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Bridge Bundling Grant\Project Bundles\SR STAFF APPRVD BUNDLES\KAY CO I-35 Bridge Raise and Replace\WEB\Benefit Cost Analysis\"/>
    </mc:Choice>
  </mc:AlternateContent>
  <bookViews>
    <workbookView xWindow="13455" yWindow="60" windowWidth="23520" windowHeight="8640" tabRatio="786"/>
  </bookViews>
  <sheets>
    <sheet name="Summary" sheetId="65" r:id="rId1"/>
    <sheet name="Assumptions" sheetId="26" r:id="rId2"/>
    <sheet name="Project Information" sheetId="2" r:id="rId3"/>
    <sheet name="Cost" sheetId="17" r:id="rId4"/>
    <sheet name="Ben1a_VehOpCosts" sheetId="61" r:id="rId5"/>
    <sheet name="Ben1b_TravelTime" sheetId="69" r:id="rId6"/>
    <sheet name="Ben1c_CrashCosts" sheetId="70" r:id="rId7"/>
    <sheet name="Ben1d_Emissions" sheetId="71" r:id="rId8"/>
    <sheet name="Ben2a_VehOpCosts" sheetId="72" r:id="rId9"/>
    <sheet name="Ben3a_InspectCosts" sheetId="66" r:id="rId10"/>
  </sheets>
  <calcPr calcId="179017"/>
</workbook>
</file>

<file path=xl/calcChain.xml><?xml version="1.0" encoding="utf-8"?>
<calcChain xmlns="http://schemas.openxmlformats.org/spreadsheetml/2006/main">
  <c r="C269" i="70" l="1"/>
  <c r="C268" i="70"/>
  <c r="B269" i="70"/>
  <c r="A269" i="70"/>
  <c r="B268" i="70"/>
  <c r="A268" i="70"/>
  <c r="C265" i="70"/>
  <c r="C264" i="70"/>
  <c r="C263" i="70"/>
  <c r="C262" i="70"/>
  <c r="C261" i="70"/>
  <c r="C260" i="70"/>
  <c r="C259" i="70"/>
  <c r="C258" i="70"/>
  <c r="D94" i="71"/>
  <c r="D95" i="71"/>
  <c r="C95" i="71"/>
  <c r="C94" i="71"/>
  <c r="C91" i="71"/>
  <c r="C90" i="71"/>
  <c r="C89" i="71"/>
  <c r="C88" i="71"/>
  <c r="C87" i="71"/>
  <c r="C86" i="71"/>
  <c r="C85" i="71"/>
  <c r="C84" i="71"/>
  <c r="D100" i="70"/>
  <c r="D99" i="70"/>
  <c r="C100" i="70"/>
  <c r="C99" i="70"/>
  <c r="C96" i="70"/>
  <c r="C95" i="70"/>
  <c r="C94" i="70"/>
  <c r="C93" i="70"/>
  <c r="C92" i="70"/>
  <c r="C91" i="70"/>
  <c r="C90" i="70"/>
  <c r="C89" i="70"/>
  <c r="D79" i="69"/>
  <c r="D78" i="69"/>
  <c r="C79" i="69"/>
  <c r="C78" i="69"/>
  <c r="C69" i="69"/>
  <c r="C70" i="69"/>
  <c r="C71" i="69"/>
  <c r="C72" i="69"/>
  <c r="C73" i="69"/>
  <c r="C74" i="69"/>
  <c r="C75" i="69"/>
  <c r="C68" i="69"/>
  <c r="C62" i="61"/>
  <c r="C63" i="61"/>
  <c r="C64" i="61"/>
  <c r="C65" i="61"/>
  <c r="C66" i="61"/>
  <c r="C67" i="61"/>
  <c r="E29" i="17" l="1"/>
  <c r="C95" i="69" l="1"/>
  <c r="C91" i="69"/>
  <c r="C92" i="69"/>
  <c r="C93" i="69"/>
  <c r="C94" i="69"/>
  <c r="C90" i="69"/>
  <c r="C89" i="69"/>
  <c r="C88" i="69"/>
  <c r="B42" i="65"/>
  <c r="A42" i="65"/>
  <c r="B41" i="65"/>
  <c r="A41" i="65"/>
  <c r="A40" i="65"/>
  <c r="B38" i="65"/>
  <c r="A38" i="65"/>
  <c r="B37" i="65"/>
  <c r="A37" i="65"/>
  <c r="B36" i="65"/>
  <c r="A36" i="65"/>
  <c r="B35" i="65"/>
  <c r="A35" i="65"/>
  <c r="B34" i="65"/>
  <c r="A34" i="65"/>
  <c r="B33" i="65"/>
  <c r="A33" i="65"/>
  <c r="B32" i="65"/>
  <c r="A32" i="65"/>
  <c r="B31" i="65"/>
  <c r="A31" i="65"/>
  <c r="A30" i="65"/>
  <c r="J27" i="65"/>
  <c r="I27" i="65"/>
  <c r="H27" i="65"/>
  <c r="G27" i="65"/>
  <c r="F27" i="65"/>
  <c r="E27" i="65"/>
  <c r="B10" i="72"/>
  <c r="B12" i="72" s="1"/>
  <c r="B13" i="72" s="1"/>
  <c r="A2" i="72"/>
  <c r="B208" i="72"/>
  <c r="A208" i="72"/>
  <c r="B207" i="72"/>
  <c r="A207" i="72"/>
  <c r="B190" i="72"/>
  <c r="A190" i="72"/>
  <c r="B189" i="72"/>
  <c r="A189" i="72"/>
  <c r="E172" i="72"/>
  <c r="B172" i="72"/>
  <c r="A172" i="72"/>
  <c r="E171" i="72"/>
  <c r="B171" i="72"/>
  <c r="A171" i="72"/>
  <c r="E168" i="72"/>
  <c r="E167" i="72"/>
  <c r="E166" i="72"/>
  <c r="E165" i="72"/>
  <c r="E164" i="72"/>
  <c r="E163" i="72"/>
  <c r="E162" i="72"/>
  <c r="E161" i="72"/>
  <c r="D152" i="72"/>
  <c r="C152" i="72"/>
  <c r="B152" i="72"/>
  <c r="A152" i="72"/>
  <c r="D151" i="72"/>
  <c r="C151" i="72"/>
  <c r="B151" i="72"/>
  <c r="A151" i="72"/>
  <c r="D148" i="72"/>
  <c r="C148" i="72"/>
  <c r="D147" i="72"/>
  <c r="C147" i="72"/>
  <c r="D146" i="72"/>
  <c r="C146" i="72"/>
  <c r="D145" i="72"/>
  <c r="C145" i="72"/>
  <c r="D144" i="72"/>
  <c r="C144" i="72"/>
  <c r="D143" i="72"/>
  <c r="C143" i="72"/>
  <c r="D142" i="72"/>
  <c r="C142" i="72"/>
  <c r="D141" i="72"/>
  <c r="C141" i="72"/>
  <c r="B131" i="72"/>
  <c r="A131" i="72"/>
  <c r="B130" i="72"/>
  <c r="A130" i="72"/>
  <c r="B113" i="72"/>
  <c r="A113" i="72"/>
  <c r="B112" i="72"/>
  <c r="A112" i="72"/>
  <c r="E95" i="72"/>
  <c r="B95" i="72"/>
  <c r="A95" i="72"/>
  <c r="E94" i="72"/>
  <c r="B94" i="72"/>
  <c r="A94" i="72"/>
  <c r="E91" i="72"/>
  <c r="E90" i="72"/>
  <c r="E89" i="72"/>
  <c r="E88" i="72"/>
  <c r="E87" i="72"/>
  <c r="E86" i="72"/>
  <c r="E85" i="72"/>
  <c r="E84" i="72"/>
  <c r="D75" i="72"/>
  <c r="C75" i="72"/>
  <c r="B75" i="72"/>
  <c r="A75" i="72"/>
  <c r="D74" i="72"/>
  <c r="C74" i="72"/>
  <c r="B74" i="72"/>
  <c r="A74" i="72"/>
  <c r="A73" i="72"/>
  <c r="A93" i="72" s="1"/>
  <c r="A111" i="72" s="1"/>
  <c r="A129" i="72" s="1"/>
  <c r="A150" i="72" s="1"/>
  <c r="A170" i="72" s="1"/>
  <c r="A188" i="72" s="1"/>
  <c r="A206" i="72" s="1"/>
  <c r="C71" i="72"/>
  <c r="E71" i="72" s="1"/>
  <c r="B71" i="72"/>
  <c r="A71" i="72"/>
  <c r="C70" i="72"/>
  <c r="E70" i="72" s="1"/>
  <c r="B70" i="72"/>
  <c r="A70" i="72"/>
  <c r="C69" i="72"/>
  <c r="E69" i="72" s="1"/>
  <c r="B69" i="72"/>
  <c r="A69" i="72"/>
  <c r="C68" i="72"/>
  <c r="E68" i="72" s="1"/>
  <c r="B68" i="72"/>
  <c r="A68" i="72"/>
  <c r="C67" i="72"/>
  <c r="E67" i="72" s="1"/>
  <c r="B67" i="72"/>
  <c r="A67" i="72"/>
  <c r="C66" i="72"/>
  <c r="E66" i="72" s="1"/>
  <c r="B66" i="72"/>
  <c r="A66" i="72"/>
  <c r="C65" i="72"/>
  <c r="E65" i="72" s="1"/>
  <c r="B65" i="72"/>
  <c r="A65" i="72"/>
  <c r="C64" i="72"/>
  <c r="E64" i="72" s="1"/>
  <c r="B64" i="72"/>
  <c r="A64" i="72"/>
  <c r="A63" i="72"/>
  <c r="B54" i="72"/>
  <c r="A54" i="72"/>
  <c r="B53" i="72"/>
  <c r="A53" i="72"/>
  <c r="A52" i="72"/>
  <c r="B50" i="72"/>
  <c r="A50" i="72"/>
  <c r="B49" i="72"/>
  <c r="A49" i="72"/>
  <c r="B48" i="72"/>
  <c r="A48" i="72"/>
  <c r="B47" i="72"/>
  <c r="A47" i="72"/>
  <c r="B46" i="72"/>
  <c r="A46" i="72"/>
  <c r="B45" i="72"/>
  <c r="A45" i="72"/>
  <c r="B44" i="72"/>
  <c r="A44" i="72"/>
  <c r="B43" i="72"/>
  <c r="A43" i="72"/>
  <c r="A42" i="72"/>
  <c r="B34" i="72"/>
  <c r="A34" i="72"/>
  <c r="B33" i="72"/>
  <c r="A33" i="72"/>
  <c r="A32" i="72"/>
  <c r="B30" i="72"/>
  <c r="A30" i="72"/>
  <c r="B29" i="72"/>
  <c r="A29" i="72"/>
  <c r="B28" i="72"/>
  <c r="A28" i="72"/>
  <c r="B27" i="72"/>
  <c r="A27" i="72"/>
  <c r="B26" i="72"/>
  <c r="A26" i="72"/>
  <c r="B25" i="72"/>
  <c r="A25" i="72"/>
  <c r="B24" i="72"/>
  <c r="A24" i="72"/>
  <c r="B23" i="72"/>
  <c r="A23" i="72"/>
  <c r="A22" i="72"/>
  <c r="E74" i="72" l="1"/>
  <c r="E75" i="72"/>
  <c r="D73" i="61" l="1"/>
  <c r="D72" i="61"/>
  <c r="C73" i="61"/>
  <c r="C72" i="61"/>
  <c r="C68" i="61"/>
  <c r="C69" i="61"/>
  <c r="K58" i="66" l="1"/>
  <c r="K16" i="66" s="1"/>
  <c r="L58" i="66"/>
  <c r="L16" i="66" s="1"/>
  <c r="M58" i="66"/>
  <c r="M16" i="66" s="1"/>
  <c r="K59" i="66"/>
  <c r="L59" i="66"/>
  <c r="L17" i="66" s="1"/>
  <c r="M59" i="66"/>
  <c r="M17" i="66" s="1"/>
  <c r="K60" i="66"/>
  <c r="K18" i="66" s="1"/>
  <c r="L60" i="66"/>
  <c r="L18" i="66" s="1"/>
  <c r="M60" i="66"/>
  <c r="M18" i="66" s="1"/>
  <c r="K61" i="66"/>
  <c r="K19" i="66" s="1"/>
  <c r="L61" i="66"/>
  <c r="L19" i="66" s="1"/>
  <c r="M61" i="66"/>
  <c r="M19" i="66" s="1"/>
  <c r="K62" i="66"/>
  <c r="K20" i="66" s="1"/>
  <c r="L62" i="66"/>
  <c r="L20" i="66" s="1"/>
  <c r="M62" i="66"/>
  <c r="M20" i="66" s="1"/>
  <c r="K63" i="66"/>
  <c r="K21" i="66" s="1"/>
  <c r="L63" i="66"/>
  <c r="L21" i="66" s="1"/>
  <c r="M63" i="66"/>
  <c r="M21" i="66" s="1"/>
  <c r="K64" i="66"/>
  <c r="K22" i="66" s="1"/>
  <c r="L64" i="66"/>
  <c r="M64" i="66"/>
  <c r="M22" i="66" s="1"/>
  <c r="K65" i="66"/>
  <c r="K23" i="66" s="1"/>
  <c r="L65" i="66"/>
  <c r="L23" i="66" s="1"/>
  <c r="M65" i="66"/>
  <c r="M23" i="66" s="1"/>
  <c r="K68" i="66"/>
  <c r="L68" i="66"/>
  <c r="L26" i="66" s="1"/>
  <c r="M68" i="66"/>
  <c r="M26" i="66" s="1"/>
  <c r="K69" i="66"/>
  <c r="K27" i="66" s="1"/>
  <c r="L69" i="66"/>
  <c r="L27" i="66" s="1"/>
  <c r="M69" i="66"/>
  <c r="M27" i="66" s="1"/>
  <c r="J69" i="66"/>
  <c r="J68" i="66"/>
  <c r="J26" i="66" s="1"/>
  <c r="J59" i="66"/>
  <c r="J17" i="66" s="1"/>
  <c r="J60" i="66"/>
  <c r="J18" i="66" s="1"/>
  <c r="J61" i="66"/>
  <c r="J19" i="66" s="1"/>
  <c r="J62" i="66"/>
  <c r="J20" i="66" s="1"/>
  <c r="J63" i="66"/>
  <c r="J21" i="66" s="1"/>
  <c r="J64" i="66"/>
  <c r="J22" i="66" s="1"/>
  <c r="J65" i="66"/>
  <c r="J23" i="66" s="1"/>
  <c r="J58" i="66"/>
  <c r="D8" i="66"/>
  <c r="P58" i="66" s="1"/>
  <c r="D7" i="66"/>
  <c r="O68" i="66" s="1"/>
  <c r="W69" i="66" l="1"/>
  <c r="W27" i="66" s="1"/>
  <c r="T64" i="66"/>
  <c r="T22" i="66" s="1"/>
  <c r="AF63" i="66"/>
  <c r="AF21" i="66" s="1"/>
  <c r="O69" i="66"/>
  <c r="O27" i="66" s="1"/>
  <c r="X63" i="66"/>
  <c r="X21" i="66" s="1"/>
  <c r="S68" i="66"/>
  <c r="S26" i="66" s="1"/>
  <c r="P63" i="66"/>
  <c r="P21" i="66" s="1"/>
  <c r="AF65" i="66"/>
  <c r="AF23" i="66" s="1"/>
  <c r="AB62" i="66"/>
  <c r="AB20" i="66" s="1"/>
  <c r="AA68" i="66"/>
  <c r="AA26" i="66" s="1"/>
  <c r="N58" i="66"/>
  <c r="N16" i="66" s="1"/>
  <c r="X65" i="66"/>
  <c r="X23" i="66" s="1"/>
  <c r="T62" i="66"/>
  <c r="T20" i="66" s="1"/>
  <c r="L70" i="66"/>
  <c r="N64" i="66"/>
  <c r="N22" i="66" s="1"/>
  <c r="P65" i="66"/>
  <c r="P23" i="66" s="1"/>
  <c r="AF61" i="66"/>
  <c r="AF19" i="66" s="1"/>
  <c r="AE69" i="66"/>
  <c r="AE27" i="66" s="1"/>
  <c r="AB64" i="66"/>
  <c r="AB22" i="66" s="1"/>
  <c r="X61" i="66"/>
  <c r="X19" i="66" s="1"/>
  <c r="M24" i="66"/>
  <c r="O26" i="66"/>
  <c r="O70" i="66"/>
  <c r="P16" i="66"/>
  <c r="J70" i="66"/>
  <c r="J27" i="66"/>
  <c r="K70" i="66"/>
  <c r="K26" i="66"/>
  <c r="N59" i="66"/>
  <c r="N17" i="66" s="1"/>
  <c r="AH69" i="66"/>
  <c r="AH27" i="66" s="1"/>
  <c r="Z69" i="66"/>
  <c r="Z27" i="66" s="1"/>
  <c r="R69" i="66"/>
  <c r="R27" i="66" s="1"/>
  <c r="AD68" i="66"/>
  <c r="AD26" i="66" s="1"/>
  <c r="V68" i="66"/>
  <c r="V26" i="66" s="1"/>
  <c r="AA65" i="66"/>
  <c r="AA23" i="66" s="1"/>
  <c r="S65" i="66"/>
  <c r="S23" i="66" s="1"/>
  <c r="AE64" i="66"/>
  <c r="AE22" i="66" s="1"/>
  <c r="W64" i="66"/>
  <c r="W22" i="66" s="1"/>
  <c r="O64" i="66"/>
  <c r="O22" i="66" s="1"/>
  <c r="C22" i="66" s="1"/>
  <c r="J14" i="65" s="1"/>
  <c r="AA63" i="66"/>
  <c r="AA21" i="66" s="1"/>
  <c r="S63" i="66"/>
  <c r="S21" i="66" s="1"/>
  <c r="AE62" i="66"/>
  <c r="AE20" i="66" s="1"/>
  <c r="W62" i="66"/>
  <c r="W20" i="66" s="1"/>
  <c r="O62" i="66"/>
  <c r="O20" i="66" s="1"/>
  <c r="AA61" i="66"/>
  <c r="AA19" i="66" s="1"/>
  <c r="S61" i="66"/>
  <c r="S19" i="66" s="1"/>
  <c r="AE60" i="66"/>
  <c r="AE18" i="66" s="1"/>
  <c r="W60" i="66"/>
  <c r="W18" i="66" s="1"/>
  <c r="AB59" i="66"/>
  <c r="AB17" i="66" s="1"/>
  <c r="M70" i="66"/>
  <c r="N68" i="66"/>
  <c r="C68" i="66" s="1"/>
  <c r="AG69" i="66"/>
  <c r="AG27" i="66" s="1"/>
  <c r="Y69" i="66"/>
  <c r="Y27" i="66" s="1"/>
  <c r="Q69" i="66"/>
  <c r="Q27" i="66" s="1"/>
  <c r="AC68" i="66"/>
  <c r="AC26" i="66" s="1"/>
  <c r="U68" i="66"/>
  <c r="U26" i="66" s="1"/>
  <c r="AH65" i="66"/>
  <c r="AH23" i="66" s="1"/>
  <c r="Z65" i="66"/>
  <c r="Z23" i="66" s="1"/>
  <c r="R65" i="66"/>
  <c r="R23" i="66" s="1"/>
  <c r="AD64" i="66"/>
  <c r="AD22" i="66" s="1"/>
  <c r="V64" i="66"/>
  <c r="V22" i="66" s="1"/>
  <c r="AH63" i="66"/>
  <c r="AH21" i="66" s="1"/>
  <c r="Z63" i="66"/>
  <c r="Z21" i="66" s="1"/>
  <c r="R63" i="66"/>
  <c r="R21" i="66" s="1"/>
  <c r="AD62" i="66"/>
  <c r="AD20" i="66" s="1"/>
  <c r="V62" i="66"/>
  <c r="V20" i="66" s="1"/>
  <c r="AH61" i="66"/>
  <c r="AH19" i="66" s="1"/>
  <c r="Z61" i="66"/>
  <c r="Z19" i="66" s="1"/>
  <c r="R61" i="66"/>
  <c r="R19" i="66" s="1"/>
  <c r="AD60" i="66"/>
  <c r="AD18" i="66" s="1"/>
  <c r="V60" i="66"/>
  <c r="V18" i="66" s="1"/>
  <c r="T59" i="66"/>
  <c r="T17" i="66" s="1"/>
  <c r="N65" i="66"/>
  <c r="N23" i="66" s="1"/>
  <c r="N69" i="66"/>
  <c r="N27" i="66" s="1"/>
  <c r="AF69" i="66"/>
  <c r="X69" i="66"/>
  <c r="P69" i="66"/>
  <c r="AB68" i="66"/>
  <c r="T68" i="66"/>
  <c r="AG65" i="66"/>
  <c r="AG23" i="66" s="1"/>
  <c r="Y65" i="66"/>
  <c r="Y23" i="66" s="1"/>
  <c r="Q65" i="66"/>
  <c r="Q23" i="66" s="1"/>
  <c r="AC64" i="66"/>
  <c r="AC22" i="66" s="1"/>
  <c r="U64" i="66"/>
  <c r="U22" i="66" s="1"/>
  <c r="AG63" i="66"/>
  <c r="AG21" i="66" s="1"/>
  <c r="Y63" i="66"/>
  <c r="Y21" i="66" s="1"/>
  <c r="Q63" i="66"/>
  <c r="Q21" i="66" s="1"/>
  <c r="AC62" i="66"/>
  <c r="AC20" i="66" s="1"/>
  <c r="U62" i="66"/>
  <c r="U20" i="66" s="1"/>
  <c r="AG61" i="66"/>
  <c r="AG19" i="66" s="1"/>
  <c r="Y61" i="66"/>
  <c r="Y19" i="66" s="1"/>
  <c r="Q61" i="66"/>
  <c r="Q19" i="66" s="1"/>
  <c r="AC60" i="66"/>
  <c r="AC18" i="66" s="1"/>
  <c r="U60" i="66"/>
  <c r="U18" i="66" s="1"/>
  <c r="AF58" i="66"/>
  <c r="P61" i="66"/>
  <c r="P19" i="66" s="1"/>
  <c r="AB60" i="66"/>
  <c r="AB18" i="66" s="1"/>
  <c r="T60" i="66"/>
  <c r="T18" i="66" s="1"/>
  <c r="X58" i="66"/>
  <c r="N63" i="66"/>
  <c r="N21" i="66" s="1"/>
  <c r="C21" i="66" s="1"/>
  <c r="J13" i="65" s="1"/>
  <c r="AD69" i="66"/>
  <c r="V69" i="66"/>
  <c r="AH68" i="66"/>
  <c r="Z68" i="66"/>
  <c r="R68" i="66"/>
  <c r="AE65" i="66"/>
  <c r="AE23" i="66" s="1"/>
  <c r="W65" i="66"/>
  <c r="W23" i="66" s="1"/>
  <c r="O65" i="66"/>
  <c r="O23" i="66" s="1"/>
  <c r="AA64" i="66"/>
  <c r="AA22" i="66" s="1"/>
  <c r="S64" i="66"/>
  <c r="S22" i="66" s="1"/>
  <c r="AE63" i="66"/>
  <c r="AE21" i="66" s="1"/>
  <c r="W63" i="66"/>
  <c r="W21" i="66" s="1"/>
  <c r="O63" i="66"/>
  <c r="O21" i="66" s="1"/>
  <c r="AA62" i="66"/>
  <c r="AA20" i="66" s="1"/>
  <c r="S62" i="66"/>
  <c r="S20" i="66" s="1"/>
  <c r="AE61" i="66"/>
  <c r="AE19" i="66" s="1"/>
  <c r="W61" i="66"/>
  <c r="W19" i="66" s="1"/>
  <c r="O61" i="66"/>
  <c r="O19" i="66" s="1"/>
  <c r="AA60" i="66"/>
  <c r="AA18" i="66" s="1"/>
  <c r="S60" i="66"/>
  <c r="S18" i="66" s="1"/>
  <c r="U58" i="66"/>
  <c r="AC58" i="66"/>
  <c r="Q59" i="66"/>
  <c r="Y59" i="66"/>
  <c r="AG59" i="66"/>
  <c r="V58" i="66"/>
  <c r="AD58" i="66"/>
  <c r="R59" i="66"/>
  <c r="Z59" i="66"/>
  <c r="O58" i="66"/>
  <c r="O16" i="66" s="1"/>
  <c r="W58" i="66"/>
  <c r="W16" i="66" s="1"/>
  <c r="AE58" i="66"/>
  <c r="AE16" i="66" s="1"/>
  <c r="S59" i="66"/>
  <c r="S17" i="66" s="1"/>
  <c r="AA59" i="66"/>
  <c r="AA17" i="66" s="1"/>
  <c r="O60" i="66"/>
  <c r="O18" i="66" s="1"/>
  <c r="Q58" i="66"/>
  <c r="Q16" i="66" s="1"/>
  <c r="Y58" i="66"/>
  <c r="Y16" i="66" s="1"/>
  <c r="AG58" i="66"/>
  <c r="AG16" i="66" s="1"/>
  <c r="U59" i="66"/>
  <c r="U17" i="66" s="1"/>
  <c r="AC59" i="66"/>
  <c r="AC17" i="66" s="1"/>
  <c r="Q60" i="66"/>
  <c r="Q18" i="66" s="1"/>
  <c r="R58" i="66"/>
  <c r="R16" i="66" s="1"/>
  <c r="Z58" i="66"/>
  <c r="Z16" i="66" s="1"/>
  <c r="AH58" i="66"/>
  <c r="AH16" i="66" s="1"/>
  <c r="V59" i="66"/>
  <c r="V17" i="66" s="1"/>
  <c r="AD59" i="66"/>
  <c r="AD17" i="66" s="1"/>
  <c r="S58" i="66"/>
  <c r="AA58" i="66"/>
  <c r="O59" i="66"/>
  <c r="W59" i="66"/>
  <c r="AE59" i="66"/>
  <c r="T58" i="66"/>
  <c r="T16" i="66" s="1"/>
  <c r="AB58" i="66"/>
  <c r="AB16" i="66" s="1"/>
  <c r="P59" i="66"/>
  <c r="P17" i="66" s="1"/>
  <c r="X59" i="66"/>
  <c r="X17" i="66" s="1"/>
  <c r="AF59" i="66"/>
  <c r="AF17" i="66" s="1"/>
  <c r="L66" i="66"/>
  <c r="L71" i="66" s="1"/>
  <c r="L22" i="66"/>
  <c r="L24" i="66" s="1"/>
  <c r="M66" i="66"/>
  <c r="M71" i="66" s="1"/>
  <c r="K66" i="66"/>
  <c r="K17" i="66"/>
  <c r="K24" i="66" s="1"/>
  <c r="N62" i="66"/>
  <c r="N20" i="66" s="1"/>
  <c r="AC69" i="66"/>
  <c r="U69" i="66"/>
  <c r="AG68" i="66"/>
  <c r="Y68" i="66"/>
  <c r="Q68" i="66"/>
  <c r="AD65" i="66"/>
  <c r="AD23" i="66" s="1"/>
  <c r="V65" i="66"/>
  <c r="V23" i="66" s="1"/>
  <c r="AH64" i="66"/>
  <c r="AH22" i="66" s="1"/>
  <c r="Z64" i="66"/>
  <c r="Z22" i="66" s="1"/>
  <c r="R64" i="66"/>
  <c r="R22" i="66" s="1"/>
  <c r="AD63" i="66"/>
  <c r="AD21" i="66" s="1"/>
  <c r="V63" i="66"/>
  <c r="V21" i="66" s="1"/>
  <c r="AH62" i="66"/>
  <c r="AH20" i="66" s="1"/>
  <c r="Z62" i="66"/>
  <c r="Z20" i="66" s="1"/>
  <c r="R62" i="66"/>
  <c r="R20" i="66" s="1"/>
  <c r="AD61" i="66"/>
  <c r="AD19" i="66" s="1"/>
  <c r="V61" i="66"/>
  <c r="V19" i="66" s="1"/>
  <c r="AH60" i="66"/>
  <c r="AH18" i="66" s="1"/>
  <c r="Z60" i="66"/>
  <c r="Z18" i="66" s="1"/>
  <c r="R60" i="66"/>
  <c r="R18" i="66" s="1"/>
  <c r="M28" i="66"/>
  <c r="N61" i="66"/>
  <c r="N19" i="66" s="1"/>
  <c r="AB69" i="66"/>
  <c r="AB27" i="66" s="1"/>
  <c r="T69" i="66"/>
  <c r="T27" i="66" s="1"/>
  <c r="AF68" i="66"/>
  <c r="AF26" i="66" s="1"/>
  <c r="X68" i="66"/>
  <c r="X26" i="66" s="1"/>
  <c r="P68" i="66"/>
  <c r="P26" i="66" s="1"/>
  <c r="AC65" i="66"/>
  <c r="AC23" i="66" s="1"/>
  <c r="U65" i="66"/>
  <c r="U23" i="66" s="1"/>
  <c r="AG64" i="66"/>
  <c r="AG22" i="66" s="1"/>
  <c r="Y64" i="66"/>
  <c r="Y22" i="66" s="1"/>
  <c r="Q64" i="66"/>
  <c r="Q22" i="66" s="1"/>
  <c r="AC63" i="66"/>
  <c r="AC21" i="66" s="1"/>
  <c r="U63" i="66"/>
  <c r="U21" i="66" s="1"/>
  <c r="AG62" i="66"/>
  <c r="AG20" i="66" s="1"/>
  <c r="Y62" i="66"/>
  <c r="Y20" i="66" s="1"/>
  <c r="Q62" i="66"/>
  <c r="Q20" i="66" s="1"/>
  <c r="AC61" i="66"/>
  <c r="AC19" i="66" s="1"/>
  <c r="U61" i="66"/>
  <c r="U19" i="66" s="1"/>
  <c r="AG60" i="66"/>
  <c r="AG18" i="66" s="1"/>
  <c r="Y60" i="66"/>
  <c r="Y18" i="66" s="1"/>
  <c r="P60" i="66"/>
  <c r="P18" i="66" s="1"/>
  <c r="J66" i="66"/>
  <c r="J71" i="66" s="1"/>
  <c r="J16" i="66"/>
  <c r="L28" i="66"/>
  <c r="N60" i="66"/>
  <c r="N18" i="66" s="1"/>
  <c r="AA69" i="66"/>
  <c r="S69" i="66"/>
  <c r="AE68" i="66"/>
  <c r="W68" i="66"/>
  <c r="AB65" i="66"/>
  <c r="AB23" i="66" s="1"/>
  <c r="T65" i="66"/>
  <c r="AF64" i="66"/>
  <c r="AF22" i="66" s="1"/>
  <c r="X64" i="66"/>
  <c r="X22" i="66" s="1"/>
  <c r="P64" i="66"/>
  <c r="P22" i="66" s="1"/>
  <c r="AB63" i="66"/>
  <c r="T63" i="66"/>
  <c r="T21" i="66" s="1"/>
  <c r="AF62" i="66"/>
  <c r="AF20" i="66" s="1"/>
  <c r="X62" i="66"/>
  <c r="X20" i="66" s="1"/>
  <c r="P62" i="66"/>
  <c r="P20" i="66" s="1"/>
  <c r="AB61" i="66"/>
  <c r="AB19" i="66" s="1"/>
  <c r="T61" i="66"/>
  <c r="T19" i="66" s="1"/>
  <c r="AF60" i="66"/>
  <c r="AF18" i="66" s="1"/>
  <c r="X60" i="66"/>
  <c r="X18" i="66" s="1"/>
  <c r="AH59" i="66"/>
  <c r="K71" i="66"/>
  <c r="C69" i="66"/>
  <c r="B69" i="66"/>
  <c r="A69" i="66"/>
  <c r="B68" i="66"/>
  <c r="A68" i="66"/>
  <c r="A67" i="66"/>
  <c r="B65" i="66"/>
  <c r="A65" i="66"/>
  <c r="B64" i="66"/>
  <c r="A64" i="66"/>
  <c r="C63" i="66"/>
  <c r="B63" i="66"/>
  <c r="A63" i="66"/>
  <c r="B62" i="66"/>
  <c r="A62" i="66"/>
  <c r="C61" i="66"/>
  <c r="B61" i="66"/>
  <c r="A61" i="66"/>
  <c r="B60" i="66"/>
  <c r="A60" i="66"/>
  <c r="C59" i="66"/>
  <c r="B59" i="66"/>
  <c r="A59" i="66"/>
  <c r="C58" i="66"/>
  <c r="B58" i="66"/>
  <c r="A58" i="66"/>
  <c r="A57" i="66"/>
  <c r="B49" i="66"/>
  <c r="A49" i="66"/>
  <c r="B48" i="66"/>
  <c r="A48" i="66"/>
  <c r="A47" i="66"/>
  <c r="B45" i="66"/>
  <c r="A45" i="66"/>
  <c r="B44" i="66"/>
  <c r="A44" i="66"/>
  <c r="B43" i="66"/>
  <c r="A43" i="66"/>
  <c r="B42" i="66"/>
  <c r="A42" i="66"/>
  <c r="B41" i="66"/>
  <c r="A41" i="66"/>
  <c r="B40" i="66"/>
  <c r="A40" i="66"/>
  <c r="B39" i="66"/>
  <c r="A39" i="66"/>
  <c r="B38" i="66"/>
  <c r="A38" i="66"/>
  <c r="A37" i="66"/>
  <c r="B27" i="66"/>
  <c r="A27" i="66"/>
  <c r="B26" i="66"/>
  <c r="A26" i="66"/>
  <c r="A25" i="66"/>
  <c r="B23" i="66"/>
  <c r="A23" i="66"/>
  <c r="B22" i="66"/>
  <c r="A22" i="66"/>
  <c r="B21" i="66"/>
  <c r="A21" i="66"/>
  <c r="B20" i="66"/>
  <c r="A20" i="66"/>
  <c r="B19" i="66"/>
  <c r="A19" i="66"/>
  <c r="B18" i="66"/>
  <c r="A18" i="66"/>
  <c r="B17" i="66"/>
  <c r="A17" i="66"/>
  <c r="B16" i="66"/>
  <c r="A16" i="66"/>
  <c r="A15" i="66"/>
  <c r="L29" i="66" l="1"/>
  <c r="C64" i="66"/>
  <c r="C60" i="66"/>
  <c r="N24" i="66"/>
  <c r="C62" i="66"/>
  <c r="C66" i="66" s="1"/>
  <c r="C65" i="66"/>
  <c r="T66" i="66"/>
  <c r="T23" i="66"/>
  <c r="U70" i="66"/>
  <c r="U27" i="66"/>
  <c r="U28" i="66" s="1"/>
  <c r="O66" i="66"/>
  <c r="O71" i="66" s="1"/>
  <c r="O17" i="66"/>
  <c r="O24" i="66" s="1"/>
  <c r="AG66" i="66"/>
  <c r="AG17" i="66"/>
  <c r="AG24" i="66" s="1"/>
  <c r="P70" i="66"/>
  <c r="P27" i="66"/>
  <c r="X70" i="66"/>
  <c r="X27" i="66"/>
  <c r="X28" i="66" s="1"/>
  <c r="W26" i="66"/>
  <c r="W70" i="66"/>
  <c r="S16" i="66"/>
  <c r="S66" i="66"/>
  <c r="Q66" i="66"/>
  <c r="Q17" i="66"/>
  <c r="R26" i="66"/>
  <c r="R70" i="66"/>
  <c r="AF70" i="66"/>
  <c r="AF27" i="66"/>
  <c r="AF28" i="66" s="1"/>
  <c r="AH66" i="66"/>
  <c r="AH17" i="66"/>
  <c r="AH24" i="66" s="1"/>
  <c r="AE26" i="66"/>
  <c r="AE70" i="66"/>
  <c r="AC66" i="66"/>
  <c r="AC16" i="66"/>
  <c r="Z26" i="66"/>
  <c r="Z70" i="66"/>
  <c r="N26" i="66"/>
  <c r="N70" i="66"/>
  <c r="K28" i="66"/>
  <c r="K29" i="66" s="1"/>
  <c r="AC70" i="66"/>
  <c r="AC27" i="66"/>
  <c r="AC28" i="66" s="1"/>
  <c r="Y66" i="66"/>
  <c r="Y17" i="66"/>
  <c r="X16" i="66"/>
  <c r="X66" i="66"/>
  <c r="AB66" i="66"/>
  <c r="AB21" i="66"/>
  <c r="AB24" i="66" s="1"/>
  <c r="S70" i="66"/>
  <c r="S27" i="66"/>
  <c r="Z66" i="66"/>
  <c r="Z17" i="66"/>
  <c r="Z24" i="66" s="1"/>
  <c r="U66" i="66"/>
  <c r="U16" i="66"/>
  <c r="AH26" i="66"/>
  <c r="AH70" i="66"/>
  <c r="M29" i="66"/>
  <c r="AA70" i="66"/>
  <c r="AA27" i="66"/>
  <c r="Q26" i="66"/>
  <c r="Q70" i="66"/>
  <c r="T24" i="66"/>
  <c r="Q24" i="66"/>
  <c r="R66" i="66"/>
  <c r="R17" i="66"/>
  <c r="V70" i="66"/>
  <c r="V27" i="66"/>
  <c r="P66" i="66"/>
  <c r="O28" i="66"/>
  <c r="Y26" i="66"/>
  <c r="Y70" i="66"/>
  <c r="AE66" i="66"/>
  <c r="AE17" i="66"/>
  <c r="AE24" i="66" s="1"/>
  <c r="AD16" i="66"/>
  <c r="AD66" i="66"/>
  <c r="AD70" i="66"/>
  <c r="AD27" i="66"/>
  <c r="AD28" i="66" s="1"/>
  <c r="AF16" i="66"/>
  <c r="AF66" i="66"/>
  <c r="T26" i="66"/>
  <c r="T70" i="66"/>
  <c r="P24" i="66"/>
  <c r="AA16" i="66"/>
  <c r="AA66" i="66"/>
  <c r="AG26" i="66"/>
  <c r="AG70" i="66"/>
  <c r="W66" i="66"/>
  <c r="W17" i="66"/>
  <c r="W24" i="66" s="1"/>
  <c r="R24" i="66"/>
  <c r="V16" i="66"/>
  <c r="V66" i="66"/>
  <c r="N66" i="66"/>
  <c r="N71" i="66" s="1"/>
  <c r="AB26" i="66"/>
  <c r="AB70" i="66"/>
  <c r="C70" i="66"/>
  <c r="J4" i="65"/>
  <c r="A17" i="65"/>
  <c r="A7" i="65"/>
  <c r="A15" i="65"/>
  <c r="A14" i="65"/>
  <c r="B15" i="65"/>
  <c r="B14" i="65"/>
  <c r="B13" i="65"/>
  <c r="A13" i="65"/>
  <c r="A2" i="71"/>
  <c r="B282" i="71"/>
  <c r="A282" i="71"/>
  <c r="B281" i="71"/>
  <c r="A281" i="71"/>
  <c r="B264" i="71"/>
  <c r="A264" i="71"/>
  <c r="B263" i="71"/>
  <c r="A263" i="71"/>
  <c r="B246" i="71"/>
  <c r="A246" i="71"/>
  <c r="B245" i="71"/>
  <c r="A245" i="71"/>
  <c r="D23" i="71"/>
  <c r="D24" i="71"/>
  <c r="D22" i="71"/>
  <c r="D14" i="71"/>
  <c r="D15" i="71"/>
  <c r="D13" i="71"/>
  <c r="B228" i="71"/>
  <c r="A228" i="71"/>
  <c r="B227" i="71"/>
  <c r="A227" i="71"/>
  <c r="B210" i="71"/>
  <c r="A210" i="71"/>
  <c r="B209" i="71"/>
  <c r="A209" i="71"/>
  <c r="E192" i="71"/>
  <c r="B192" i="71"/>
  <c r="A192" i="71"/>
  <c r="E191" i="71"/>
  <c r="B191" i="71"/>
  <c r="A191" i="71"/>
  <c r="E188" i="71"/>
  <c r="E187" i="71"/>
  <c r="E186" i="71"/>
  <c r="E185" i="71"/>
  <c r="E184" i="71"/>
  <c r="E183" i="71"/>
  <c r="E182" i="71"/>
  <c r="E181" i="71"/>
  <c r="D172" i="71"/>
  <c r="C172" i="71"/>
  <c r="B172" i="71"/>
  <c r="A172" i="71"/>
  <c r="D171" i="71"/>
  <c r="C171" i="71"/>
  <c r="B171" i="71"/>
  <c r="A171" i="71"/>
  <c r="D168" i="71"/>
  <c r="C168" i="71"/>
  <c r="D167" i="71"/>
  <c r="C167" i="71"/>
  <c r="D166" i="71"/>
  <c r="C166" i="71"/>
  <c r="D165" i="71"/>
  <c r="C165" i="71"/>
  <c r="D164" i="71"/>
  <c r="C164" i="71"/>
  <c r="D163" i="71"/>
  <c r="C163" i="71"/>
  <c r="D162" i="71"/>
  <c r="C162" i="71"/>
  <c r="D161" i="71"/>
  <c r="C161" i="71"/>
  <c r="B151" i="71"/>
  <c r="A151" i="71"/>
  <c r="B150" i="71"/>
  <c r="A150" i="71"/>
  <c r="B133" i="71"/>
  <c r="A133" i="71"/>
  <c r="B132" i="71"/>
  <c r="A132" i="71"/>
  <c r="E115" i="71"/>
  <c r="B115" i="71"/>
  <c r="A115" i="71"/>
  <c r="E114" i="71"/>
  <c r="B114" i="71"/>
  <c r="A114" i="71"/>
  <c r="E111" i="71"/>
  <c r="E110" i="71"/>
  <c r="E109" i="71"/>
  <c r="E108" i="71"/>
  <c r="E107" i="71"/>
  <c r="E106" i="71"/>
  <c r="E105" i="71"/>
  <c r="E104" i="71"/>
  <c r="E95" i="71"/>
  <c r="B95" i="71"/>
  <c r="A95" i="71"/>
  <c r="E94" i="71"/>
  <c r="B94" i="71"/>
  <c r="A94" i="71"/>
  <c r="A93" i="71"/>
  <c r="A113" i="71" s="1"/>
  <c r="A131" i="71" s="1"/>
  <c r="A149" i="71" s="1"/>
  <c r="A170" i="71" s="1"/>
  <c r="A190" i="71" s="1"/>
  <c r="A208" i="71" s="1"/>
  <c r="A226" i="71" s="1"/>
  <c r="A244" i="71" s="1"/>
  <c r="A262" i="71" s="1"/>
  <c r="A280" i="71" s="1"/>
  <c r="E91" i="71"/>
  <c r="B91" i="71"/>
  <c r="A91" i="71"/>
  <c r="E90" i="71"/>
  <c r="B90" i="71"/>
  <c r="A90" i="71"/>
  <c r="E89" i="71"/>
  <c r="B89" i="71"/>
  <c r="A89" i="71"/>
  <c r="E88" i="71"/>
  <c r="B88" i="71"/>
  <c r="A88" i="71"/>
  <c r="E87" i="71"/>
  <c r="B87" i="71"/>
  <c r="A87" i="71"/>
  <c r="E86" i="71"/>
  <c r="B86" i="71"/>
  <c r="A86" i="71"/>
  <c r="E85" i="71"/>
  <c r="B85" i="71"/>
  <c r="A85" i="71"/>
  <c r="E84" i="71"/>
  <c r="B84" i="71"/>
  <c r="A84" i="71"/>
  <c r="A83" i="71"/>
  <c r="B74" i="71"/>
  <c r="A74" i="71"/>
  <c r="B73" i="71"/>
  <c r="A73" i="71"/>
  <c r="A72" i="71"/>
  <c r="B70" i="71"/>
  <c r="A70" i="71"/>
  <c r="B69" i="71"/>
  <c r="A69" i="71"/>
  <c r="B68" i="71"/>
  <c r="A68" i="71"/>
  <c r="B67" i="71"/>
  <c r="A67" i="71"/>
  <c r="B66" i="71"/>
  <c r="A66" i="71"/>
  <c r="B65" i="71"/>
  <c r="A65" i="71"/>
  <c r="B64" i="71"/>
  <c r="A64" i="71"/>
  <c r="B63" i="71"/>
  <c r="A63" i="71"/>
  <c r="A62" i="71"/>
  <c r="B54" i="71"/>
  <c r="A54" i="71"/>
  <c r="B53" i="71"/>
  <c r="A53" i="71"/>
  <c r="A52" i="71"/>
  <c r="B50" i="71"/>
  <c r="A50" i="71"/>
  <c r="B49" i="71"/>
  <c r="A49" i="71"/>
  <c r="B48" i="71"/>
  <c r="A48" i="71"/>
  <c r="B47" i="71"/>
  <c r="A47" i="71"/>
  <c r="B46" i="71"/>
  <c r="A46" i="71"/>
  <c r="B45" i="71"/>
  <c r="A45" i="71"/>
  <c r="B44" i="71"/>
  <c r="A44" i="71"/>
  <c r="B43" i="71"/>
  <c r="A43" i="71"/>
  <c r="A42" i="71"/>
  <c r="B251" i="70"/>
  <c r="A251" i="70"/>
  <c r="B250" i="70"/>
  <c r="A250" i="70"/>
  <c r="B233" i="70"/>
  <c r="A233" i="70"/>
  <c r="B232" i="70"/>
  <c r="A232" i="70"/>
  <c r="B215" i="70"/>
  <c r="A215" i="70"/>
  <c r="B214" i="70"/>
  <c r="A214" i="70"/>
  <c r="E197" i="70"/>
  <c r="B197" i="70"/>
  <c r="A197" i="70"/>
  <c r="E196" i="70"/>
  <c r="B196" i="70"/>
  <c r="A196" i="70"/>
  <c r="E193" i="70"/>
  <c r="E192" i="70"/>
  <c r="E191" i="70"/>
  <c r="E190" i="70"/>
  <c r="E189" i="70"/>
  <c r="E188" i="70"/>
  <c r="E187" i="70"/>
  <c r="E186" i="70"/>
  <c r="E120" i="70"/>
  <c r="E119" i="70"/>
  <c r="E116" i="70"/>
  <c r="E115" i="70"/>
  <c r="E114" i="70"/>
  <c r="E113" i="70"/>
  <c r="E112" i="70"/>
  <c r="E111" i="70"/>
  <c r="E110" i="70"/>
  <c r="E109" i="70"/>
  <c r="B156" i="70"/>
  <c r="A156" i="70"/>
  <c r="B155" i="70"/>
  <c r="A155" i="70"/>
  <c r="B138" i="70"/>
  <c r="A138" i="70"/>
  <c r="B137" i="70"/>
  <c r="A137" i="70"/>
  <c r="D23" i="70"/>
  <c r="D27" i="70" s="1"/>
  <c r="D33" i="70"/>
  <c r="C33" i="70"/>
  <c r="D22" i="70"/>
  <c r="D21" i="70"/>
  <c r="D25" i="70" s="1"/>
  <c r="S71" i="66" l="1"/>
  <c r="O29" i="66"/>
  <c r="AD71" i="66"/>
  <c r="Y71" i="66"/>
  <c r="R71" i="66"/>
  <c r="W71" i="66"/>
  <c r="T28" i="66"/>
  <c r="T29" i="66" s="1"/>
  <c r="AH28" i="66"/>
  <c r="AH29" i="66" s="1"/>
  <c r="X24" i="66"/>
  <c r="X29" i="66" s="1"/>
  <c r="AC24" i="66"/>
  <c r="AC29" i="66" s="1"/>
  <c r="AE28" i="66"/>
  <c r="AE29" i="66" s="1"/>
  <c r="P28" i="66"/>
  <c r="P29" i="66" s="1"/>
  <c r="AG71" i="66"/>
  <c r="S28" i="66"/>
  <c r="P71" i="66"/>
  <c r="AG28" i="66"/>
  <c r="AG29" i="66" s="1"/>
  <c r="V28" i="66"/>
  <c r="Y28" i="66"/>
  <c r="AF24" i="66"/>
  <c r="AF29" i="66" s="1"/>
  <c r="V24" i="66"/>
  <c r="V71" i="66"/>
  <c r="U24" i="66"/>
  <c r="U29" i="66" s="1"/>
  <c r="AB29" i="66"/>
  <c r="AH71" i="66"/>
  <c r="W28" i="66"/>
  <c r="W29" i="66" s="1"/>
  <c r="AB28" i="66"/>
  <c r="AA24" i="66"/>
  <c r="AB71" i="66"/>
  <c r="AC71" i="66"/>
  <c r="AF71" i="66"/>
  <c r="Q71" i="66"/>
  <c r="T71" i="66"/>
  <c r="AD24" i="66"/>
  <c r="AD29" i="66" s="1"/>
  <c r="R28" i="66"/>
  <c r="R29" i="66"/>
  <c r="AA28" i="66"/>
  <c r="N28" i="66"/>
  <c r="N29" i="66" s="1"/>
  <c r="Z28" i="66"/>
  <c r="Z29" i="66" s="1"/>
  <c r="S24" i="66"/>
  <c r="AE71" i="66"/>
  <c r="AA71" i="66"/>
  <c r="Z71" i="66"/>
  <c r="U71" i="66"/>
  <c r="Q28" i="66"/>
  <c r="Q29" i="66" s="1"/>
  <c r="Y24" i="66"/>
  <c r="Y29" i="66" s="1"/>
  <c r="X71" i="66"/>
  <c r="C71" i="66"/>
  <c r="D17" i="70"/>
  <c r="D26" i="70" s="1"/>
  <c r="A2" i="70"/>
  <c r="D177" i="70"/>
  <c r="C177" i="70"/>
  <c r="B177" i="70"/>
  <c r="A177" i="70"/>
  <c r="D176" i="70"/>
  <c r="C176" i="70"/>
  <c r="B176" i="70"/>
  <c r="A176" i="70"/>
  <c r="D173" i="70"/>
  <c r="C173" i="70"/>
  <c r="D172" i="70"/>
  <c r="C172" i="70"/>
  <c r="D171" i="70"/>
  <c r="C171" i="70"/>
  <c r="D170" i="70"/>
  <c r="C170" i="70"/>
  <c r="D169" i="70"/>
  <c r="C169" i="70"/>
  <c r="D168" i="70"/>
  <c r="C168" i="70"/>
  <c r="D167" i="70"/>
  <c r="C167" i="70"/>
  <c r="D166" i="70"/>
  <c r="C166" i="70"/>
  <c r="B120" i="70"/>
  <c r="A120" i="70"/>
  <c r="B119" i="70"/>
  <c r="A119" i="70"/>
  <c r="E100" i="70"/>
  <c r="B100" i="70"/>
  <c r="A100" i="70"/>
  <c r="E99" i="70"/>
  <c r="B99" i="70"/>
  <c r="A99" i="70"/>
  <c r="A98" i="70"/>
  <c r="A118" i="70" s="1"/>
  <c r="E96" i="70"/>
  <c r="B96" i="70"/>
  <c r="A96" i="70"/>
  <c r="E95" i="70"/>
  <c r="B95" i="70"/>
  <c r="A95" i="70"/>
  <c r="E94" i="70"/>
  <c r="B94" i="70"/>
  <c r="A94" i="70"/>
  <c r="E93" i="70"/>
  <c r="B93" i="70"/>
  <c r="A93" i="70"/>
  <c r="E92" i="70"/>
  <c r="B92" i="70"/>
  <c r="A92" i="70"/>
  <c r="E91" i="70"/>
  <c r="B91" i="70"/>
  <c r="A91" i="70"/>
  <c r="E90" i="70"/>
  <c r="B90" i="70"/>
  <c r="A90" i="70"/>
  <c r="E89" i="70"/>
  <c r="B89" i="70"/>
  <c r="A89" i="70"/>
  <c r="A88" i="70"/>
  <c r="B79" i="70"/>
  <c r="A79" i="70"/>
  <c r="B78" i="70"/>
  <c r="A78" i="70"/>
  <c r="A77" i="70"/>
  <c r="B75" i="70"/>
  <c r="A75" i="70"/>
  <c r="B74" i="70"/>
  <c r="A74" i="70"/>
  <c r="B73" i="70"/>
  <c r="A73" i="70"/>
  <c r="B72" i="70"/>
  <c r="A72" i="70"/>
  <c r="B71" i="70"/>
  <c r="A71" i="70"/>
  <c r="B70" i="70"/>
  <c r="A70" i="70"/>
  <c r="B69" i="70"/>
  <c r="A69" i="70"/>
  <c r="B68" i="70"/>
  <c r="A68" i="70"/>
  <c r="A67" i="70"/>
  <c r="B59" i="70"/>
  <c r="A59" i="70"/>
  <c r="B58" i="70"/>
  <c r="A58" i="70"/>
  <c r="A57" i="70"/>
  <c r="B55" i="70"/>
  <c r="A55" i="70"/>
  <c r="B54" i="70"/>
  <c r="A54" i="70"/>
  <c r="B53" i="70"/>
  <c r="A53" i="70"/>
  <c r="B52" i="70"/>
  <c r="A52" i="70"/>
  <c r="B51" i="70"/>
  <c r="A51" i="70"/>
  <c r="B50" i="70"/>
  <c r="A50" i="70"/>
  <c r="B49" i="70"/>
  <c r="A49" i="70"/>
  <c r="B48" i="70"/>
  <c r="A48" i="70"/>
  <c r="A47" i="70"/>
  <c r="D165" i="69"/>
  <c r="D166" i="69"/>
  <c r="D167" i="69"/>
  <c r="E167" i="69" s="1"/>
  <c r="D168" i="69"/>
  <c r="D169" i="69"/>
  <c r="D170" i="69"/>
  <c r="E170" i="69" s="1"/>
  <c r="D171" i="69"/>
  <c r="D172" i="69"/>
  <c r="C166" i="69"/>
  <c r="C167" i="69"/>
  <c r="C168" i="69"/>
  <c r="C169" i="69"/>
  <c r="C170" i="69"/>
  <c r="C171" i="69"/>
  <c r="C172" i="69"/>
  <c r="C165" i="69"/>
  <c r="E165" i="69" s="1"/>
  <c r="A2" i="69"/>
  <c r="B212" i="69"/>
  <c r="A212" i="69"/>
  <c r="B211" i="69"/>
  <c r="A211" i="69"/>
  <c r="B194" i="69"/>
  <c r="A194" i="69"/>
  <c r="B193" i="69"/>
  <c r="A193" i="69"/>
  <c r="E176" i="69"/>
  <c r="B176" i="69"/>
  <c r="A176" i="69"/>
  <c r="E175" i="69"/>
  <c r="B175" i="69"/>
  <c r="A175" i="69"/>
  <c r="E166" i="69"/>
  <c r="D156" i="69"/>
  <c r="C156" i="69"/>
  <c r="B156" i="69"/>
  <c r="A156" i="69"/>
  <c r="D155" i="69"/>
  <c r="C155" i="69"/>
  <c r="B155" i="69"/>
  <c r="A155" i="69"/>
  <c r="D152" i="69"/>
  <c r="C152" i="69"/>
  <c r="D151" i="69"/>
  <c r="C151" i="69"/>
  <c r="D150" i="69"/>
  <c r="C150" i="69"/>
  <c r="D149" i="69"/>
  <c r="C149" i="69"/>
  <c r="D148" i="69"/>
  <c r="C148" i="69"/>
  <c r="D147" i="69"/>
  <c r="C147" i="69"/>
  <c r="D146" i="69"/>
  <c r="C146" i="69"/>
  <c r="D145" i="69"/>
  <c r="C145" i="69"/>
  <c r="B135" i="69"/>
  <c r="A135" i="69"/>
  <c r="B134" i="69"/>
  <c r="A134" i="69"/>
  <c r="B117" i="69"/>
  <c r="A117" i="69"/>
  <c r="B116" i="69"/>
  <c r="A116" i="69"/>
  <c r="E99" i="69"/>
  <c r="B99" i="69"/>
  <c r="A99" i="69"/>
  <c r="E98" i="69"/>
  <c r="B98" i="69"/>
  <c r="A98" i="69"/>
  <c r="E95" i="69"/>
  <c r="E94" i="69"/>
  <c r="E93" i="69"/>
  <c r="E92" i="69"/>
  <c r="E91" i="69"/>
  <c r="E90" i="69"/>
  <c r="E89" i="69"/>
  <c r="E88" i="69"/>
  <c r="E79" i="69"/>
  <c r="B79" i="69"/>
  <c r="A79" i="69"/>
  <c r="E78" i="69"/>
  <c r="B78" i="69"/>
  <c r="A78" i="69"/>
  <c r="A77" i="69"/>
  <c r="A97" i="69" s="1"/>
  <c r="A115" i="69" s="1"/>
  <c r="A133" i="69" s="1"/>
  <c r="A154" i="69" s="1"/>
  <c r="A174" i="69" s="1"/>
  <c r="A192" i="69" s="1"/>
  <c r="A210" i="69" s="1"/>
  <c r="E75" i="69"/>
  <c r="B75" i="69"/>
  <c r="A75" i="69"/>
  <c r="E74" i="69"/>
  <c r="B74" i="69"/>
  <c r="A74" i="69"/>
  <c r="E73" i="69"/>
  <c r="B73" i="69"/>
  <c r="A73" i="69"/>
  <c r="E72" i="69"/>
  <c r="B72" i="69"/>
  <c r="A72" i="69"/>
  <c r="E71" i="69"/>
  <c r="B71" i="69"/>
  <c r="A71" i="69"/>
  <c r="E70" i="69"/>
  <c r="B70" i="69"/>
  <c r="A70" i="69"/>
  <c r="E69" i="69"/>
  <c r="B69" i="69"/>
  <c r="A69" i="69"/>
  <c r="E68" i="69"/>
  <c r="B68" i="69"/>
  <c r="A68" i="69"/>
  <c r="A67" i="69"/>
  <c r="B58" i="69"/>
  <c r="A58" i="69"/>
  <c r="B57" i="69"/>
  <c r="A57" i="69"/>
  <c r="A56" i="69"/>
  <c r="B54" i="69"/>
  <c r="A54" i="69"/>
  <c r="B53" i="69"/>
  <c r="A53" i="69"/>
  <c r="B52" i="69"/>
  <c r="A52" i="69"/>
  <c r="B51" i="69"/>
  <c r="A51" i="69"/>
  <c r="B50" i="69"/>
  <c r="A50" i="69"/>
  <c r="B49" i="69"/>
  <c r="A49" i="69"/>
  <c r="B48" i="69"/>
  <c r="A48" i="69"/>
  <c r="B47" i="69"/>
  <c r="A47" i="69"/>
  <c r="A46" i="69"/>
  <c r="B38" i="69"/>
  <c r="A38" i="69"/>
  <c r="B37" i="69"/>
  <c r="A37" i="69"/>
  <c r="A36" i="69"/>
  <c r="B34" i="69"/>
  <c r="A34" i="69"/>
  <c r="B33" i="69"/>
  <c r="A33" i="69"/>
  <c r="B32" i="69"/>
  <c r="A32" i="69"/>
  <c r="B31" i="69"/>
  <c r="A31" i="69"/>
  <c r="B30" i="69"/>
  <c r="A30" i="69"/>
  <c r="B29" i="69"/>
  <c r="A29" i="69"/>
  <c r="B28" i="69"/>
  <c r="A28" i="69"/>
  <c r="B27" i="69"/>
  <c r="A27" i="69"/>
  <c r="A26" i="69"/>
  <c r="AA29" i="66" l="1"/>
  <c r="V29" i="66"/>
  <c r="E168" i="69"/>
  <c r="E172" i="69"/>
  <c r="E171" i="69"/>
  <c r="S29" i="66"/>
  <c r="A136" i="70"/>
  <c r="A154" i="70" s="1"/>
  <c r="A175" i="70" s="1"/>
  <c r="A195" i="70" s="1"/>
  <c r="A213" i="70" s="1"/>
  <c r="A231" i="70" s="1"/>
  <c r="A249" i="70" s="1"/>
  <c r="A267" i="70" s="1"/>
  <c r="E169" i="69"/>
  <c r="H68" i="17"/>
  <c r="H25" i="26"/>
  <c r="B52" i="61" l="1"/>
  <c r="A52" i="61"/>
  <c r="B51" i="61"/>
  <c r="A51" i="61"/>
  <c r="A50" i="61"/>
  <c r="B48" i="61"/>
  <c r="A48" i="61"/>
  <c r="B47" i="61"/>
  <c r="A47" i="61"/>
  <c r="B46" i="61"/>
  <c r="A46" i="61"/>
  <c r="B45" i="61"/>
  <c r="A45" i="61"/>
  <c r="B44" i="61"/>
  <c r="A44" i="61"/>
  <c r="B43" i="61"/>
  <c r="A43" i="61"/>
  <c r="B42" i="61"/>
  <c r="A42" i="61"/>
  <c r="B41" i="61"/>
  <c r="A41" i="61"/>
  <c r="A40" i="61"/>
  <c r="B28" i="61"/>
  <c r="B27" i="61"/>
  <c r="B26" i="61"/>
  <c r="B25" i="61"/>
  <c r="B24" i="61"/>
  <c r="B23" i="61"/>
  <c r="B22" i="61"/>
  <c r="B21" i="61"/>
  <c r="A30" i="61"/>
  <c r="A28" i="61"/>
  <c r="A27" i="61"/>
  <c r="A26" i="61"/>
  <c r="A25" i="61"/>
  <c r="A24" i="61"/>
  <c r="A23" i="61"/>
  <c r="A22" i="61"/>
  <c r="A21" i="61"/>
  <c r="A20" i="61"/>
  <c r="B32" i="61"/>
  <c r="A32" i="61"/>
  <c r="B31" i="61"/>
  <c r="A31" i="61"/>
  <c r="B206" i="61"/>
  <c r="A206" i="61"/>
  <c r="B205" i="61"/>
  <c r="A205" i="61"/>
  <c r="D150" i="61"/>
  <c r="D149" i="61"/>
  <c r="D140" i="61"/>
  <c r="D141" i="61"/>
  <c r="D142" i="61"/>
  <c r="D143" i="61"/>
  <c r="D144" i="61"/>
  <c r="D145" i="61"/>
  <c r="D146" i="61"/>
  <c r="D139" i="61"/>
  <c r="C150" i="61"/>
  <c r="C149" i="61"/>
  <c r="C140" i="61"/>
  <c r="C141" i="61"/>
  <c r="C142" i="61"/>
  <c r="C143" i="61"/>
  <c r="C144" i="61"/>
  <c r="C145" i="61"/>
  <c r="C146" i="61"/>
  <c r="C139" i="61"/>
  <c r="G23" i="26"/>
  <c r="B129" i="61" l="1"/>
  <c r="A129" i="61"/>
  <c r="B128" i="61"/>
  <c r="A128" i="61"/>
  <c r="B188" i="61"/>
  <c r="A188" i="61"/>
  <c r="B187" i="61"/>
  <c r="A187" i="61"/>
  <c r="E170" i="61"/>
  <c r="B170" i="61"/>
  <c r="A170" i="61"/>
  <c r="E169" i="61"/>
  <c r="B169" i="61"/>
  <c r="A169" i="61"/>
  <c r="E166" i="61"/>
  <c r="E165" i="61"/>
  <c r="E164" i="61"/>
  <c r="E163" i="61"/>
  <c r="E162" i="61"/>
  <c r="E161" i="61"/>
  <c r="E160" i="61"/>
  <c r="E159" i="61"/>
  <c r="B150" i="61"/>
  <c r="A150" i="61"/>
  <c r="B149" i="61"/>
  <c r="A149" i="61"/>
  <c r="E93" i="61" l="1"/>
  <c r="E92" i="61"/>
  <c r="E83" i="61"/>
  <c r="E84" i="61"/>
  <c r="E85" i="61"/>
  <c r="E86" i="61"/>
  <c r="E87" i="61"/>
  <c r="E88" i="61"/>
  <c r="E89" i="61"/>
  <c r="E82" i="61"/>
  <c r="E73" i="61"/>
  <c r="E72" i="61"/>
  <c r="E63" i="61"/>
  <c r="E64" i="61"/>
  <c r="E65" i="61"/>
  <c r="E66" i="61"/>
  <c r="E67" i="61"/>
  <c r="E68" i="61"/>
  <c r="E69" i="61"/>
  <c r="E62" i="61"/>
  <c r="A2" i="61"/>
  <c r="A71" i="61" l="1"/>
  <c r="A91" i="61" s="1"/>
  <c r="A109" i="61" s="1"/>
  <c r="A127" i="61" s="1"/>
  <c r="A148" i="61" s="1"/>
  <c r="A63" i="61"/>
  <c r="B63" i="61"/>
  <c r="A64" i="61"/>
  <c r="B64" i="61"/>
  <c r="A65" i="61"/>
  <c r="B65" i="61"/>
  <c r="A66" i="61"/>
  <c r="B66" i="61"/>
  <c r="A67" i="61"/>
  <c r="B67" i="61"/>
  <c r="A68" i="61"/>
  <c r="B68" i="61"/>
  <c r="A69" i="61"/>
  <c r="B69" i="61"/>
  <c r="B62" i="61"/>
  <c r="A62" i="61"/>
  <c r="A61" i="61"/>
  <c r="A26" i="17"/>
  <c r="A48" i="17" s="1"/>
  <c r="A16" i="17"/>
  <c r="A38" i="17" s="1"/>
  <c r="A59" i="17" l="1"/>
  <c r="A80" i="17" s="1"/>
  <c r="A69" i="17"/>
  <c r="A90" i="17" s="1"/>
  <c r="E25" i="17" l="1"/>
  <c r="E30" i="17" s="1"/>
  <c r="B24" i="17"/>
  <c r="B23" i="17"/>
  <c r="B22" i="17"/>
  <c r="B21" i="17"/>
  <c r="B20" i="17"/>
  <c r="B19" i="17"/>
  <c r="B18" i="17"/>
  <c r="B17" i="17"/>
  <c r="A24" i="17"/>
  <c r="A23" i="17"/>
  <c r="A22" i="17"/>
  <c r="A21" i="17"/>
  <c r="A20" i="17"/>
  <c r="A19" i="17"/>
  <c r="A18" i="17"/>
  <c r="A17" i="17"/>
  <c r="C143" i="2"/>
  <c r="C139" i="2"/>
  <c r="B105" i="2"/>
  <c r="B104" i="2"/>
  <c r="A102" i="2"/>
  <c r="C105" i="2"/>
  <c r="D142" i="2" s="1"/>
  <c r="C104" i="2"/>
  <c r="C106" i="2" s="1"/>
  <c r="C95" i="2"/>
  <c r="C114" i="2" s="1"/>
  <c r="C96" i="2"/>
  <c r="C97" i="2"/>
  <c r="C98" i="2"/>
  <c r="D135" i="2" s="1"/>
  <c r="C99" i="2"/>
  <c r="D136" i="2" s="1"/>
  <c r="C100" i="2"/>
  <c r="D137" i="2" s="1"/>
  <c r="C101" i="2"/>
  <c r="D138" i="2" s="1"/>
  <c r="C94" i="2"/>
  <c r="D131" i="2" s="1"/>
  <c r="B142" i="2"/>
  <c r="A142" i="2"/>
  <c r="B141" i="2"/>
  <c r="A141" i="2"/>
  <c r="B124" i="2"/>
  <c r="A124" i="2"/>
  <c r="B123" i="2"/>
  <c r="A123" i="2"/>
  <c r="B120" i="2"/>
  <c r="A120" i="2"/>
  <c r="B115" i="2"/>
  <c r="A115" i="2"/>
  <c r="B114" i="2"/>
  <c r="A114" i="2"/>
  <c r="B113" i="2"/>
  <c r="A113" i="2"/>
  <c r="A105" i="2"/>
  <c r="A104" i="2"/>
  <c r="B101" i="2"/>
  <c r="B100" i="2"/>
  <c r="B99" i="2"/>
  <c r="B98" i="2"/>
  <c r="B97" i="2"/>
  <c r="B96" i="2"/>
  <c r="B95" i="2"/>
  <c r="B94" i="2"/>
  <c r="D132" i="2" l="1"/>
  <c r="D141" i="2"/>
  <c r="D105" i="2"/>
  <c r="E105" i="2" s="1"/>
  <c r="D97" i="2"/>
  <c r="E97" i="2" s="1"/>
  <c r="D134" i="2"/>
  <c r="D96" i="2"/>
  <c r="E96" i="2" s="1"/>
  <c r="D133" i="2"/>
  <c r="C144" i="2"/>
  <c r="B42" i="17"/>
  <c r="B63" i="17"/>
  <c r="B84" i="17" s="1"/>
  <c r="A40" i="17"/>
  <c r="A61" i="17"/>
  <c r="A82" i="17" s="1"/>
  <c r="B40" i="17"/>
  <c r="B61" i="17"/>
  <c r="B82" i="17" s="1"/>
  <c r="A41" i="17"/>
  <c r="A62" i="17"/>
  <c r="A83" i="17" s="1"/>
  <c r="B41" i="17"/>
  <c r="B62" i="17"/>
  <c r="B83" i="17" s="1"/>
  <c r="A42" i="17"/>
  <c r="A63" i="17"/>
  <c r="A84" i="17" s="1"/>
  <c r="B43" i="17"/>
  <c r="B64" i="17"/>
  <c r="B85" i="17" s="1"/>
  <c r="A44" i="17"/>
  <c r="A65" i="17"/>
  <c r="A86" i="17" s="1"/>
  <c r="B44" i="17"/>
  <c r="B65" i="17"/>
  <c r="B86" i="17" s="1"/>
  <c r="A45" i="17"/>
  <c r="A66" i="17"/>
  <c r="A87" i="17" s="1"/>
  <c r="B45" i="17"/>
  <c r="B66" i="17"/>
  <c r="B87" i="17" s="1"/>
  <c r="A43" i="17"/>
  <c r="A64" i="17"/>
  <c r="A85" i="17" s="1"/>
  <c r="A46" i="17"/>
  <c r="A67" i="17"/>
  <c r="A88" i="17" s="1"/>
  <c r="B46" i="17"/>
  <c r="B67" i="17"/>
  <c r="B88" i="17" s="1"/>
  <c r="A39" i="17"/>
  <c r="A60" i="17"/>
  <c r="A81" i="17" s="1"/>
  <c r="B39" i="17"/>
  <c r="B60" i="17"/>
  <c r="B81" i="17" s="1"/>
  <c r="C124" i="2"/>
  <c r="D95" i="2"/>
  <c r="C113" i="2"/>
  <c r="C102" i="2"/>
  <c r="C117" i="2"/>
  <c r="D100" i="2"/>
  <c r="E100" i="2" s="1"/>
  <c r="C119" i="2"/>
  <c r="D94" i="2"/>
  <c r="E94" i="2" s="1"/>
  <c r="D98" i="2"/>
  <c r="E98" i="2" s="1"/>
  <c r="E95" i="2"/>
  <c r="D104" i="2"/>
  <c r="D106" i="2" s="1"/>
  <c r="E106" i="2" s="1"/>
  <c r="C116" i="2"/>
  <c r="C118" i="2"/>
  <c r="D99" i="2"/>
  <c r="E99" i="2" s="1"/>
  <c r="C120" i="2"/>
  <c r="D101" i="2"/>
  <c r="E101" i="2" s="1"/>
  <c r="E104" i="2" l="1"/>
  <c r="C115" i="2"/>
  <c r="C121" i="2" s="1"/>
  <c r="D102" i="2"/>
  <c r="D107" i="2" s="1"/>
  <c r="C107" i="2"/>
  <c r="C123" i="2"/>
  <c r="C125" i="2" s="1"/>
  <c r="E102" i="2" l="1"/>
  <c r="E107" i="2"/>
  <c r="C126" i="2"/>
  <c r="A40" i="2" l="1"/>
  <c r="A88" i="72" s="1"/>
  <c r="A106" i="72" s="1"/>
  <c r="A124" i="72" s="1"/>
  <c r="A145" i="72" s="1"/>
  <c r="A165" i="72" s="1"/>
  <c r="A183" i="72" s="1"/>
  <c r="A201" i="72" s="1"/>
  <c r="A41" i="2"/>
  <c r="A89" i="72" s="1"/>
  <c r="A107" i="72" s="1"/>
  <c r="A125" i="72" s="1"/>
  <c r="A146" i="72" s="1"/>
  <c r="A166" i="72" s="1"/>
  <c r="A184" i="72" s="1"/>
  <c r="A202" i="72" s="1"/>
  <c r="A42" i="2"/>
  <c r="A90" i="72" s="1"/>
  <c r="A108" i="72" s="1"/>
  <c r="A126" i="72" s="1"/>
  <c r="A147" i="72" s="1"/>
  <c r="A167" i="72" s="1"/>
  <c r="A185" i="72" s="1"/>
  <c r="A203" i="72" s="1"/>
  <c r="A43" i="2"/>
  <c r="A91" i="72" s="1"/>
  <c r="A109" i="72" s="1"/>
  <c r="A127" i="72" s="1"/>
  <c r="A148" i="72" s="1"/>
  <c r="A168" i="72" s="1"/>
  <c r="A186" i="72" s="1"/>
  <c r="A204" i="72" s="1"/>
  <c r="A39" i="2"/>
  <c r="A87" i="72" s="1"/>
  <c r="A105" i="72" s="1"/>
  <c r="A123" i="72" s="1"/>
  <c r="A144" i="72" s="1"/>
  <c r="A164" i="72" s="1"/>
  <c r="A182" i="72" s="1"/>
  <c r="A200" i="72" s="1"/>
  <c r="A59" i="2"/>
  <c r="A60" i="2"/>
  <c r="A61" i="2"/>
  <c r="A62" i="2"/>
  <c r="A58" i="2"/>
  <c r="B59" i="2"/>
  <c r="B60" i="2"/>
  <c r="B61" i="2"/>
  <c r="B62" i="2"/>
  <c r="B58" i="2"/>
  <c r="C47" i="2"/>
  <c r="C84" i="2" s="1"/>
  <c r="C46" i="2"/>
  <c r="C83" i="2" s="1"/>
  <c r="C37" i="2"/>
  <c r="C74" i="2" s="1"/>
  <c r="C38" i="2"/>
  <c r="D38" i="2" s="1"/>
  <c r="C39" i="2"/>
  <c r="D39" i="2" s="1"/>
  <c r="C40" i="2"/>
  <c r="C41" i="2"/>
  <c r="D41" i="2" s="1"/>
  <c r="C42" i="2"/>
  <c r="C43" i="2"/>
  <c r="C36" i="2"/>
  <c r="G27" i="2"/>
  <c r="G26" i="2"/>
  <c r="G17" i="2"/>
  <c r="G18" i="2"/>
  <c r="G19" i="2"/>
  <c r="G20" i="2"/>
  <c r="G21" i="2"/>
  <c r="G22" i="2"/>
  <c r="G23" i="2"/>
  <c r="G16" i="2"/>
  <c r="A110" i="71" l="1"/>
  <c r="A128" i="71" s="1"/>
  <c r="A146" i="71" s="1"/>
  <c r="A167" i="71" s="1"/>
  <c r="A187" i="71" s="1"/>
  <c r="A205" i="71" s="1"/>
  <c r="A223" i="71" s="1"/>
  <c r="A241" i="71" s="1"/>
  <c r="A259" i="71" s="1"/>
  <c r="A277" i="71" s="1"/>
  <c r="A115" i="70"/>
  <c r="A133" i="70" s="1"/>
  <c r="A151" i="70" s="1"/>
  <c r="A172" i="70" s="1"/>
  <c r="A192" i="70" s="1"/>
  <c r="A210" i="70" s="1"/>
  <c r="A228" i="70" s="1"/>
  <c r="A246" i="70" s="1"/>
  <c r="A264" i="70" s="1"/>
  <c r="A94" i="69"/>
  <c r="A112" i="69" s="1"/>
  <c r="A130" i="69" s="1"/>
  <c r="A151" i="69" s="1"/>
  <c r="A171" i="69" s="1"/>
  <c r="A189" i="69" s="1"/>
  <c r="A207" i="69" s="1"/>
  <c r="A111" i="71"/>
  <c r="A129" i="71" s="1"/>
  <c r="A147" i="71" s="1"/>
  <c r="A168" i="71" s="1"/>
  <c r="A188" i="71" s="1"/>
  <c r="A206" i="71" s="1"/>
  <c r="A224" i="71" s="1"/>
  <c r="A242" i="71" s="1"/>
  <c r="A260" i="71" s="1"/>
  <c r="A278" i="71" s="1"/>
  <c r="A116" i="70"/>
  <c r="A134" i="70" s="1"/>
  <c r="A152" i="70" s="1"/>
  <c r="A173" i="70" s="1"/>
  <c r="A193" i="70" s="1"/>
  <c r="A211" i="70" s="1"/>
  <c r="A229" i="70" s="1"/>
  <c r="A247" i="70" s="1"/>
  <c r="A265" i="70" s="1"/>
  <c r="A95" i="69"/>
  <c r="A113" i="69" s="1"/>
  <c r="A131" i="69" s="1"/>
  <c r="A152" i="69" s="1"/>
  <c r="A172" i="69" s="1"/>
  <c r="A190" i="69" s="1"/>
  <c r="A208" i="69" s="1"/>
  <c r="C73" i="2"/>
  <c r="C55" i="2" s="1"/>
  <c r="A109" i="71"/>
  <c r="A127" i="71" s="1"/>
  <c r="A145" i="71" s="1"/>
  <c r="A166" i="71" s="1"/>
  <c r="A186" i="71" s="1"/>
  <c r="A204" i="71" s="1"/>
  <c r="A222" i="71" s="1"/>
  <c r="A240" i="71" s="1"/>
  <c r="A258" i="71" s="1"/>
  <c r="A276" i="71" s="1"/>
  <c r="A93" i="69"/>
  <c r="A111" i="69" s="1"/>
  <c r="A129" i="69" s="1"/>
  <c r="A150" i="69" s="1"/>
  <c r="A170" i="69" s="1"/>
  <c r="A188" i="69" s="1"/>
  <c r="A206" i="69" s="1"/>
  <c r="A114" i="70"/>
  <c r="A132" i="70" s="1"/>
  <c r="A150" i="70" s="1"/>
  <c r="A171" i="70" s="1"/>
  <c r="A191" i="70" s="1"/>
  <c r="A209" i="70" s="1"/>
  <c r="A227" i="70" s="1"/>
  <c r="A245" i="70" s="1"/>
  <c r="A263" i="70" s="1"/>
  <c r="A107" i="71"/>
  <c r="A125" i="71" s="1"/>
  <c r="A143" i="71" s="1"/>
  <c r="A164" i="71" s="1"/>
  <c r="A184" i="71" s="1"/>
  <c r="A202" i="71" s="1"/>
  <c r="A220" i="71" s="1"/>
  <c r="A238" i="71" s="1"/>
  <c r="A256" i="71" s="1"/>
  <c r="A274" i="71" s="1"/>
  <c r="A112" i="70"/>
  <c r="A130" i="70" s="1"/>
  <c r="A148" i="70" s="1"/>
  <c r="A169" i="70" s="1"/>
  <c r="A189" i="70" s="1"/>
  <c r="A207" i="70" s="1"/>
  <c r="A225" i="70" s="1"/>
  <c r="A243" i="70" s="1"/>
  <c r="A261" i="70" s="1"/>
  <c r="A91" i="69"/>
  <c r="A109" i="69" s="1"/>
  <c r="A127" i="69" s="1"/>
  <c r="A148" i="69" s="1"/>
  <c r="A168" i="69" s="1"/>
  <c r="A186" i="69" s="1"/>
  <c r="A204" i="69" s="1"/>
  <c r="A108" i="71"/>
  <c r="A126" i="71" s="1"/>
  <c r="A144" i="71" s="1"/>
  <c r="A165" i="71" s="1"/>
  <c r="A185" i="71" s="1"/>
  <c r="A203" i="71" s="1"/>
  <c r="A221" i="71" s="1"/>
  <c r="A239" i="71" s="1"/>
  <c r="A257" i="71" s="1"/>
  <c r="A275" i="71" s="1"/>
  <c r="A92" i="69"/>
  <c r="A110" i="69" s="1"/>
  <c r="A128" i="69" s="1"/>
  <c r="A149" i="69" s="1"/>
  <c r="A169" i="69" s="1"/>
  <c r="A187" i="69" s="1"/>
  <c r="A205" i="69" s="1"/>
  <c r="A113" i="70"/>
  <c r="A131" i="70" s="1"/>
  <c r="A149" i="70" s="1"/>
  <c r="A170" i="70" s="1"/>
  <c r="A190" i="70" s="1"/>
  <c r="A208" i="70" s="1"/>
  <c r="A226" i="70" s="1"/>
  <c r="A244" i="70" s="1"/>
  <c r="A262" i="70" s="1"/>
  <c r="A85" i="61"/>
  <c r="A103" i="61" s="1"/>
  <c r="A121" i="61" s="1"/>
  <c r="A142" i="61" s="1"/>
  <c r="A162" i="61" s="1"/>
  <c r="A89" i="61"/>
  <c r="A107" i="61" s="1"/>
  <c r="A125" i="61" s="1"/>
  <c r="A146" i="61" s="1"/>
  <c r="A166" i="61" s="1"/>
  <c r="A184" i="61" s="1"/>
  <c r="A202" i="61" s="1"/>
  <c r="A88" i="61"/>
  <c r="A106" i="61" s="1"/>
  <c r="A124" i="61" s="1"/>
  <c r="A145" i="61" s="1"/>
  <c r="A165" i="61" s="1"/>
  <c r="A87" i="61"/>
  <c r="A105" i="61" s="1"/>
  <c r="A123" i="61" s="1"/>
  <c r="A144" i="61" s="1"/>
  <c r="A164" i="61" s="1"/>
  <c r="A86" i="61"/>
  <c r="A104" i="61" s="1"/>
  <c r="A122" i="61" s="1"/>
  <c r="A143" i="61" s="1"/>
  <c r="A163" i="61" s="1"/>
  <c r="D40" i="2"/>
  <c r="C77" i="2"/>
  <c r="C59" i="2" s="1"/>
  <c r="C76" i="2"/>
  <c r="C58" i="2" s="1"/>
  <c r="D43" i="2"/>
  <c r="E43" i="2" s="1"/>
  <c r="C80" i="2"/>
  <c r="C62" i="2" s="1"/>
  <c r="D47" i="2"/>
  <c r="C66" i="2"/>
  <c r="C79" i="2"/>
  <c r="C61" i="2" s="1"/>
  <c r="D42" i="2"/>
  <c r="E42" i="2" s="1"/>
  <c r="C78" i="2"/>
  <c r="C60" i="2" s="1"/>
  <c r="C75" i="2"/>
  <c r="C57" i="2" s="1"/>
  <c r="D37" i="2"/>
  <c r="C56" i="2"/>
  <c r="D36" i="2"/>
  <c r="E36" i="2" s="1"/>
  <c r="D46" i="2"/>
  <c r="C85" i="2"/>
  <c r="B47" i="2"/>
  <c r="B46" i="2"/>
  <c r="A78" i="2"/>
  <c r="B78" i="2"/>
  <c r="A79" i="2"/>
  <c r="B79" i="2"/>
  <c r="A80" i="2"/>
  <c r="B80" i="2"/>
  <c r="B77" i="2"/>
  <c r="A77" i="2"/>
  <c r="A157" i="2"/>
  <c r="B157" i="2"/>
  <c r="A158" i="2"/>
  <c r="B158" i="2"/>
  <c r="A159" i="2"/>
  <c r="B159" i="2"/>
  <c r="B156" i="2"/>
  <c r="A156" i="2"/>
  <c r="A45" i="2"/>
  <c r="A64" i="2" s="1"/>
  <c r="A82" i="2" s="1"/>
  <c r="A35" i="2"/>
  <c r="A83" i="72" s="1"/>
  <c r="A101" i="72" s="1"/>
  <c r="A119" i="72" s="1"/>
  <c r="A140" i="72" s="1"/>
  <c r="A160" i="72" s="1"/>
  <c r="A178" i="72" s="1"/>
  <c r="A196" i="72" s="1"/>
  <c r="B43" i="2"/>
  <c r="B91" i="72" s="1"/>
  <c r="B109" i="72" s="1"/>
  <c r="B127" i="72" s="1"/>
  <c r="B148" i="72" s="1"/>
  <c r="B168" i="72" s="1"/>
  <c r="B186" i="72" s="1"/>
  <c r="B204" i="72" s="1"/>
  <c r="B42" i="2"/>
  <c r="B90" i="72" s="1"/>
  <c r="B108" i="72" s="1"/>
  <c r="B126" i="72" s="1"/>
  <c r="B147" i="72" s="1"/>
  <c r="B167" i="72" s="1"/>
  <c r="B185" i="72" s="1"/>
  <c r="B203" i="72" s="1"/>
  <c r="B41" i="2"/>
  <c r="B89" i="72" s="1"/>
  <c r="B107" i="72" s="1"/>
  <c r="B125" i="72" s="1"/>
  <c r="B146" i="72" s="1"/>
  <c r="B166" i="72" s="1"/>
  <c r="B184" i="72" s="1"/>
  <c r="B202" i="72" s="1"/>
  <c r="E41" i="2"/>
  <c r="B109" i="71" l="1"/>
  <c r="B127" i="71" s="1"/>
  <c r="B145" i="71" s="1"/>
  <c r="B166" i="71" s="1"/>
  <c r="B186" i="71" s="1"/>
  <c r="B204" i="71" s="1"/>
  <c r="B222" i="71" s="1"/>
  <c r="B240" i="71" s="1"/>
  <c r="B258" i="71" s="1"/>
  <c r="B276" i="71" s="1"/>
  <c r="B93" i="69"/>
  <c r="B111" i="69" s="1"/>
  <c r="B129" i="69" s="1"/>
  <c r="B150" i="69" s="1"/>
  <c r="B170" i="69" s="1"/>
  <c r="B188" i="69" s="1"/>
  <c r="B206" i="69" s="1"/>
  <c r="B114" i="70"/>
  <c r="B132" i="70" s="1"/>
  <c r="B150" i="70" s="1"/>
  <c r="B171" i="70" s="1"/>
  <c r="B191" i="70" s="1"/>
  <c r="B209" i="70" s="1"/>
  <c r="B227" i="70" s="1"/>
  <c r="B245" i="70" s="1"/>
  <c r="B263" i="70" s="1"/>
  <c r="B111" i="71"/>
  <c r="B129" i="71" s="1"/>
  <c r="B147" i="71" s="1"/>
  <c r="B168" i="71" s="1"/>
  <c r="B188" i="71" s="1"/>
  <c r="B206" i="71" s="1"/>
  <c r="B224" i="71" s="1"/>
  <c r="B242" i="71" s="1"/>
  <c r="B260" i="71" s="1"/>
  <c r="B278" i="71" s="1"/>
  <c r="B95" i="69"/>
  <c r="B113" i="69" s="1"/>
  <c r="B131" i="69" s="1"/>
  <c r="B152" i="69" s="1"/>
  <c r="B172" i="69" s="1"/>
  <c r="B190" i="69" s="1"/>
  <c r="B208" i="69" s="1"/>
  <c r="B116" i="70"/>
  <c r="B134" i="70" s="1"/>
  <c r="B152" i="70" s="1"/>
  <c r="B173" i="70" s="1"/>
  <c r="B193" i="70" s="1"/>
  <c r="B211" i="70" s="1"/>
  <c r="B229" i="70" s="1"/>
  <c r="B247" i="70" s="1"/>
  <c r="B265" i="70" s="1"/>
  <c r="A103" i="71"/>
  <c r="A121" i="71" s="1"/>
  <c r="A139" i="71" s="1"/>
  <c r="A160" i="71" s="1"/>
  <c r="A180" i="71" s="1"/>
  <c r="A198" i="71" s="1"/>
  <c r="A216" i="71" s="1"/>
  <c r="A234" i="71" s="1"/>
  <c r="A252" i="71" s="1"/>
  <c r="A270" i="71" s="1"/>
  <c r="A87" i="69"/>
  <c r="A105" i="69" s="1"/>
  <c r="A123" i="69" s="1"/>
  <c r="A144" i="69" s="1"/>
  <c r="A164" i="69" s="1"/>
  <c r="A182" i="69" s="1"/>
  <c r="A200" i="69" s="1"/>
  <c r="A108" i="70"/>
  <c r="A126" i="70" s="1"/>
  <c r="A144" i="70" s="1"/>
  <c r="A165" i="70" s="1"/>
  <c r="A185" i="70" s="1"/>
  <c r="A203" i="70" s="1"/>
  <c r="A221" i="70" s="1"/>
  <c r="A239" i="70" s="1"/>
  <c r="A257" i="70" s="1"/>
  <c r="B110" i="71"/>
  <c r="B128" i="71" s="1"/>
  <c r="B146" i="71" s="1"/>
  <c r="B167" i="71" s="1"/>
  <c r="B187" i="71" s="1"/>
  <c r="B205" i="71" s="1"/>
  <c r="B223" i="71" s="1"/>
  <c r="B241" i="71" s="1"/>
  <c r="B259" i="71" s="1"/>
  <c r="B277" i="71" s="1"/>
  <c r="B115" i="70"/>
  <c r="B133" i="70" s="1"/>
  <c r="B151" i="70" s="1"/>
  <c r="B172" i="70" s="1"/>
  <c r="B192" i="70" s="1"/>
  <c r="B210" i="70" s="1"/>
  <c r="B228" i="70" s="1"/>
  <c r="B246" i="70" s="1"/>
  <c r="B264" i="70" s="1"/>
  <c r="B94" i="69"/>
  <c r="B112" i="69" s="1"/>
  <c r="B130" i="69" s="1"/>
  <c r="B151" i="69" s="1"/>
  <c r="B171" i="69" s="1"/>
  <c r="B189" i="69" s="1"/>
  <c r="B207" i="69" s="1"/>
  <c r="B136" i="2"/>
  <c r="A103" i="2"/>
  <c r="A136" i="2"/>
  <c r="A99" i="2"/>
  <c r="A181" i="61" s="1"/>
  <c r="A199" i="61" s="1"/>
  <c r="A98" i="2"/>
  <c r="A180" i="61" s="1"/>
  <c r="A198" i="61" s="1"/>
  <c r="A135" i="2"/>
  <c r="B116" i="2"/>
  <c r="B135" i="2"/>
  <c r="B138" i="2"/>
  <c r="A54" i="2"/>
  <c r="A72" i="2" s="1"/>
  <c r="A93" i="2" s="1"/>
  <c r="A81" i="61"/>
  <c r="A99" i="61" s="1"/>
  <c r="A117" i="61" s="1"/>
  <c r="A138" i="61" s="1"/>
  <c r="A158" i="61" s="1"/>
  <c r="B87" i="61"/>
  <c r="B105" i="61" s="1"/>
  <c r="B123" i="61" s="1"/>
  <c r="B144" i="61" s="1"/>
  <c r="B164" i="61" s="1"/>
  <c r="B182" i="61" s="1"/>
  <c r="B200" i="61" s="1"/>
  <c r="A101" i="2"/>
  <c r="A183" i="61" s="1"/>
  <c r="A201" i="61" s="1"/>
  <c r="A138" i="2"/>
  <c r="B88" i="61"/>
  <c r="B106" i="61" s="1"/>
  <c r="B124" i="61" s="1"/>
  <c r="B145" i="61" s="1"/>
  <c r="B165" i="61" s="1"/>
  <c r="B183" i="61" s="1"/>
  <c r="B201" i="61" s="1"/>
  <c r="B137" i="2"/>
  <c r="B89" i="61"/>
  <c r="B107" i="61" s="1"/>
  <c r="B125" i="61" s="1"/>
  <c r="B146" i="61" s="1"/>
  <c r="B166" i="61" s="1"/>
  <c r="B184" i="61" s="1"/>
  <c r="B202" i="61" s="1"/>
  <c r="A137" i="2"/>
  <c r="A100" i="2"/>
  <c r="A182" i="61" s="1"/>
  <c r="A200" i="61" s="1"/>
  <c r="A117" i="2"/>
  <c r="B119" i="2"/>
  <c r="A119" i="2"/>
  <c r="A116" i="2"/>
  <c r="A118" i="2"/>
  <c r="B118" i="2"/>
  <c r="B117" i="2"/>
  <c r="C63" i="2"/>
  <c r="C65" i="2"/>
  <c r="C67" i="2" s="1"/>
  <c r="C68" i="2" l="1"/>
  <c r="B111" i="61" l="1"/>
  <c r="A111" i="61"/>
  <c r="B110" i="61"/>
  <c r="A110" i="61"/>
  <c r="B92" i="17"/>
  <c r="A92" i="17"/>
  <c r="B91" i="17"/>
  <c r="A91" i="17"/>
  <c r="B50" i="17"/>
  <c r="A50" i="17"/>
  <c r="B49" i="17"/>
  <c r="A49" i="17"/>
  <c r="E47" i="2" l="1"/>
  <c r="E46" i="2"/>
  <c r="E40" i="2"/>
  <c r="E39" i="2"/>
  <c r="E38" i="2"/>
  <c r="E37" i="2"/>
  <c r="D48" i="2"/>
  <c r="D44" i="2"/>
  <c r="C48" i="2"/>
  <c r="C44" i="2"/>
  <c r="A47" i="2"/>
  <c r="A46" i="2"/>
  <c r="B40" i="2"/>
  <c r="B88" i="72" s="1"/>
  <c r="B106" i="72" s="1"/>
  <c r="B124" i="72" s="1"/>
  <c r="B145" i="72" s="1"/>
  <c r="B165" i="72" s="1"/>
  <c r="B183" i="72" s="1"/>
  <c r="B201" i="72" s="1"/>
  <c r="B39" i="2"/>
  <c r="B87" i="72" s="1"/>
  <c r="B105" i="72" s="1"/>
  <c r="B123" i="72" s="1"/>
  <c r="B144" i="72" s="1"/>
  <c r="B164" i="72" s="1"/>
  <c r="B182" i="72" s="1"/>
  <c r="B200" i="72" s="1"/>
  <c r="B38" i="2"/>
  <c r="B86" i="72" s="1"/>
  <c r="B104" i="72" s="1"/>
  <c r="B122" i="72" s="1"/>
  <c r="B143" i="72" s="1"/>
  <c r="B163" i="72" s="1"/>
  <c r="B181" i="72" s="1"/>
  <c r="B199" i="72" s="1"/>
  <c r="A38" i="2"/>
  <c r="A86" i="72" s="1"/>
  <c r="A104" i="72" s="1"/>
  <c r="A122" i="72" s="1"/>
  <c r="A143" i="72" s="1"/>
  <c r="A163" i="72" s="1"/>
  <c r="A181" i="72" s="1"/>
  <c r="A199" i="72" s="1"/>
  <c r="B37" i="2"/>
  <c r="B85" i="72" s="1"/>
  <c r="B103" i="72" s="1"/>
  <c r="B121" i="72" s="1"/>
  <c r="B142" i="72" s="1"/>
  <c r="B162" i="72" s="1"/>
  <c r="B180" i="72" s="1"/>
  <c r="B198" i="72" s="1"/>
  <c r="A37" i="2"/>
  <c r="A85" i="72" s="1"/>
  <c r="A103" i="72" s="1"/>
  <c r="A121" i="72" s="1"/>
  <c r="A142" i="72" s="1"/>
  <c r="A162" i="72" s="1"/>
  <c r="A180" i="72" s="1"/>
  <c r="A198" i="72" s="1"/>
  <c r="B36" i="2"/>
  <c r="B84" i="72" s="1"/>
  <c r="B102" i="72" s="1"/>
  <c r="B120" i="72" s="1"/>
  <c r="B141" i="72" s="1"/>
  <c r="B161" i="72" s="1"/>
  <c r="B179" i="72" s="1"/>
  <c r="B197" i="72" s="1"/>
  <c r="A36" i="2"/>
  <c r="A84" i="72" s="1"/>
  <c r="A102" i="72" s="1"/>
  <c r="A120" i="72" s="1"/>
  <c r="A141" i="72" s="1"/>
  <c r="A161" i="72" s="1"/>
  <c r="A179" i="72" s="1"/>
  <c r="A197" i="72" s="1"/>
  <c r="B107" i="71" l="1"/>
  <c r="B125" i="71" s="1"/>
  <c r="B143" i="71" s="1"/>
  <c r="B164" i="71" s="1"/>
  <c r="B184" i="71" s="1"/>
  <c r="B202" i="71" s="1"/>
  <c r="B220" i="71" s="1"/>
  <c r="B238" i="71" s="1"/>
  <c r="B256" i="71" s="1"/>
  <c r="B274" i="71" s="1"/>
  <c r="B112" i="70"/>
  <c r="B130" i="70" s="1"/>
  <c r="B148" i="70" s="1"/>
  <c r="B169" i="70" s="1"/>
  <c r="B189" i="70" s="1"/>
  <c r="B207" i="70" s="1"/>
  <c r="B225" i="70" s="1"/>
  <c r="B243" i="70" s="1"/>
  <c r="B261" i="70" s="1"/>
  <c r="B91" i="69"/>
  <c r="B109" i="69" s="1"/>
  <c r="B127" i="69" s="1"/>
  <c r="B148" i="69" s="1"/>
  <c r="B168" i="69" s="1"/>
  <c r="B186" i="69" s="1"/>
  <c r="B204" i="69" s="1"/>
  <c r="B108" i="71"/>
  <c r="B126" i="71" s="1"/>
  <c r="B144" i="71" s="1"/>
  <c r="B165" i="71" s="1"/>
  <c r="B185" i="71" s="1"/>
  <c r="B203" i="71" s="1"/>
  <c r="B221" i="71" s="1"/>
  <c r="B239" i="71" s="1"/>
  <c r="B257" i="71" s="1"/>
  <c r="B275" i="71" s="1"/>
  <c r="B92" i="69"/>
  <c r="B110" i="69" s="1"/>
  <c r="B128" i="69" s="1"/>
  <c r="B149" i="69" s="1"/>
  <c r="B169" i="69" s="1"/>
  <c r="B187" i="69" s="1"/>
  <c r="B205" i="69" s="1"/>
  <c r="B113" i="70"/>
  <c r="B131" i="70" s="1"/>
  <c r="B149" i="70" s="1"/>
  <c r="B170" i="70" s="1"/>
  <c r="B190" i="70" s="1"/>
  <c r="B208" i="70" s="1"/>
  <c r="B226" i="70" s="1"/>
  <c r="B244" i="70" s="1"/>
  <c r="B262" i="70" s="1"/>
  <c r="A104" i="71"/>
  <c r="A122" i="71" s="1"/>
  <c r="A140" i="71" s="1"/>
  <c r="A161" i="71" s="1"/>
  <c r="A181" i="71" s="1"/>
  <c r="A199" i="71" s="1"/>
  <c r="A217" i="71" s="1"/>
  <c r="A235" i="71" s="1"/>
  <c r="A253" i="71" s="1"/>
  <c r="A271" i="71" s="1"/>
  <c r="A88" i="69"/>
  <c r="A106" i="69" s="1"/>
  <c r="A124" i="69" s="1"/>
  <c r="A145" i="69" s="1"/>
  <c r="A165" i="69" s="1"/>
  <c r="A183" i="69" s="1"/>
  <c r="A201" i="69" s="1"/>
  <c r="A109" i="70"/>
  <c r="A127" i="70" s="1"/>
  <c r="A145" i="70" s="1"/>
  <c r="A166" i="70" s="1"/>
  <c r="A186" i="70" s="1"/>
  <c r="A204" i="70" s="1"/>
  <c r="A222" i="70" s="1"/>
  <c r="A240" i="70" s="1"/>
  <c r="A258" i="70" s="1"/>
  <c r="A105" i="71"/>
  <c r="A123" i="71" s="1"/>
  <c r="A141" i="71" s="1"/>
  <c r="A162" i="71" s="1"/>
  <c r="A182" i="71" s="1"/>
  <c r="A200" i="71" s="1"/>
  <c r="A218" i="71" s="1"/>
  <c r="A236" i="71" s="1"/>
  <c r="A254" i="71" s="1"/>
  <c r="A272" i="71" s="1"/>
  <c r="A89" i="69"/>
  <c r="A107" i="69" s="1"/>
  <c r="A125" i="69" s="1"/>
  <c r="A146" i="69" s="1"/>
  <c r="A166" i="69" s="1"/>
  <c r="A184" i="69" s="1"/>
  <c r="A202" i="69" s="1"/>
  <c r="A110" i="70"/>
  <c r="A128" i="70" s="1"/>
  <c r="A146" i="70" s="1"/>
  <c r="A167" i="70" s="1"/>
  <c r="A187" i="70" s="1"/>
  <c r="A205" i="70" s="1"/>
  <c r="A223" i="70" s="1"/>
  <c r="A241" i="70" s="1"/>
  <c r="A259" i="70" s="1"/>
  <c r="A106" i="71"/>
  <c r="A124" i="71" s="1"/>
  <c r="A142" i="71" s="1"/>
  <c r="A163" i="71" s="1"/>
  <c r="A183" i="71" s="1"/>
  <c r="A201" i="71" s="1"/>
  <c r="A219" i="71" s="1"/>
  <c r="A237" i="71" s="1"/>
  <c r="A255" i="71" s="1"/>
  <c r="A273" i="71" s="1"/>
  <c r="A111" i="70"/>
  <c r="A129" i="70" s="1"/>
  <c r="A147" i="70" s="1"/>
  <c r="A168" i="70" s="1"/>
  <c r="A188" i="70" s="1"/>
  <c r="A206" i="70" s="1"/>
  <c r="A224" i="70" s="1"/>
  <c r="A242" i="70" s="1"/>
  <c r="A260" i="70" s="1"/>
  <c r="A90" i="69"/>
  <c r="A108" i="69" s="1"/>
  <c r="A126" i="69" s="1"/>
  <c r="A147" i="69" s="1"/>
  <c r="A167" i="69" s="1"/>
  <c r="A185" i="69" s="1"/>
  <c r="A203" i="69" s="1"/>
  <c r="B106" i="71"/>
  <c r="B124" i="71" s="1"/>
  <c r="B142" i="71" s="1"/>
  <c r="B163" i="71" s="1"/>
  <c r="B183" i="71" s="1"/>
  <c r="B201" i="71" s="1"/>
  <c r="B219" i="71" s="1"/>
  <c r="B237" i="71" s="1"/>
  <c r="B255" i="71" s="1"/>
  <c r="B273" i="71" s="1"/>
  <c r="B111" i="70"/>
  <c r="B129" i="70" s="1"/>
  <c r="B147" i="70" s="1"/>
  <c r="B168" i="70" s="1"/>
  <c r="B188" i="70" s="1"/>
  <c r="B206" i="70" s="1"/>
  <c r="B224" i="70" s="1"/>
  <c r="B242" i="70" s="1"/>
  <c r="B260" i="70" s="1"/>
  <c r="B90" i="69"/>
  <c r="B108" i="69" s="1"/>
  <c r="B126" i="69" s="1"/>
  <c r="B147" i="69" s="1"/>
  <c r="B167" i="69" s="1"/>
  <c r="B185" i="69" s="1"/>
  <c r="B203" i="69" s="1"/>
  <c r="B104" i="71"/>
  <c r="B122" i="71" s="1"/>
  <c r="B140" i="71" s="1"/>
  <c r="B161" i="71" s="1"/>
  <c r="B181" i="71" s="1"/>
  <c r="B199" i="71" s="1"/>
  <c r="B217" i="71" s="1"/>
  <c r="B235" i="71" s="1"/>
  <c r="B253" i="71" s="1"/>
  <c r="B271" i="71" s="1"/>
  <c r="B88" i="69"/>
  <c r="B106" i="69" s="1"/>
  <c r="B124" i="69" s="1"/>
  <c r="B145" i="69" s="1"/>
  <c r="B165" i="69" s="1"/>
  <c r="B183" i="69" s="1"/>
  <c r="B201" i="69" s="1"/>
  <c r="B109" i="70"/>
  <c r="B127" i="70" s="1"/>
  <c r="B145" i="70" s="1"/>
  <c r="B166" i="70" s="1"/>
  <c r="B186" i="70" s="1"/>
  <c r="B204" i="70" s="1"/>
  <c r="B222" i="70" s="1"/>
  <c r="B240" i="70" s="1"/>
  <c r="B258" i="70" s="1"/>
  <c r="B105" i="71"/>
  <c r="B123" i="71" s="1"/>
  <c r="B141" i="71" s="1"/>
  <c r="B162" i="71" s="1"/>
  <c r="B182" i="71" s="1"/>
  <c r="B200" i="71" s="1"/>
  <c r="B218" i="71" s="1"/>
  <c r="B236" i="71" s="1"/>
  <c r="B254" i="71" s="1"/>
  <c r="B272" i="71" s="1"/>
  <c r="B110" i="70"/>
  <c r="B128" i="70" s="1"/>
  <c r="B146" i="70" s="1"/>
  <c r="B167" i="70" s="1"/>
  <c r="B187" i="70" s="1"/>
  <c r="B205" i="70" s="1"/>
  <c r="B223" i="70" s="1"/>
  <c r="B241" i="70" s="1"/>
  <c r="B259" i="70" s="1"/>
  <c r="B89" i="69"/>
  <c r="B107" i="69" s="1"/>
  <c r="B125" i="69" s="1"/>
  <c r="B146" i="69" s="1"/>
  <c r="B166" i="69" s="1"/>
  <c r="B184" i="69" s="1"/>
  <c r="B202" i="69" s="1"/>
  <c r="B84" i="61"/>
  <c r="B102" i="61" s="1"/>
  <c r="B120" i="61" s="1"/>
  <c r="B141" i="61" s="1"/>
  <c r="B161" i="61" s="1"/>
  <c r="B179" i="61" s="1"/>
  <c r="B197" i="61" s="1"/>
  <c r="B86" i="61"/>
  <c r="B104" i="61" s="1"/>
  <c r="B122" i="61" s="1"/>
  <c r="B143" i="61" s="1"/>
  <c r="B163" i="61" s="1"/>
  <c r="B181" i="61" s="1"/>
  <c r="B199" i="61" s="1"/>
  <c r="B82" i="61"/>
  <c r="B100" i="61" s="1"/>
  <c r="B118" i="61" s="1"/>
  <c r="B139" i="61" s="1"/>
  <c r="B159" i="61" s="1"/>
  <c r="B177" i="61" s="1"/>
  <c r="B195" i="61" s="1"/>
  <c r="B85" i="61"/>
  <c r="B103" i="61" s="1"/>
  <c r="B121" i="61" s="1"/>
  <c r="B142" i="61" s="1"/>
  <c r="B162" i="61" s="1"/>
  <c r="B180" i="61" s="1"/>
  <c r="B198" i="61" s="1"/>
  <c r="A82" i="61"/>
  <c r="A100" i="61" s="1"/>
  <c r="A118" i="61" s="1"/>
  <c r="A139" i="61" s="1"/>
  <c r="A159" i="61" s="1"/>
  <c r="A83" i="61"/>
  <c r="A101" i="61" s="1"/>
  <c r="A119" i="61" s="1"/>
  <c r="A140" i="61" s="1"/>
  <c r="A160" i="61" s="1"/>
  <c r="B83" i="61"/>
  <c r="B101" i="61" s="1"/>
  <c r="B119" i="61" s="1"/>
  <c r="B140" i="61" s="1"/>
  <c r="B160" i="61" s="1"/>
  <c r="B178" i="61" s="1"/>
  <c r="B196" i="61" s="1"/>
  <c r="A84" i="61"/>
  <c r="A102" i="61" s="1"/>
  <c r="A120" i="61" s="1"/>
  <c r="A141" i="61" s="1"/>
  <c r="A161" i="61" s="1"/>
  <c r="C49" i="2"/>
  <c r="D49" i="2"/>
  <c r="E48" i="2"/>
  <c r="E44" i="2"/>
  <c r="E49" i="2" l="1"/>
  <c r="A2" i="66" l="1"/>
  <c r="AE72" i="17" l="1"/>
  <c r="AE68" i="17"/>
  <c r="AE73" i="17" l="1"/>
  <c r="G26" i="26"/>
  <c r="G33" i="26" l="1"/>
  <c r="H26" i="26"/>
  <c r="G12" i="17"/>
  <c r="E4" i="65"/>
  <c r="B19" i="65"/>
  <c r="A19" i="65"/>
  <c r="B18" i="65"/>
  <c r="A18" i="65"/>
  <c r="B12" i="65"/>
  <c r="A12" i="65"/>
  <c r="B11" i="65"/>
  <c r="A11" i="65"/>
  <c r="B10" i="65"/>
  <c r="A10" i="65"/>
  <c r="B9" i="65"/>
  <c r="A9" i="65"/>
  <c r="B8" i="65"/>
  <c r="A8" i="65"/>
  <c r="I4" i="65"/>
  <c r="H4" i="65"/>
  <c r="G4" i="65"/>
  <c r="F4" i="65"/>
  <c r="B163" i="2"/>
  <c r="A163" i="2"/>
  <c r="B162" i="2"/>
  <c r="A162" i="2"/>
  <c r="B155" i="2"/>
  <c r="A155" i="2"/>
  <c r="B154" i="2"/>
  <c r="A154" i="2"/>
  <c r="B153" i="2"/>
  <c r="A153" i="2"/>
  <c r="B152" i="2"/>
  <c r="A152" i="2"/>
  <c r="G38" i="26" l="1"/>
  <c r="G38" i="72" s="1"/>
  <c r="G58" i="71" l="1"/>
  <c r="G42" i="69"/>
  <c r="G63" i="70"/>
  <c r="G36" i="61"/>
  <c r="J33" i="66"/>
  <c r="G76" i="17"/>
  <c r="G34" i="17"/>
  <c r="J40" i="66" l="1"/>
  <c r="J45" i="66"/>
  <c r="J43" i="66"/>
  <c r="J41" i="66"/>
  <c r="J48" i="66"/>
  <c r="J39" i="66"/>
  <c r="J42" i="66"/>
  <c r="J44" i="66"/>
  <c r="J38" i="66"/>
  <c r="J49" i="66"/>
  <c r="G86" i="17"/>
  <c r="G88" i="17"/>
  <c r="G81" i="17"/>
  <c r="G87" i="17"/>
  <c r="G82" i="17"/>
  <c r="G92" i="17"/>
  <c r="G91" i="17"/>
  <c r="G83" i="17"/>
  <c r="G85" i="17"/>
  <c r="G84" i="17"/>
  <c r="J50" i="66" l="1"/>
  <c r="J46" i="66"/>
  <c r="G89" i="17"/>
  <c r="G93" i="17"/>
  <c r="J51" i="66" l="1"/>
  <c r="G94" i="17"/>
  <c r="B84" i="2"/>
  <c r="A84" i="2"/>
  <c r="A168" i="61" s="1"/>
  <c r="A186" i="61" s="1"/>
  <c r="A204" i="61" s="1"/>
  <c r="B83" i="2"/>
  <c r="A83" i="2"/>
  <c r="A122" i="2" s="1"/>
  <c r="A140" i="2" s="1"/>
  <c r="A161" i="2" s="1"/>
  <c r="B76" i="2"/>
  <c r="A76" i="2"/>
  <c r="B75" i="2"/>
  <c r="A75" i="2"/>
  <c r="B74" i="2"/>
  <c r="B132" i="2" s="1"/>
  <c r="A74" i="2"/>
  <c r="B73" i="2"/>
  <c r="B131" i="2" s="1"/>
  <c r="A73" i="2"/>
  <c r="B66" i="2"/>
  <c r="A66" i="2"/>
  <c r="B65" i="2"/>
  <c r="A65" i="2"/>
  <c r="B57" i="2"/>
  <c r="A57" i="2"/>
  <c r="B56" i="2"/>
  <c r="A56" i="2"/>
  <c r="B55" i="2"/>
  <c r="A55" i="2"/>
  <c r="A97" i="2" l="1"/>
  <c r="A179" i="61" s="1"/>
  <c r="A197" i="61" s="1"/>
  <c r="A134" i="2"/>
  <c r="B134" i="2"/>
  <c r="A133" i="2"/>
  <c r="A96" i="2"/>
  <c r="A178" i="61" s="1"/>
  <c r="A196" i="61" s="1"/>
  <c r="A112" i="2"/>
  <c r="A130" i="2" s="1"/>
  <c r="A151" i="2" s="1"/>
  <c r="A94" i="2"/>
  <c r="A176" i="61" s="1"/>
  <c r="A194" i="61" s="1"/>
  <c r="A131" i="2"/>
  <c r="A132" i="2"/>
  <c r="A95" i="2"/>
  <c r="A177" i="61" s="1"/>
  <c r="A195" i="61" s="1"/>
  <c r="B133" i="2"/>
  <c r="B93" i="61"/>
  <c r="A93" i="61"/>
  <c r="B92" i="61"/>
  <c r="A92" i="61"/>
  <c r="B73" i="61"/>
  <c r="A73" i="61"/>
  <c r="B72" i="61"/>
  <c r="A72" i="61"/>
  <c r="AD72" i="17"/>
  <c r="AC72" i="17"/>
  <c r="AB72" i="17"/>
  <c r="AA72" i="17"/>
  <c r="Z72" i="17"/>
  <c r="Y72" i="17"/>
  <c r="X72" i="17"/>
  <c r="W72" i="17"/>
  <c r="V72" i="17"/>
  <c r="U72" i="17"/>
  <c r="T72" i="17"/>
  <c r="S72" i="17"/>
  <c r="R72" i="17"/>
  <c r="Q72" i="17"/>
  <c r="P72" i="17"/>
  <c r="O72" i="17"/>
  <c r="N72" i="17"/>
  <c r="M72" i="17"/>
  <c r="L72" i="17"/>
  <c r="K72" i="17"/>
  <c r="J72" i="17"/>
  <c r="I72" i="17"/>
  <c r="H72" i="17"/>
  <c r="G72" i="17"/>
  <c r="B71" i="17"/>
  <c r="A71" i="17"/>
  <c r="B70" i="17"/>
  <c r="A70" i="17"/>
  <c r="AD68" i="17"/>
  <c r="AC68" i="17"/>
  <c r="AB68" i="17"/>
  <c r="AA68" i="17"/>
  <c r="Z68" i="17"/>
  <c r="Y68" i="17"/>
  <c r="X68" i="17"/>
  <c r="W68" i="17"/>
  <c r="V68" i="17"/>
  <c r="U68" i="17"/>
  <c r="T68" i="17"/>
  <c r="S68" i="17"/>
  <c r="R68" i="17"/>
  <c r="Q68" i="17"/>
  <c r="P68" i="17"/>
  <c r="O68" i="17"/>
  <c r="N68" i="17"/>
  <c r="M68" i="17"/>
  <c r="L68" i="17"/>
  <c r="K68" i="17"/>
  <c r="J68" i="17"/>
  <c r="I68" i="17"/>
  <c r="G68" i="17"/>
  <c r="B28" i="17"/>
  <c r="B27" i="17"/>
  <c r="A28" i="17"/>
  <c r="A27" i="17"/>
  <c r="L73" i="17" l="1"/>
  <c r="T73" i="17"/>
  <c r="AB73" i="17"/>
  <c r="J73" i="17"/>
  <c r="R73" i="17"/>
  <c r="M73" i="17"/>
  <c r="U73" i="17"/>
  <c r="AC73" i="17"/>
  <c r="K73" i="17"/>
  <c r="S73" i="17"/>
  <c r="AA73" i="17"/>
  <c r="Z73" i="17"/>
  <c r="H73" i="17"/>
  <c r="P73" i="17"/>
  <c r="X73" i="17"/>
  <c r="I73" i="17"/>
  <c r="Q73" i="17"/>
  <c r="Y73" i="17"/>
  <c r="N73" i="17"/>
  <c r="V73" i="17"/>
  <c r="AD73" i="17"/>
  <c r="G73" i="17"/>
  <c r="O73" i="17"/>
  <c r="W73" i="17"/>
  <c r="I25" i="26" l="1"/>
  <c r="J25" i="26"/>
  <c r="K25" i="26"/>
  <c r="L25" i="26"/>
  <c r="M25" i="26"/>
  <c r="N25" i="26"/>
  <c r="O25" i="26"/>
  <c r="P25" i="26"/>
  <c r="Q25" i="26"/>
  <c r="R25" i="26" s="1"/>
  <c r="S25" i="26" s="1"/>
  <c r="T25" i="26" s="1"/>
  <c r="U25" i="26" s="1"/>
  <c r="V25" i="26" s="1"/>
  <c r="W25" i="26" s="1"/>
  <c r="X25" i="26" s="1"/>
  <c r="Y25" i="26" s="1"/>
  <c r="Z25" i="26" s="1"/>
  <c r="AA25" i="26" s="1"/>
  <c r="AB25" i="26" s="1"/>
  <c r="AC25" i="26" s="1"/>
  <c r="AD25" i="26" s="1"/>
  <c r="AE25" i="26" s="1"/>
  <c r="G31" i="26"/>
  <c r="H31" i="26"/>
  <c r="I31" i="26"/>
  <c r="J31" i="26"/>
  <c r="K31" i="26"/>
  <c r="L31" i="26"/>
  <c r="M31" i="26"/>
  <c r="N31" i="26"/>
  <c r="O31" i="26"/>
  <c r="P31" i="26"/>
  <c r="Q31" i="26"/>
  <c r="R31" i="26"/>
  <c r="S31" i="26"/>
  <c r="T31" i="26"/>
  <c r="U31" i="26"/>
  <c r="V31" i="26"/>
  <c r="W31" i="26"/>
  <c r="X31" i="26"/>
  <c r="Y31" i="26"/>
  <c r="Z31" i="26"/>
  <c r="AA31" i="26"/>
  <c r="AB31" i="26"/>
  <c r="H32" i="26"/>
  <c r="G9" i="17"/>
  <c r="G8" i="17"/>
  <c r="G7" i="17"/>
  <c r="G7" i="2"/>
  <c r="G8" i="2"/>
  <c r="G14" i="72" s="1"/>
  <c r="G9" i="2"/>
  <c r="P145" i="26"/>
  <c r="J145" i="26"/>
  <c r="S144" i="26"/>
  <c r="N144" i="26"/>
  <c r="W143" i="26"/>
  <c r="R143" i="26"/>
  <c r="AA142" i="26"/>
  <c r="U142" i="26"/>
  <c r="AI141" i="26"/>
  <c r="Y141" i="26"/>
  <c r="I141" i="26"/>
  <c r="AH140" i="26"/>
  <c r="M140" i="26"/>
  <c r="G140" i="26"/>
  <c r="H17" i="26"/>
  <c r="H38" i="26" s="1"/>
  <c r="H38" i="72" s="1"/>
  <c r="F17" i="26"/>
  <c r="H16" i="26"/>
  <c r="I16" i="26" s="1"/>
  <c r="J16" i="26" s="1"/>
  <c r="K16" i="26" s="1"/>
  <c r="L16" i="26" s="1"/>
  <c r="M16" i="26" s="1"/>
  <c r="N16" i="26" s="1"/>
  <c r="O16" i="26" s="1"/>
  <c r="P16" i="26" s="1"/>
  <c r="Q16" i="26" s="1"/>
  <c r="R16" i="26" s="1"/>
  <c r="S16" i="26" s="1"/>
  <c r="T16" i="26" s="1"/>
  <c r="U16" i="26" s="1"/>
  <c r="V16" i="26" s="1"/>
  <c r="W16" i="26" s="1"/>
  <c r="X16" i="26" s="1"/>
  <c r="Y16" i="26" s="1"/>
  <c r="Z16" i="26" s="1"/>
  <c r="AA16" i="26" s="1"/>
  <c r="F16" i="26"/>
  <c r="AA16" i="72" l="1"/>
  <c r="S16" i="72"/>
  <c r="K16" i="72"/>
  <c r="AD16" i="72"/>
  <c r="V16" i="72"/>
  <c r="N16" i="72"/>
  <c r="AC16" i="72"/>
  <c r="U16" i="72"/>
  <c r="M16" i="72"/>
  <c r="G15" i="72"/>
  <c r="AB16" i="72"/>
  <c r="T16" i="72"/>
  <c r="L16" i="72"/>
  <c r="W16" i="72"/>
  <c r="G16" i="72"/>
  <c r="Z16" i="72"/>
  <c r="X16" i="72"/>
  <c r="R16" i="72"/>
  <c r="H16" i="72"/>
  <c r="Q16" i="72"/>
  <c r="P16" i="72"/>
  <c r="O16" i="72"/>
  <c r="J16" i="72"/>
  <c r="AE16" i="72"/>
  <c r="Y16" i="72"/>
  <c r="I16" i="72"/>
  <c r="G27" i="17"/>
  <c r="G17" i="17"/>
  <c r="G19" i="17"/>
  <c r="G20" i="17"/>
  <c r="G21" i="17"/>
  <c r="G22" i="17"/>
  <c r="G23" i="17"/>
  <c r="G28" i="17"/>
  <c r="G24" i="17"/>
  <c r="G18" i="17"/>
  <c r="AB36" i="71"/>
  <c r="T36" i="71"/>
  <c r="L36" i="71"/>
  <c r="AA36" i="71"/>
  <c r="S36" i="71"/>
  <c r="K36" i="71"/>
  <c r="X36" i="71"/>
  <c r="P36" i="71"/>
  <c r="H36" i="71"/>
  <c r="W36" i="71"/>
  <c r="J36" i="71"/>
  <c r="G36" i="71"/>
  <c r="V36" i="71"/>
  <c r="I36" i="71"/>
  <c r="U36" i="71"/>
  <c r="AD36" i="71"/>
  <c r="Q36" i="71"/>
  <c r="AC36" i="71"/>
  <c r="M36" i="71"/>
  <c r="G35" i="71"/>
  <c r="Z36" i="71"/>
  <c r="Y36" i="71"/>
  <c r="R36" i="71"/>
  <c r="O36" i="71"/>
  <c r="N36" i="71"/>
  <c r="AE36" i="71"/>
  <c r="G40" i="70"/>
  <c r="M41" i="70"/>
  <c r="U41" i="70"/>
  <c r="AC41" i="70"/>
  <c r="H41" i="70"/>
  <c r="P41" i="70"/>
  <c r="X41" i="70"/>
  <c r="N41" i="70"/>
  <c r="Y41" i="70"/>
  <c r="AD20" i="69"/>
  <c r="V20" i="69"/>
  <c r="N20" i="69"/>
  <c r="O41" i="70"/>
  <c r="Z41" i="70"/>
  <c r="I41" i="70"/>
  <c r="S41" i="70"/>
  <c r="AD41" i="70"/>
  <c r="T41" i="70"/>
  <c r="V41" i="70"/>
  <c r="G41" i="70"/>
  <c r="W41" i="70"/>
  <c r="R41" i="70"/>
  <c r="AB20" i="69"/>
  <c r="S20" i="69"/>
  <c r="J20" i="69"/>
  <c r="Z20" i="69"/>
  <c r="G19" i="69"/>
  <c r="AA41" i="70"/>
  <c r="AA20" i="69"/>
  <c r="R20" i="69"/>
  <c r="I20" i="69"/>
  <c r="AB41" i="70"/>
  <c r="Q20" i="69"/>
  <c r="H20" i="69"/>
  <c r="AE41" i="70"/>
  <c r="Y20" i="69"/>
  <c r="P20" i="69"/>
  <c r="G20" i="69"/>
  <c r="J41" i="70"/>
  <c r="Q41" i="70"/>
  <c r="W20" i="69"/>
  <c r="AE20" i="69"/>
  <c r="AC20" i="69"/>
  <c r="X20" i="69"/>
  <c r="U20" i="69"/>
  <c r="T20" i="69"/>
  <c r="L20" i="69"/>
  <c r="K41" i="70"/>
  <c r="L41" i="70"/>
  <c r="O20" i="69"/>
  <c r="M20" i="69"/>
  <c r="K20" i="69"/>
  <c r="G34" i="71"/>
  <c r="G39" i="70"/>
  <c r="G18" i="69"/>
  <c r="H58" i="71"/>
  <c r="H63" i="70"/>
  <c r="H42" i="69"/>
  <c r="H36" i="61"/>
  <c r="G36" i="2"/>
  <c r="G73" i="2" s="1"/>
  <c r="G105" i="2"/>
  <c r="G101" i="2"/>
  <c r="G95" i="2"/>
  <c r="G104" i="2"/>
  <c r="G98" i="2"/>
  <c r="G99" i="2"/>
  <c r="G96" i="2"/>
  <c r="G100" i="2"/>
  <c r="G94" i="2"/>
  <c r="G97" i="2"/>
  <c r="G42" i="2"/>
  <c r="G41" i="2"/>
  <c r="G43" i="2"/>
  <c r="G46" i="2"/>
  <c r="K33" i="66"/>
  <c r="H76" i="17"/>
  <c r="H34" i="17"/>
  <c r="J8" i="66"/>
  <c r="G40" i="2"/>
  <c r="G38" i="2"/>
  <c r="G39" i="2"/>
  <c r="G37" i="2"/>
  <c r="AF10" i="66"/>
  <c r="AB10" i="66"/>
  <c r="X10" i="66"/>
  <c r="T10" i="66"/>
  <c r="P10" i="66"/>
  <c r="L10" i="66"/>
  <c r="AE10" i="66"/>
  <c r="AA10" i="66"/>
  <c r="W10" i="66"/>
  <c r="S10" i="66"/>
  <c r="O10" i="66"/>
  <c r="K10" i="66"/>
  <c r="AD10" i="66"/>
  <c r="V10" i="66"/>
  <c r="N10" i="66"/>
  <c r="AC10" i="66"/>
  <c r="U10" i="66"/>
  <c r="M10" i="66"/>
  <c r="AH10" i="66"/>
  <c r="Z10" i="66"/>
  <c r="R10" i="66"/>
  <c r="J10" i="66"/>
  <c r="Y10" i="66"/>
  <c r="Q10" i="66"/>
  <c r="J9" i="66"/>
  <c r="AG10" i="66"/>
  <c r="I32" i="26"/>
  <c r="AF25" i="26"/>
  <c r="AF10" i="17"/>
  <c r="AE10" i="17"/>
  <c r="AE14" i="61"/>
  <c r="AA14" i="61"/>
  <c r="W14" i="61"/>
  <c r="S14" i="61"/>
  <c r="O14" i="61"/>
  <c r="K14" i="61"/>
  <c r="G14" i="61"/>
  <c r="AB14" i="61"/>
  <c r="L14" i="61"/>
  <c r="AD14" i="61"/>
  <c r="Z14" i="61"/>
  <c r="V14" i="61"/>
  <c r="R14" i="61"/>
  <c r="N14" i="61"/>
  <c r="J14" i="61"/>
  <c r="G13" i="61"/>
  <c r="X14" i="61"/>
  <c r="P14" i="61"/>
  <c r="H14" i="61"/>
  <c r="AC14" i="61"/>
  <c r="Y14" i="61"/>
  <c r="U14" i="61"/>
  <c r="Q14" i="61"/>
  <c r="M14" i="61"/>
  <c r="I14" i="61"/>
  <c r="T14" i="61"/>
  <c r="G12" i="61"/>
  <c r="AB16" i="26"/>
  <c r="AB8" i="2" s="1"/>
  <c r="AB14" i="72" s="1"/>
  <c r="AA8" i="17"/>
  <c r="AD10" i="17"/>
  <c r="AA10" i="17"/>
  <c r="AC10" i="17"/>
  <c r="AB10" i="17"/>
  <c r="X8" i="2"/>
  <c r="X14" i="72" s="1"/>
  <c r="V8" i="17"/>
  <c r="W8" i="2"/>
  <c r="W14" i="72" s="1"/>
  <c r="M8" i="17"/>
  <c r="V8" i="2"/>
  <c r="V14" i="72" s="1"/>
  <c r="K8" i="2"/>
  <c r="K14" i="72" s="1"/>
  <c r="I8" i="17"/>
  <c r="N8" i="17"/>
  <c r="T8" i="17"/>
  <c r="Y8" i="17"/>
  <c r="S8" i="2"/>
  <c r="S14" i="72" s="1"/>
  <c r="N8" i="2"/>
  <c r="N14" i="72" s="1"/>
  <c r="H8" i="2"/>
  <c r="H14" i="72" s="1"/>
  <c r="L8" i="17"/>
  <c r="Q8" i="17"/>
  <c r="R8" i="2"/>
  <c r="R14" i="72" s="1"/>
  <c r="L8" i="2"/>
  <c r="L14" i="72" s="1"/>
  <c r="H8" i="17"/>
  <c r="R8" i="17"/>
  <c r="X8" i="17"/>
  <c r="AA8" i="2"/>
  <c r="AA14" i="72" s="1"/>
  <c r="P8" i="2"/>
  <c r="P14" i="72" s="1"/>
  <c r="Z8" i="2"/>
  <c r="Z14" i="72" s="1"/>
  <c r="T8" i="2"/>
  <c r="T14" i="72" s="1"/>
  <c r="O8" i="2"/>
  <c r="O14" i="72" s="1"/>
  <c r="J8" i="2"/>
  <c r="J14" i="72" s="1"/>
  <c r="J8" i="17"/>
  <c r="P8" i="17"/>
  <c r="U8" i="17"/>
  <c r="Z8" i="17"/>
  <c r="I17" i="26"/>
  <c r="I38" i="26" s="1"/>
  <c r="I38" i="72" s="1"/>
  <c r="H9" i="2"/>
  <c r="H15" i="72" s="1"/>
  <c r="H9" i="17"/>
  <c r="H33" i="26"/>
  <c r="F18" i="17" s="1"/>
  <c r="C9" i="65" s="1"/>
  <c r="Y8" i="2"/>
  <c r="Y14" i="72" s="1"/>
  <c r="U8" i="2"/>
  <c r="U14" i="72" s="1"/>
  <c r="Q8" i="2"/>
  <c r="Q14" i="72" s="1"/>
  <c r="M8" i="2"/>
  <c r="M14" i="72" s="1"/>
  <c r="I8" i="2"/>
  <c r="I14" i="72" s="1"/>
  <c r="K8" i="17"/>
  <c r="O8" i="17"/>
  <c r="S8" i="17"/>
  <c r="W8" i="17"/>
  <c r="AJ145" i="26"/>
  <c r="AA145" i="26"/>
  <c r="W145" i="26"/>
  <c r="S145" i="26"/>
  <c r="O145" i="26"/>
  <c r="K145" i="26"/>
  <c r="G145" i="26"/>
  <c r="AG144" i="26"/>
  <c r="X144" i="26"/>
  <c r="T144" i="26"/>
  <c r="P144" i="26"/>
  <c r="L144" i="26"/>
  <c r="H144" i="26"/>
  <c r="AH143" i="26"/>
  <c r="Y143" i="26"/>
  <c r="U143" i="26"/>
  <c r="Q143" i="26"/>
  <c r="M143" i="26"/>
  <c r="I143" i="26"/>
  <c r="AI142" i="26"/>
  <c r="Z142" i="26"/>
  <c r="V142" i="26"/>
  <c r="R142" i="26"/>
  <c r="N142" i="26"/>
  <c r="J142" i="26"/>
  <c r="AJ141" i="26"/>
  <c r="AA141" i="26"/>
  <c r="W141" i="26"/>
  <c r="S141" i="26"/>
  <c r="O141" i="26"/>
  <c r="K141" i="26"/>
  <c r="G141" i="26"/>
  <c r="AG140" i="26"/>
  <c r="X140" i="26"/>
  <c r="T140" i="26"/>
  <c r="P140" i="26"/>
  <c r="L140" i="26"/>
  <c r="H140" i="26"/>
  <c r="AI145" i="26"/>
  <c r="Y145" i="26"/>
  <c r="T145" i="26"/>
  <c r="N145" i="26"/>
  <c r="I145" i="26"/>
  <c r="AH144" i="26"/>
  <c r="W144" i="26"/>
  <c r="R144" i="26"/>
  <c r="M144" i="26"/>
  <c r="G144" i="26"/>
  <c r="AA143" i="26"/>
  <c r="V143" i="26"/>
  <c r="P143" i="26"/>
  <c r="K143" i="26"/>
  <c r="AJ142" i="26"/>
  <c r="Y142" i="26"/>
  <c r="T142" i="26"/>
  <c r="O142" i="26"/>
  <c r="I142" i="26"/>
  <c r="AH141" i="26"/>
  <c r="X141" i="26"/>
  <c r="R141" i="26"/>
  <c r="M141" i="26"/>
  <c r="H141" i="26"/>
  <c r="AA140" i="26"/>
  <c r="V140" i="26"/>
  <c r="Q140" i="26"/>
  <c r="K140" i="26"/>
  <c r="AH145" i="26"/>
  <c r="X145" i="26"/>
  <c r="R145" i="26"/>
  <c r="M145" i="26"/>
  <c r="H145" i="26"/>
  <c r="AA144" i="26"/>
  <c r="V144" i="26"/>
  <c r="Q144" i="26"/>
  <c r="K144" i="26"/>
  <c r="AJ143" i="26"/>
  <c r="Z143" i="26"/>
  <c r="T143" i="26"/>
  <c r="O143" i="26"/>
  <c r="J143" i="26"/>
  <c r="AH142" i="26"/>
  <c r="X142" i="26"/>
  <c r="S142" i="26"/>
  <c r="M142" i="26"/>
  <c r="H142" i="26"/>
  <c r="AG141" i="26"/>
  <c r="V141" i="26"/>
  <c r="Q141" i="26"/>
  <c r="L141" i="26"/>
  <c r="AJ140" i="26"/>
  <c r="Z140" i="26"/>
  <c r="U140" i="26"/>
  <c r="O140" i="26"/>
  <c r="J140" i="26"/>
  <c r="AG145" i="26"/>
  <c r="V145" i="26"/>
  <c r="Q145" i="26"/>
  <c r="L145" i="26"/>
  <c r="AJ144" i="26"/>
  <c r="Z144" i="26"/>
  <c r="U144" i="26"/>
  <c r="O144" i="26"/>
  <c r="J144" i="26"/>
  <c r="AI143" i="26"/>
  <c r="X143" i="26"/>
  <c r="S143" i="26"/>
  <c r="N143" i="26"/>
  <c r="H143" i="26"/>
  <c r="AG142" i="26"/>
  <c r="W142" i="26"/>
  <c r="Q142" i="26"/>
  <c r="L142" i="26"/>
  <c r="G142" i="26"/>
  <c r="Z141" i="26"/>
  <c r="U141" i="26"/>
  <c r="P141" i="26"/>
  <c r="J141" i="26"/>
  <c r="AI140" i="26"/>
  <c r="Y140" i="26"/>
  <c r="S140" i="26"/>
  <c r="N140" i="26"/>
  <c r="I140" i="26"/>
  <c r="R140" i="26"/>
  <c r="N141" i="26"/>
  <c r="K142" i="26"/>
  <c r="G143" i="26"/>
  <c r="AG143" i="26"/>
  <c r="Y144" i="26"/>
  <c r="U145" i="26"/>
  <c r="W140" i="26"/>
  <c r="T141" i="26"/>
  <c r="P142" i="26"/>
  <c r="L143" i="26"/>
  <c r="I144" i="26"/>
  <c r="AI144" i="26"/>
  <c r="Z145" i="26"/>
  <c r="G88" i="71" l="1"/>
  <c r="G108" i="71" s="1"/>
  <c r="G89" i="71"/>
  <c r="G109" i="71" s="1"/>
  <c r="G90" i="71"/>
  <c r="G110" i="71" s="1"/>
  <c r="G91" i="71"/>
  <c r="G111" i="71" s="1"/>
  <c r="G95" i="71"/>
  <c r="G115" i="71" s="1"/>
  <c r="G84" i="71"/>
  <c r="G104" i="71" s="1"/>
  <c r="G94" i="71"/>
  <c r="G114" i="71" s="1"/>
  <c r="G85" i="71"/>
  <c r="G105" i="71" s="1"/>
  <c r="G86" i="71"/>
  <c r="G106" i="71" s="1"/>
  <c r="G87" i="71"/>
  <c r="G107" i="71" s="1"/>
  <c r="H64" i="72"/>
  <c r="H65" i="72"/>
  <c r="H85" i="72" s="1"/>
  <c r="H66" i="72"/>
  <c r="H86" i="72" s="1"/>
  <c r="H67" i="72"/>
  <c r="H87" i="72" s="1"/>
  <c r="H68" i="72"/>
  <c r="H88" i="72" s="1"/>
  <c r="H69" i="72"/>
  <c r="H89" i="72" s="1"/>
  <c r="H70" i="72"/>
  <c r="H90" i="72" s="1"/>
  <c r="H71" i="72"/>
  <c r="H91" i="72" s="1"/>
  <c r="H74" i="72"/>
  <c r="H75" i="72"/>
  <c r="H95" i="72" s="1"/>
  <c r="H23" i="72"/>
  <c r="H24" i="72"/>
  <c r="H25" i="72"/>
  <c r="H26" i="72"/>
  <c r="H27" i="72"/>
  <c r="H28" i="72"/>
  <c r="H29" i="72"/>
  <c r="H30" i="72"/>
  <c r="H33" i="72"/>
  <c r="H34" i="72"/>
  <c r="H146" i="72"/>
  <c r="H166" i="72" s="1"/>
  <c r="H148" i="72"/>
  <c r="H168" i="72" s="1"/>
  <c r="H142" i="72"/>
  <c r="H162" i="72" s="1"/>
  <c r="H143" i="72"/>
  <c r="H163" i="72" s="1"/>
  <c r="H144" i="72"/>
  <c r="H164" i="72" s="1"/>
  <c r="H151" i="72"/>
  <c r="H145" i="72"/>
  <c r="H165" i="72" s="1"/>
  <c r="H152" i="72"/>
  <c r="H172" i="72" s="1"/>
  <c r="H141" i="72"/>
  <c r="H147" i="72"/>
  <c r="H167" i="72" s="1"/>
  <c r="G99" i="70"/>
  <c r="G119" i="70" s="1"/>
  <c r="G89" i="70"/>
  <c r="G109" i="70" s="1"/>
  <c r="G90" i="70"/>
  <c r="G110" i="70" s="1"/>
  <c r="G91" i="70"/>
  <c r="G111" i="70" s="1"/>
  <c r="G93" i="70"/>
  <c r="G113" i="70" s="1"/>
  <c r="G94" i="70"/>
  <c r="G114" i="70" s="1"/>
  <c r="G95" i="70"/>
  <c r="G115" i="70" s="1"/>
  <c r="G96" i="70"/>
  <c r="G116" i="70" s="1"/>
  <c r="G100" i="70"/>
  <c r="G120" i="70" s="1"/>
  <c r="G92" i="70"/>
  <c r="G112" i="70" s="1"/>
  <c r="G67" i="61"/>
  <c r="G87" i="61" s="1"/>
  <c r="G68" i="61"/>
  <c r="G88" i="61" s="1"/>
  <c r="G73" i="61"/>
  <c r="G93" i="61" s="1"/>
  <c r="G69" i="61"/>
  <c r="G89" i="61" s="1"/>
  <c r="G63" i="61"/>
  <c r="G83" i="61" s="1"/>
  <c r="G64" i="61"/>
  <c r="G84" i="61" s="1"/>
  <c r="G66" i="61"/>
  <c r="G86" i="61" s="1"/>
  <c r="G62" i="61"/>
  <c r="G82" i="61" s="1"/>
  <c r="G72" i="61"/>
  <c r="G92" i="61" s="1"/>
  <c r="G65" i="61"/>
  <c r="G85" i="61" s="1"/>
  <c r="G69" i="72"/>
  <c r="G89" i="72" s="1"/>
  <c r="G67" i="72"/>
  <c r="G87" i="72" s="1"/>
  <c r="G68" i="72"/>
  <c r="G88" i="72" s="1"/>
  <c r="G75" i="72"/>
  <c r="G95" i="72" s="1"/>
  <c r="G74" i="72"/>
  <c r="G94" i="72" s="1"/>
  <c r="G65" i="72"/>
  <c r="G85" i="72" s="1"/>
  <c r="G66" i="72"/>
  <c r="G86" i="72" s="1"/>
  <c r="G70" i="72"/>
  <c r="G90" i="72" s="1"/>
  <c r="G71" i="72"/>
  <c r="G91" i="72" s="1"/>
  <c r="G64" i="72"/>
  <c r="G84" i="72" s="1"/>
  <c r="G25" i="72"/>
  <c r="G27" i="72"/>
  <c r="G28" i="72"/>
  <c r="G29" i="72"/>
  <c r="G34" i="72"/>
  <c r="G30" i="72"/>
  <c r="G33" i="72"/>
  <c r="G23" i="72"/>
  <c r="G43" i="72" s="1"/>
  <c r="G24" i="72"/>
  <c r="G26" i="72"/>
  <c r="G145" i="72"/>
  <c r="G165" i="72" s="1"/>
  <c r="G141" i="72"/>
  <c r="G144" i="72"/>
  <c r="G164" i="72" s="1"/>
  <c r="G147" i="72"/>
  <c r="G167" i="72" s="1"/>
  <c r="G143" i="72"/>
  <c r="G163" i="72" s="1"/>
  <c r="G151" i="72"/>
  <c r="G148" i="72"/>
  <c r="G168" i="72" s="1"/>
  <c r="G152" i="72"/>
  <c r="G172" i="72" s="1"/>
  <c r="G142" i="72"/>
  <c r="G162" i="72" s="1"/>
  <c r="G146" i="72"/>
  <c r="G166" i="72" s="1"/>
  <c r="G71" i="69"/>
  <c r="G91" i="69" s="1"/>
  <c r="G73" i="69"/>
  <c r="G93" i="69" s="1"/>
  <c r="G74" i="69"/>
  <c r="G94" i="69" s="1"/>
  <c r="G78" i="69"/>
  <c r="G98" i="69" s="1"/>
  <c r="G69" i="69"/>
  <c r="G89" i="69" s="1"/>
  <c r="G70" i="69"/>
  <c r="G90" i="69" s="1"/>
  <c r="G72" i="69"/>
  <c r="G92" i="69" s="1"/>
  <c r="G75" i="69"/>
  <c r="G95" i="69" s="1"/>
  <c r="G68" i="69"/>
  <c r="G88" i="69" s="1"/>
  <c r="G79" i="69"/>
  <c r="G99" i="69" s="1"/>
  <c r="K43" i="66"/>
  <c r="K40" i="66"/>
  <c r="K42" i="66"/>
  <c r="K45" i="66"/>
  <c r="K41" i="66"/>
  <c r="K38" i="66"/>
  <c r="K49" i="66"/>
  <c r="K44" i="66"/>
  <c r="K48" i="66"/>
  <c r="K39" i="66"/>
  <c r="N34" i="71"/>
  <c r="N39" i="70"/>
  <c r="N18" i="69"/>
  <c r="Y34" i="71"/>
  <c r="Y39" i="70"/>
  <c r="Y18" i="69"/>
  <c r="AB34" i="71"/>
  <c r="AB39" i="70"/>
  <c r="AB18" i="69"/>
  <c r="J34" i="71"/>
  <c r="J18" i="69"/>
  <c r="J39" i="70"/>
  <c r="O34" i="71"/>
  <c r="O39" i="70"/>
  <c r="O18" i="69"/>
  <c r="X34" i="71"/>
  <c r="X39" i="70"/>
  <c r="X18" i="69"/>
  <c r="G146" i="69"/>
  <c r="G166" i="69" s="1"/>
  <c r="G148" i="69"/>
  <c r="G168" i="69" s="1"/>
  <c r="G156" i="69"/>
  <c r="G176" i="69" s="1"/>
  <c r="G145" i="69"/>
  <c r="G155" i="69"/>
  <c r="G149" i="69"/>
  <c r="G169" i="69" s="1"/>
  <c r="G147" i="69"/>
  <c r="G167" i="69" s="1"/>
  <c r="G150" i="69"/>
  <c r="G170" i="69" s="1"/>
  <c r="G152" i="69"/>
  <c r="G172" i="69" s="1"/>
  <c r="G151" i="69"/>
  <c r="G171" i="69" s="1"/>
  <c r="H35" i="71"/>
  <c r="H40" i="70"/>
  <c r="H19" i="69"/>
  <c r="T34" i="71"/>
  <c r="T39" i="70"/>
  <c r="T18" i="69"/>
  <c r="R34" i="71"/>
  <c r="R39" i="70"/>
  <c r="R18" i="69"/>
  <c r="G164" i="71"/>
  <c r="G184" i="71" s="1"/>
  <c r="G161" i="71"/>
  <c r="G166" i="71"/>
  <c r="G186" i="71" s="1"/>
  <c r="G165" i="71"/>
  <c r="G185" i="71" s="1"/>
  <c r="G162" i="71"/>
  <c r="G182" i="71" s="1"/>
  <c r="G172" i="71"/>
  <c r="G192" i="71" s="1"/>
  <c r="G168" i="71"/>
  <c r="G188" i="71" s="1"/>
  <c r="G167" i="71"/>
  <c r="G187" i="71" s="1"/>
  <c r="G163" i="71"/>
  <c r="G183" i="71" s="1"/>
  <c r="G171" i="71"/>
  <c r="W34" i="71"/>
  <c r="W39" i="70"/>
  <c r="W18" i="69"/>
  <c r="I58" i="71"/>
  <c r="I42" i="69"/>
  <c r="I63" i="70"/>
  <c r="G172" i="70"/>
  <c r="G192" i="70" s="1"/>
  <c r="G173" i="70"/>
  <c r="G193" i="70" s="1"/>
  <c r="G171" i="70"/>
  <c r="G191" i="70" s="1"/>
  <c r="G166" i="70"/>
  <c r="G170" i="70"/>
  <c r="G190" i="70" s="1"/>
  <c r="G168" i="70"/>
  <c r="G188" i="70" s="1"/>
  <c r="G167" i="70"/>
  <c r="G187" i="70" s="1"/>
  <c r="G176" i="70"/>
  <c r="G169" i="70"/>
  <c r="G189" i="70" s="1"/>
  <c r="G177" i="70"/>
  <c r="G197" i="70" s="1"/>
  <c r="M34" i="71"/>
  <c r="M39" i="70"/>
  <c r="M18" i="69"/>
  <c r="P34" i="71"/>
  <c r="P39" i="70"/>
  <c r="P18" i="69"/>
  <c r="K34" i="71"/>
  <c r="K18" i="69"/>
  <c r="K39" i="70"/>
  <c r="U34" i="71"/>
  <c r="U39" i="70"/>
  <c r="U18" i="69"/>
  <c r="S34" i="71"/>
  <c r="S18" i="69"/>
  <c r="S39" i="70"/>
  <c r="L34" i="71"/>
  <c r="L39" i="70"/>
  <c r="L18" i="69"/>
  <c r="I34" i="71"/>
  <c r="I39" i="70"/>
  <c r="I18" i="69"/>
  <c r="Z34" i="71"/>
  <c r="Z39" i="70"/>
  <c r="Z18" i="69"/>
  <c r="Q34" i="71"/>
  <c r="Q39" i="70"/>
  <c r="Q18" i="69"/>
  <c r="AA34" i="71"/>
  <c r="AA18" i="69"/>
  <c r="AA39" i="70"/>
  <c r="H34" i="71"/>
  <c r="H39" i="70"/>
  <c r="H18" i="69"/>
  <c r="V34" i="71"/>
  <c r="V39" i="70"/>
  <c r="V18" i="69"/>
  <c r="I36" i="61"/>
  <c r="G144" i="61"/>
  <c r="G164" i="61" s="1"/>
  <c r="G145" i="61"/>
  <c r="G165" i="61" s="1"/>
  <c r="G146" i="61"/>
  <c r="G166" i="61" s="1"/>
  <c r="G149" i="61"/>
  <c r="G142" i="61"/>
  <c r="G162" i="61" s="1"/>
  <c r="G150" i="61"/>
  <c r="G170" i="61" s="1"/>
  <c r="G143" i="61"/>
  <c r="G163" i="61" s="1"/>
  <c r="G141" i="61"/>
  <c r="G161" i="61" s="1"/>
  <c r="G139" i="61"/>
  <c r="G140" i="61"/>
  <c r="G160" i="61" s="1"/>
  <c r="F17" i="17"/>
  <c r="C8" i="65" s="1"/>
  <c r="F23" i="17"/>
  <c r="C14" i="65" s="1"/>
  <c r="F24" i="17"/>
  <c r="C15" i="65" s="1"/>
  <c r="F22" i="17"/>
  <c r="C13" i="65" s="1"/>
  <c r="I105" i="2"/>
  <c r="I95" i="2"/>
  <c r="I100" i="2"/>
  <c r="I97" i="2"/>
  <c r="I94" i="2"/>
  <c r="I96" i="2"/>
  <c r="I101" i="2"/>
  <c r="I98" i="2"/>
  <c r="I104" i="2"/>
  <c r="I106" i="2" s="1"/>
  <c r="I99" i="2"/>
  <c r="Z105" i="2"/>
  <c r="Z94" i="2"/>
  <c r="Z104" i="2"/>
  <c r="Z98" i="2"/>
  <c r="Z100" i="2"/>
  <c r="Z95" i="2"/>
  <c r="Z99" i="2"/>
  <c r="Z97" i="2"/>
  <c r="Z101" i="2"/>
  <c r="Z96" i="2"/>
  <c r="AA105" i="2"/>
  <c r="AA96" i="2"/>
  <c r="AA97" i="2"/>
  <c r="AA100" i="2"/>
  <c r="AA98" i="2"/>
  <c r="AA101" i="2"/>
  <c r="AA99" i="2"/>
  <c r="AA104" i="2"/>
  <c r="AA94" i="2"/>
  <c r="AA95" i="2"/>
  <c r="AB105" i="2"/>
  <c r="AB95" i="2"/>
  <c r="AB100" i="2"/>
  <c r="AB104" i="2"/>
  <c r="AB94" i="2"/>
  <c r="AB98" i="2"/>
  <c r="AB97" i="2"/>
  <c r="AB99" i="2"/>
  <c r="AB96" i="2"/>
  <c r="AB101" i="2"/>
  <c r="H105" i="2"/>
  <c r="H94" i="2"/>
  <c r="H97" i="2"/>
  <c r="H96" i="2"/>
  <c r="H98" i="2"/>
  <c r="H101" i="2"/>
  <c r="H100" i="2"/>
  <c r="H95" i="2"/>
  <c r="H99" i="2"/>
  <c r="H104" i="2"/>
  <c r="V105" i="2"/>
  <c r="V101" i="2"/>
  <c r="V99" i="2"/>
  <c r="V97" i="2"/>
  <c r="V104" i="2"/>
  <c r="V95" i="2"/>
  <c r="V94" i="2"/>
  <c r="V100" i="2"/>
  <c r="V96" i="2"/>
  <c r="V98" i="2"/>
  <c r="G131" i="2"/>
  <c r="G102" i="2"/>
  <c r="Y105" i="2"/>
  <c r="Y101" i="2"/>
  <c r="Y96" i="2"/>
  <c r="Y97" i="2"/>
  <c r="Y99" i="2"/>
  <c r="Y94" i="2"/>
  <c r="Y100" i="2"/>
  <c r="Y95" i="2"/>
  <c r="Y104" i="2"/>
  <c r="Y98" i="2"/>
  <c r="N105" i="2"/>
  <c r="N96" i="2"/>
  <c r="N98" i="2"/>
  <c r="N100" i="2"/>
  <c r="N101" i="2"/>
  <c r="N99" i="2"/>
  <c r="N104" i="2"/>
  <c r="N95" i="2"/>
  <c r="N97" i="2"/>
  <c r="N94" i="2"/>
  <c r="J105" i="2"/>
  <c r="J96" i="2"/>
  <c r="J101" i="2"/>
  <c r="J97" i="2"/>
  <c r="J94" i="2"/>
  <c r="J104" i="2"/>
  <c r="J98" i="2"/>
  <c r="J100" i="2"/>
  <c r="J95" i="2"/>
  <c r="J99" i="2"/>
  <c r="S105" i="2"/>
  <c r="S97" i="2"/>
  <c r="S98" i="2"/>
  <c r="S99" i="2"/>
  <c r="S96" i="2"/>
  <c r="S95" i="2"/>
  <c r="S94" i="2"/>
  <c r="S101" i="2"/>
  <c r="S100" i="2"/>
  <c r="S104" i="2"/>
  <c r="W105" i="2"/>
  <c r="W94" i="2"/>
  <c r="W99" i="2"/>
  <c r="W97" i="2"/>
  <c r="W101" i="2"/>
  <c r="W100" i="2"/>
  <c r="W96" i="2"/>
  <c r="W104" i="2"/>
  <c r="W98" i="2"/>
  <c r="W95" i="2"/>
  <c r="M105" i="2"/>
  <c r="M94" i="2"/>
  <c r="M98" i="2"/>
  <c r="M96" i="2"/>
  <c r="M104" i="2"/>
  <c r="M95" i="2"/>
  <c r="M101" i="2"/>
  <c r="M97" i="2"/>
  <c r="M100" i="2"/>
  <c r="M99" i="2"/>
  <c r="K105" i="2"/>
  <c r="K99" i="2"/>
  <c r="K104" i="2"/>
  <c r="K98" i="2"/>
  <c r="K100" i="2"/>
  <c r="K94" i="2"/>
  <c r="K101" i="2"/>
  <c r="K97" i="2"/>
  <c r="K95" i="2"/>
  <c r="K96" i="2"/>
  <c r="U105" i="2"/>
  <c r="U94" i="2"/>
  <c r="U97" i="2"/>
  <c r="U95" i="2"/>
  <c r="U104" i="2"/>
  <c r="U99" i="2"/>
  <c r="U96" i="2"/>
  <c r="U98" i="2"/>
  <c r="U101" i="2"/>
  <c r="U100" i="2"/>
  <c r="O105" i="2"/>
  <c r="O94" i="2"/>
  <c r="O98" i="2"/>
  <c r="O99" i="2"/>
  <c r="O104" i="2"/>
  <c r="O100" i="2"/>
  <c r="O97" i="2"/>
  <c r="O101" i="2"/>
  <c r="O95" i="2"/>
  <c r="O96" i="2"/>
  <c r="P105" i="2"/>
  <c r="P97" i="2"/>
  <c r="P98" i="2"/>
  <c r="P99" i="2"/>
  <c r="P96" i="2"/>
  <c r="P95" i="2"/>
  <c r="P104" i="2"/>
  <c r="P94" i="2"/>
  <c r="P101" i="2"/>
  <c r="P100" i="2"/>
  <c r="Q105" i="2"/>
  <c r="Q96" i="2"/>
  <c r="Q95" i="2"/>
  <c r="Q101" i="2"/>
  <c r="Q98" i="2"/>
  <c r="Q104" i="2"/>
  <c r="Q97" i="2"/>
  <c r="Q99" i="2"/>
  <c r="Q94" i="2"/>
  <c r="Q100" i="2"/>
  <c r="L105" i="2"/>
  <c r="L97" i="2"/>
  <c r="L104" i="2"/>
  <c r="L100" i="2"/>
  <c r="L101" i="2"/>
  <c r="L99" i="2"/>
  <c r="L95" i="2"/>
  <c r="L96" i="2"/>
  <c r="L98" i="2"/>
  <c r="L94" i="2"/>
  <c r="T105" i="2"/>
  <c r="T96" i="2"/>
  <c r="T104" i="2"/>
  <c r="T94" i="2"/>
  <c r="T98" i="2"/>
  <c r="T95" i="2"/>
  <c r="T100" i="2"/>
  <c r="T97" i="2"/>
  <c r="T99" i="2"/>
  <c r="T101" i="2"/>
  <c r="R105" i="2"/>
  <c r="R98" i="2"/>
  <c r="R101" i="2"/>
  <c r="R104" i="2"/>
  <c r="R96" i="2"/>
  <c r="R100" i="2"/>
  <c r="R95" i="2"/>
  <c r="R94" i="2"/>
  <c r="R99" i="2"/>
  <c r="R97" i="2"/>
  <c r="X105" i="2"/>
  <c r="X95" i="2"/>
  <c r="X104" i="2"/>
  <c r="X94" i="2"/>
  <c r="X96" i="2"/>
  <c r="X97" i="2"/>
  <c r="X101" i="2"/>
  <c r="X98" i="2"/>
  <c r="X100" i="2"/>
  <c r="X99" i="2"/>
  <c r="G40" i="17"/>
  <c r="G39" i="17"/>
  <c r="G46" i="17"/>
  <c r="G42" i="17"/>
  <c r="G44" i="17"/>
  <c r="G41" i="17"/>
  <c r="G43" i="17"/>
  <c r="G50" i="17"/>
  <c r="G45" i="17"/>
  <c r="H87" i="17"/>
  <c r="H83" i="17"/>
  <c r="H84" i="17"/>
  <c r="H88" i="17"/>
  <c r="H82" i="17"/>
  <c r="H81" i="17"/>
  <c r="H86" i="17"/>
  <c r="H91" i="17"/>
  <c r="H85" i="17"/>
  <c r="H92" i="17"/>
  <c r="G49" i="17"/>
  <c r="G29" i="17"/>
  <c r="G75" i="2"/>
  <c r="G57" i="2"/>
  <c r="G77" i="2"/>
  <c r="G59" i="2"/>
  <c r="G79" i="2"/>
  <c r="G61" i="2"/>
  <c r="G76" i="2"/>
  <c r="G58" i="2"/>
  <c r="G62" i="2"/>
  <c r="G80" i="2"/>
  <c r="G56" i="2"/>
  <c r="G74" i="2"/>
  <c r="G78" i="2"/>
  <c r="G60" i="2"/>
  <c r="G65" i="2"/>
  <c r="G83" i="2"/>
  <c r="G44" i="2"/>
  <c r="N41" i="2"/>
  <c r="N43" i="2"/>
  <c r="N42" i="2"/>
  <c r="O43" i="2"/>
  <c r="O42" i="2"/>
  <c r="O41" i="2"/>
  <c r="L43" i="2"/>
  <c r="L41" i="2"/>
  <c r="L42" i="2"/>
  <c r="T42" i="2"/>
  <c r="T43" i="2"/>
  <c r="T41" i="2"/>
  <c r="I41" i="2"/>
  <c r="I43" i="2"/>
  <c r="I42" i="2"/>
  <c r="Z41" i="2"/>
  <c r="Z42" i="2"/>
  <c r="Z43" i="2"/>
  <c r="Y43" i="2"/>
  <c r="Y41" i="2"/>
  <c r="Y42" i="2"/>
  <c r="M43" i="2"/>
  <c r="M42" i="2"/>
  <c r="M41" i="2"/>
  <c r="J42" i="2"/>
  <c r="J43" i="2"/>
  <c r="J41" i="2"/>
  <c r="S43" i="2"/>
  <c r="S42" i="2"/>
  <c r="S41" i="2"/>
  <c r="W43" i="2"/>
  <c r="W42" i="2"/>
  <c r="W41" i="2"/>
  <c r="R43" i="2"/>
  <c r="R42" i="2"/>
  <c r="R41" i="2"/>
  <c r="Q41" i="2"/>
  <c r="Q42" i="2"/>
  <c r="Q43" i="2"/>
  <c r="AA43" i="2"/>
  <c r="AA42" i="2"/>
  <c r="AA41" i="2"/>
  <c r="K42" i="2"/>
  <c r="K43" i="2"/>
  <c r="K41" i="2"/>
  <c r="AB42" i="2"/>
  <c r="AB41" i="2"/>
  <c r="AB43" i="2"/>
  <c r="X41" i="2"/>
  <c r="X42" i="2"/>
  <c r="X43" i="2"/>
  <c r="P43" i="2"/>
  <c r="P41" i="2"/>
  <c r="P42" i="2"/>
  <c r="U43" i="2"/>
  <c r="U42" i="2"/>
  <c r="U41" i="2"/>
  <c r="H41" i="2"/>
  <c r="H43" i="2"/>
  <c r="H42" i="2"/>
  <c r="V42" i="2"/>
  <c r="V43" i="2"/>
  <c r="V41" i="2"/>
  <c r="H12" i="17"/>
  <c r="H17" i="17" s="1"/>
  <c r="F28" i="17"/>
  <c r="C19" i="65" s="1"/>
  <c r="F27" i="17"/>
  <c r="C18" i="65" s="1"/>
  <c r="F21" i="17"/>
  <c r="C12" i="65" s="1"/>
  <c r="F20" i="17"/>
  <c r="C11" i="65" s="1"/>
  <c r="F19" i="17"/>
  <c r="C10" i="65" s="1"/>
  <c r="L33" i="66"/>
  <c r="T8" i="66"/>
  <c r="AC8" i="66"/>
  <c r="X8" i="66"/>
  <c r="S8" i="66"/>
  <c r="L8" i="66"/>
  <c r="R8" i="66"/>
  <c r="O8" i="66"/>
  <c r="N8" i="66"/>
  <c r="AE8" i="66"/>
  <c r="Q8" i="66"/>
  <c r="M8" i="66"/>
  <c r="V8" i="66"/>
  <c r="Z8" i="66"/>
  <c r="AB8" i="66"/>
  <c r="AD8" i="66"/>
  <c r="P8" i="66"/>
  <c r="W8" i="66"/>
  <c r="U8" i="66"/>
  <c r="K8" i="66"/>
  <c r="Y8" i="66"/>
  <c r="AA8" i="66"/>
  <c r="I76" i="17"/>
  <c r="I34" i="17"/>
  <c r="G25" i="17"/>
  <c r="K9" i="66"/>
  <c r="J32" i="26"/>
  <c r="G34" i="26"/>
  <c r="Q37" i="2"/>
  <c r="Q38" i="2"/>
  <c r="Q39" i="2"/>
  <c r="Q40" i="2"/>
  <c r="Q36" i="2"/>
  <c r="J40" i="2"/>
  <c r="J37" i="2"/>
  <c r="J39" i="2"/>
  <c r="J38" i="2"/>
  <c r="J36" i="2"/>
  <c r="P38" i="2"/>
  <c r="P40" i="2"/>
  <c r="P37" i="2"/>
  <c r="P36" i="2"/>
  <c r="P39" i="2"/>
  <c r="N37" i="2"/>
  <c r="N39" i="2"/>
  <c r="N40" i="2"/>
  <c r="N36" i="2"/>
  <c r="N38" i="2"/>
  <c r="U37" i="2"/>
  <c r="U38" i="2"/>
  <c r="U39" i="2"/>
  <c r="U40" i="2"/>
  <c r="U36" i="2"/>
  <c r="O36" i="2"/>
  <c r="O38" i="2"/>
  <c r="O40" i="2"/>
  <c r="O37" i="2"/>
  <c r="O39" i="2"/>
  <c r="AA38" i="2"/>
  <c r="AA36" i="2"/>
  <c r="AA37" i="2"/>
  <c r="AA39" i="2"/>
  <c r="AA40" i="2"/>
  <c r="L37" i="2"/>
  <c r="L39" i="2"/>
  <c r="L38" i="2"/>
  <c r="L40" i="2"/>
  <c r="L36" i="2"/>
  <c r="S37" i="2"/>
  <c r="S39" i="2"/>
  <c r="S36" i="2"/>
  <c r="S38" i="2"/>
  <c r="S40" i="2"/>
  <c r="W36" i="2"/>
  <c r="W37" i="2"/>
  <c r="W39" i="2"/>
  <c r="W38" i="2"/>
  <c r="W40" i="2"/>
  <c r="I37" i="2"/>
  <c r="I38" i="2"/>
  <c r="I39" i="2"/>
  <c r="I40" i="2"/>
  <c r="I36" i="2"/>
  <c r="Y37" i="2"/>
  <c r="Y38" i="2"/>
  <c r="Y39" i="2"/>
  <c r="Y36" i="2"/>
  <c r="Y40" i="2"/>
  <c r="T38" i="2"/>
  <c r="T37" i="2"/>
  <c r="T39" i="2"/>
  <c r="T36" i="2"/>
  <c r="T40" i="2"/>
  <c r="R38" i="2"/>
  <c r="R40" i="2"/>
  <c r="R37" i="2"/>
  <c r="R39" i="2"/>
  <c r="R36" i="2"/>
  <c r="K38" i="2"/>
  <c r="K40" i="2"/>
  <c r="K36" i="2"/>
  <c r="K37" i="2"/>
  <c r="K39" i="2"/>
  <c r="M37" i="2"/>
  <c r="M38" i="2"/>
  <c r="M39" i="2"/>
  <c r="M40" i="2"/>
  <c r="M36" i="2"/>
  <c r="Z40" i="2"/>
  <c r="Z37" i="2"/>
  <c r="Z39" i="2"/>
  <c r="Z38" i="2"/>
  <c r="Z36" i="2"/>
  <c r="AB40" i="2"/>
  <c r="AB37" i="2"/>
  <c r="AB38" i="2"/>
  <c r="AB36" i="2"/>
  <c r="AB39" i="2"/>
  <c r="H37" i="2"/>
  <c r="H39" i="2"/>
  <c r="H38" i="2"/>
  <c r="H36" i="2"/>
  <c r="H40" i="2"/>
  <c r="V38" i="2"/>
  <c r="V40" i="2"/>
  <c r="V39" i="2"/>
  <c r="V36" i="2"/>
  <c r="V37" i="2"/>
  <c r="X37" i="2"/>
  <c r="X39" i="2"/>
  <c r="X38" i="2"/>
  <c r="X36" i="2"/>
  <c r="X40" i="2"/>
  <c r="U12" i="61"/>
  <c r="H13" i="61"/>
  <c r="O12" i="61"/>
  <c r="AA12" i="61"/>
  <c r="L12" i="61"/>
  <c r="S12" i="61"/>
  <c r="W12" i="61"/>
  <c r="I12" i="61"/>
  <c r="Y12" i="61"/>
  <c r="T12" i="61"/>
  <c r="R12" i="61"/>
  <c r="K12" i="61"/>
  <c r="M12" i="61"/>
  <c r="Z12" i="61"/>
  <c r="AB12" i="61"/>
  <c r="H12" i="61"/>
  <c r="V12" i="61"/>
  <c r="X12" i="61"/>
  <c r="Q12" i="61"/>
  <c r="J12" i="61"/>
  <c r="P12" i="61"/>
  <c r="N12" i="61"/>
  <c r="AC16" i="26"/>
  <c r="AB8" i="17"/>
  <c r="I26" i="26"/>
  <c r="I33" i="26" s="1"/>
  <c r="I12" i="17" s="1"/>
  <c r="H34" i="26"/>
  <c r="J17" i="26"/>
  <c r="J38" i="26" s="1"/>
  <c r="J38" i="72" s="1"/>
  <c r="I9" i="2"/>
  <c r="I15" i="72" s="1"/>
  <c r="I9" i="17"/>
  <c r="H18" i="17" l="1"/>
  <c r="H20" i="17"/>
  <c r="H78" i="69"/>
  <c r="H74" i="69"/>
  <c r="H94" i="69" s="1"/>
  <c r="H73" i="69"/>
  <c r="H93" i="69" s="1"/>
  <c r="H70" i="69"/>
  <c r="H90" i="69" s="1"/>
  <c r="H75" i="69"/>
  <c r="H95" i="69" s="1"/>
  <c r="H72" i="69"/>
  <c r="H92" i="69" s="1"/>
  <c r="H79" i="69"/>
  <c r="H99" i="69" s="1"/>
  <c r="H68" i="69"/>
  <c r="H71" i="69"/>
  <c r="H91" i="69" s="1"/>
  <c r="H69" i="69"/>
  <c r="H89" i="69" s="1"/>
  <c r="G153" i="72"/>
  <c r="G171" i="72"/>
  <c r="H91" i="70"/>
  <c r="H111" i="70" s="1"/>
  <c r="H90" i="70"/>
  <c r="H110" i="70" s="1"/>
  <c r="H99" i="70"/>
  <c r="H89" i="70"/>
  <c r="H92" i="70"/>
  <c r="H112" i="70" s="1"/>
  <c r="H96" i="70"/>
  <c r="H116" i="70" s="1"/>
  <c r="H100" i="70"/>
  <c r="H120" i="70" s="1"/>
  <c r="H93" i="70"/>
  <c r="H113" i="70" s="1"/>
  <c r="H94" i="70"/>
  <c r="H114" i="70" s="1"/>
  <c r="H95" i="70"/>
  <c r="H115" i="70" s="1"/>
  <c r="G72" i="72"/>
  <c r="H35" i="72"/>
  <c r="H31" i="72"/>
  <c r="H19" i="17"/>
  <c r="H94" i="72"/>
  <c r="H96" i="72" s="1"/>
  <c r="H76" i="72"/>
  <c r="H84" i="72"/>
  <c r="H92" i="72" s="1"/>
  <c r="H72" i="72"/>
  <c r="H21" i="17"/>
  <c r="H171" i="72"/>
  <c r="H153" i="72"/>
  <c r="I18" i="17"/>
  <c r="I28" i="17"/>
  <c r="I24" i="17"/>
  <c r="I23" i="17"/>
  <c r="I22" i="17"/>
  <c r="I21" i="17"/>
  <c r="I20" i="17"/>
  <c r="I19" i="17"/>
  <c r="I27" i="17"/>
  <c r="I17" i="17"/>
  <c r="G161" i="72"/>
  <c r="G149" i="72"/>
  <c r="G154" i="72" s="1"/>
  <c r="H22" i="17"/>
  <c r="H84" i="71"/>
  <c r="H85" i="71"/>
  <c r="H105" i="71" s="1"/>
  <c r="H86" i="71"/>
  <c r="H106" i="71" s="1"/>
  <c r="H87" i="71"/>
  <c r="H107" i="71" s="1"/>
  <c r="H88" i="71"/>
  <c r="H108" i="71" s="1"/>
  <c r="H89" i="71"/>
  <c r="H109" i="71" s="1"/>
  <c r="H90" i="71"/>
  <c r="H110" i="71" s="1"/>
  <c r="H91" i="71"/>
  <c r="H111" i="71" s="1"/>
  <c r="H94" i="71"/>
  <c r="H95" i="71"/>
  <c r="H115" i="71" s="1"/>
  <c r="I67" i="72"/>
  <c r="I87" i="72" s="1"/>
  <c r="I71" i="72"/>
  <c r="I91" i="72" s="1"/>
  <c r="I66" i="72"/>
  <c r="I86" i="72" s="1"/>
  <c r="I70" i="72"/>
  <c r="I90" i="72" s="1"/>
  <c r="I75" i="72"/>
  <c r="I95" i="72" s="1"/>
  <c r="I65" i="72"/>
  <c r="I85" i="72" s="1"/>
  <c r="I69" i="72"/>
  <c r="I89" i="72" s="1"/>
  <c r="I74" i="72"/>
  <c r="I64" i="72"/>
  <c r="I68" i="72"/>
  <c r="I88" i="72" s="1"/>
  <c r="I33" i="72"/>
  <c r="I34" i="72"/>
  <c r="I27" i="72"/>
  <c r="I30" i="72"/>
  <c r="I25" i="72"/>
  <c r="I24" i="72"/>
  <c r="I28" i="72"/>
  <c r="I23" i="72"/>
  <c r="I26" i="72"/>
  <c r="I29" i="72"/>
  <c r="I145" i="72"/>
  <c r="I165" i="72" s="1"/>
  <c r="I148" i="72"/>
  <c r="I168" i="72" s="1"/>
  <c r="I144" i="72"/>
  <c r="I164" i="72" s="1"/>
  <c r="I146" i="72"/>
  <c r="I166" i="72" s="1"/>
  <c r="I147" i="72"/>
  <c r="I167" i="72" s="1"/>
  <c r="I142" i="72"/>
  <c r="I162" i="72" s="1"/>
  <c r="I152" i="72"/>
  <c r="I172" i="72" s="1"/>
  <c r="I143" i="72"/>
  <c r="I163" i="72" s="1"/>
  <c r="I141" i="72"/>
  <c r="I151" i="72"/>
  <c r="H23" i="17"/>
  <c r="L106" i="2"/>
  <c r="H24" i="17"/>
  <c r="H27" i="17"/>
  <c r="H62" i="61"/>
  <c r="H63" i="61"/>
  <c r="H83" i="61" s="1"/>
  <c r="H64" i="61"/>
  <c r="H84" i="61" s="1"/>
  <c r="H65" i="61"/>
  <c r="H85" i="61" s="1"/>
  <c r="H66" i="61"/>
  <c r="H86" i="61" s="1"/>
  <c r="H67" i="61"/>
  <c r="H87" i="61" s="1"/>
  <c r="H68" i="61"/>
  <c r="H88" i="61" s="1"/>
  <c r="H69" i="61"/>
  <c r="H89" i="61" s="1"/>
  <c r="H72" i="61"/>
  <c r="H73" i="61"/>
  <c r="H93" i="61" s="1"/>
  <c r="H149" i="72"/>
  <c r="H154" i="72" s="1"/>
  <c r="H161" i="72"/>
  <c r="H28" i="17"/>
  <c r="H50" i="17" s="1"/>
  <c r="G80" i="69"/>
  <c r="C16" i="65"/>
  <c r="G96" i="71"/>
  <c r="G92" i="72"/>
  <c r="G120" i="72"/>
  <c r="G121" i="72"/>
  <c r="G103" i="72"/>
  <c r="G101" i="70"/>
  <c r="G127" i="72"/>
  <c r="G109" i="72"/>
  <c r="G126" i="72"/>
  <c r="G108" i="72"/>
  <c r="G105" i="72"/>
  <c r="G123" i="72"/>
  <c r="G96" i="72"/>
  <c r="G112" i="72"/>
  <c r="G130" i="72"/>
  <c r="G76" i="72"/>
  <c r="G104" i="72"/>
  <c r="G122" i="72"/>
  <c r="G125" i="72"/>
  <c r="G107" i="72"/>
  <c r="G124" i="72"/>
  <c r="G106" i="72"/>
  <c r="K46" i="66"/>
  <c r="L41" i="66"/>
  <c r="L38" i="66"/>
  <c r="L42" i="66"/>
  <c r="L40" i="66"/>
  <c r="L48" i="66"/>
  <c r="L50" i="66" s="1"/>
  <c r="L45" i="66"/>
  <c r="L43" i="66"/>
  <c r="L49" i="66"/>
  <c r="L39" i="66"/>
  <c r="L44" i="66"/>
  <c r="G97" i="70"/>
  <c r="K50" i="66"/>
  <c r="G145" i="71"/>
  <c r="G127" i="71"/>
  <c r="G125" i="69"/>
  <c r="G107" i="69"/>
  <c r="G131" i="70"/>
  <c r="G149" i="70"/>
  <c r="G108" i="69"/>
  <c r="G126" i="69"/>
  <c r="G144" i="71"/>
  <c r="G126" i="71"/>
  <c r="G130" i="69"/>
  <c r="G112" i="69"/>
  <c r="H146" i="69"/>
  <c r="H166" i="69" s="1"/>
  <c r="H148" i="69"/>
  <c r="H168" i="69" s="1"/>
  <c r="H152" i="69"/>
  <c r="H172" i="69" s="1"/>
  <c r="H150" i="69"/>
  <c r="H170" i="69" s="1"/>
  <c r="H156" i="69"/>
  <c r="H176" i="69" s="1"/>
  <c r="H151" i="69"/>
  <c r="H171" i="69" s="1"/>
  <c r="H149" i="69"/>
  <c r="H169" i="69" s="1"/>
  <c r="H147" i="69"/>
  <c r="H167" i="69" s="1"/>
  <c r="H145" i="69"/>
  <c r="H155" i="69"/>
  <c r="G116" i="71"/>
  <c r="G150" i="71"/>
  <c r="G132" i="71"/>
  <c r="G92" i="71"/>
  <c r="G141" i="71"/>
  <c r="G123" i="71"/>
  <c r="H167" i="70"/>
  <c r="H187" i="70" s="1"/>
  <c r="H177" i="70"/>
  <c r="H197" i="70" s="1"/>
  <c r="H170" i="70"/>
  <c r="H190" i="70" s="1"/>
  <c r="H176" i="70"/>
  <c r="H166" i="70"/>
  <c r="H172" i="70"/>
  <c r="H192" i="70" s="1"/>
  <c r="H168" i="70"/>
  <c r="H188" i="70" s="1"/>
  <c r="H171" i="70"/>
  <c r="H191" i="70" s="1"/>
  <c r="H173" i="70"/>
  <c r="H193" i="70" s="1"/>
  <c r="H169" i="70"/>
  <c r="H189" i="70" s="1"/>
  <c r="G165" i="69"/>
  <c r="G153" i="69"/>
  <c r="G151" i="70"/>
  <c r="G133" i="70"/>
  <c r="G152" i="70"/>
  <c r="G134" i="70"/>
  <c r="G76" i="69"/>
  <c r="G146" i="70"/>
  <c r="G128" i="70"/>
  <c r="G148" i="70"/>
  <c r="G130" i="70"/>
  <c r="G124" i="69"/>
  <c r="G96" i="69"/>
  <c r="G140" i="71"/>
  <c r="G112" i="71"/>
  <c r="G147" i="70"/>
  <c r="G129" i="70"/>
  <c r="G191" i="71"/>
  <c r="G173" i="71"/>
  <c r="G181" i="71"/>
  <c r="G169" i="71"/>
  <c r="H172" i="71"/>
  <c r="H192" i="71" s="1"/>
  <c r="H161" i="71"/>
  <c r="H167" i="71"/>
  <c r="H187" i="71" s="1"/>
  <c r="H163" i="71"/>
  <c r="H183" i="71" s="1"/>
  <c r="H162" i="71"/>
  <c r="H182" i="71" s="1"/>
  <c r="H164" i="71"/>
  <c r="H184" i="71" s="1"/>
  <c r="H165" i="71"/>
  <c r="H185" i="71" s="1"/>
  <c r="H171" i="71"/>
  <c r="H168" i="71"/>
  <c r="H188" i="71" s="1"/>
  <c r="H166" i="71"/>
  <c r="H186" i="71" s="1"/>
  <c r="G125" i="71"/>
  <c r="G143" i="71"/>
  <c r="G134" i="69"/>
  <c r="G116" i="69"/>
  <c r="G100" i="69"/>
  <c r="N106" i="2"/>
  <c r="I35" i="71"/>
  <c r="I40" i="70"/>
  <c r="I19" i="69"/>
  <c r="G128" i="71"/>
  <c r="G146" i="71"/>
  <c r="G147" i="71"/>
  <c r="G129" i="71"/>
  <c r="G129" i="69"/>
  <c r="G111" i="69"/>
  <c r="G110" i="69"/>
  <c r="G128" i="69"/>
  <c r="G127" i="69"/>
  <c r="G109" i="69"/>
  <c r="G145" i="70"/>
  <c r="G117" i="70"/>
  <c r="G131" i="69"/>
  <c r="G113" i="69"/>
  <c r="G196" i="70"/>
  <c r="G178" i="70"/>
  <c r="G157" i="69"/>
  <c r="G175" i="69"/>
  <c r="J58" i="71"/>
  <c r="J63" i="70"/>
  <c r="J42" i="69"/>
  <c r="G137" i="70"/>
  <c r="G155" i="70"/>
  <c r="G121" i="70"/>
  <c r="G150" i="70"/>
  <c r="G132" i="70"/>
  <c r="G124" i="71"/>
  <c r="G142" i="71"/>
  <c r="G186" i="70"/>
  <c r="G174" i="70"/>
  <c r="J36" i="61"/>
  <c r="T106" i="2"/>
  <c r="G169" i="61"/>
  <c r="G151" i="61"/>
  <c r="H144" i="61"/>
  <c r="H164" i="61" s="1"/>
  <c r="H150" i="61"/>
  <c r="H170" i="61" s="1"/>
  <c r="H146" i="61"/>
  <c r="H166" i="61" s="1"/>
  <c r="H145" i="61"/>
  <c r="H165" i="61" s="1"/>
  <c r="H140" i="61"/>
  <c r="H160" i="61" s="1"/>
  <c r="H141" i="61"/>
  <c r="H161" i="61" s="1"/>
  <c r="H149" i="61"/>
  <c r="H143" i="61"/>
  <c r="H163" i="61" s="1"/>
  <c r="H139" i="61"/>
  <c r="H142" i="61"/>
  <c r="H162" i="61" s="1"/>
  <c r="G159" i="61"/>
  <c r="G147" i="61"/>
  <c r="X106" i="2"/>
  <c r="J106" i="2"/>
  <c r="P106" i="2"/>
  <c r="R106" i="2"/>
  <c r="U106" i="2"/>
  <c r="AB106" i="2"/>
  <c r="V106" i="2"/>
  <c r="Y106" i="2"/>
  <c r="Q102" i="2"/>
  <c r="K102" i="2"/>
  <c r="AA106" i="2"/>
  <c r="Z102" i="2"/>
  <c r="W106" i="2"/>
  <c r="X102" i="2"/>
  <c r="G119" i="61"/>
  <c r="T102" i="2"/>
  <c r="U102" i="2"/>
  <c r="S106" i="2"/>
  <c r="S102" i="2"/>
  <c r="V102" i="2"/>
  <c r="V107" i="2" s="1"/>
  <c r="AB102" i="2"/>
  <c r="M102" i="2"/>
  <c r="Y102" i="2"/>
  <c r="R102" i="2"/>
  <c r="O106" i="2"/>
  <c r="I102" i="2"/>
  <c r="I107" i="2" s="1"/>
  <c r="W102" i="2"/>
  <c r="J102" i="2"/>
  <c r="Q106" i="2"/>
  <c r="K106" i="2"/>
  <c r="AA102" i="2"/>
  <c r="O102" i="2"/>
  <c r="Z106" i="2"/>
  <c r="N102" i="2"/>
  <c r="L102" i="2"/>
  <c r="L107" i="2" s="1"/>
  <c r="P102" i="2"/>
  <c r="M106" i="2"/>
  <c r="G51" i="17"/>
  <c r="G47" i="17"/>
  <c r="G118" i="61"/>
  <c r="G101" i="61"/>
  <c r="G121" i="61"/>
  <c r="G103" i="61"/>
  <c r="G120" i="61"/>
  <c r="G102" i="61"/>
  <c r="G107" i="61"/>
  <c r="G125" i="61"/>
  <c r="G105" i="61"/>
  <c r="G123" i="61"/>
  <c r="H93" i="17"/>
  <c r="G124" i="61"/>
  <c r="G106" i="61"/>
  <c r="G104" i="61"/>
  <c r="G122" i="61"/>
  <c r="G128" i="61"/>
  <c r="G110" i="61"/>
  <c r="G94" i="61"/>
  <c r="I86" i="17"/>
  <c r="I91" i="17"/>
  <c r="I87" i="17"/>
  <c r="I88" i="17"/>
  <c r="I81" i="17"/>
  <c r="I82" i="17"/>
  <c r="I83" i="17"/>
  <c r="I85" i="17"/>
  <c r="I92" i="17"/>
  <c r="I84" i="17"/>
  <c r="H89" i="17"/>
  <c r="G70" i="61"/>
  <c r="G74" i="61"/>
  <c r="G30" i="17"/>
  <c r="Z56" i="2"/>
  <c r="Z74" i="2"/>
  <c r="S56" i="2"/>
  <c r="S74" i="2"/>
  <c r="P76" i="2"/>
  <c r="P58" i="2"/>
  <c r="T80" i="2"/>
  <c r="T62" i="2"/>
  <c r="V77" i="2"/>
  <c r="V59" i="2"/>
  <c r="Z57" i="2"/>
  <c r="Z75" i="2"/>
  <c r="M57" i="2"/>
  <c r="M75" i="2"/>
  <c r="Y57" i="2"/>
  <c r="Y75" i="2"/>
  <c r="W59" i="2"/>
  <c r="W77" i="2"/>
  <c r="L74" i="2"/>
  <c r="L56" i="2"/>
  <c r="O76" i="2"/>
  <c r="O58" i="2"/>
  <c r="U58" i="2"/>
  <c r="U76" i="2"/>
  <c r="N74" i="2"/>
  <c r="N56" i="2"/>
  <c r="Q58" i="2"/>
  <c r="Q76" i="2"/>
  <c r="V79" i="2"/>
  <c r="V61" i="2"/>
  <c r="P78" i="2"/>
  <c r="P60" i="2"/>
  <c r="K78" i="2"/>
  <c r="K60" i="2"/>
  <c r="Q60" i="2"/>
  <c r="Q78" i="2"/>
  <c r="S79" i="2"/>
  <c r="S61" i="2"/>
  <c r="Y61" i="2"/>
  <c r="Y79" i="2"/>
  <c r="I60" i="2"/>
  <c r="I78" i="2"/>
  <c r="O79" i="2"/>
  <c r="O61" i="2"/>
  <c r="X75" i="2"/>
  <c r="X57" i="2"/>
  <c r="V75" i="2"/>
  <c r="V57" i="2"/>
  <c r="AB58" i="2"/>
  <c r="AB76" i="2"/>
  <c r="Z76" i="2"/>
  <c r="Z58" i="2"/>
  <c r="M74" i="2"/>
  <c r="M56" i="2"/>
  <c r="T58" i="2"/>
  <c r="T76" i="2"/>
  <c r="Y56" i="2"/>
  <c r="Y74" i="2"/>
  <c r="W75" i="2"/>
  <c r="W57" i="2"/>
  <c r="S76" i="2"/>
  <c r="S58" i="2"/>
  <c r="O74" i="2"/>
  <c r="O56" i="2"/>
  <c r="U75" i="2"/>
  <c r="U57" i="2"/>
  <c r="J57" i="2"/>
  <c r="J75" i="2"/>
  <c r="Q57" i="2"/>
  <c r="Q75" i="2"/>
  <c r="H61" i="2"/>
  <c r="H79" i="2"/>
  <c r="P62" i="2"/>
  <c r="P80" i="2"/>
  <c r="K80" i="2"/>
  <c r="K62" i="2"/>
  <c r="R78" i="2"/>
  <c r="R60" i="2"/>
  <c r="S80" i="2"/>
  <c r="S62" i="2"/>
  <c r="Y60" i="2"/>
  <c r="Y78" i="2"/>
  <c r="T78" i="2"/>
  <c r="T60" i="2"/>
  <c r="O62" i="2"/>
  <c r="O80" i="2"/>
  <c r="R58" i="2"/>
  <c r="R76" i="2"/>
  <c r="AA77" i="2"/>
  <c r="AA59" i="2"/>
  <c r="Q56" i="2"/>
  <c r="Q74" i="2"/>
  <c r="X80" i="2"/>
  <c r="X62" i="2"/>
  <c r="K79" i="2"/>
  <c r="K61" i="2"/>
  <c r="Y62" i="2"/>
  <c r="Y80" i="2"/>
  <c r="N79" i="2"/>
  <c r="N61" i="2"/>
  <c r="X74" i="2"/>
  <c r="X56" i="2"/>
  <c r="K58" i="2"/>
  <c r="K76" i="2"/>
  <c r="W74" i="2"/>
  <c r="W56" i="2"/>
  <c r="H78" i="2"/>
  <c r="H60" i="2"/>
  <c r="X79" i="2"/>
  <c r="X61" i="2"/>
  <c r="AA78" i="2"/>
  <c r="AA60" i="2"/>
  <c r="R80" i="2"/>
  <c r="R62" i="2"/>
  <c r="J80" i="2"/>
  <c r="J62" i="2"/>
  <c r="Z80" i="2"/>
  <c r="Z62" i="2"/>
  <c r="T61" i="2"/>
  <c r="T79" i="2"/>
  <c r="N80" i="2"/>
  <c r="N62" i="2"/>
  <c r="AB56" i="2"/>
  <c r="AB74" i="2"/>
  <c r="K74" i="2"/>
  <c r="K56" i="2"/>
  <c r="R77" i="2"/>
  <c r="R59" i="2"/>
  <c r="I59" i="2"/>
  <c r="I77" i="2"/>
  <c r="AA74" i="2"/>
  <c r="AA56" i="2"/>
  <c r="N57" i="2"/>
  <c r="N75" i="2"/>
  <c r="P74" i="2"/>
  <c r="P56" i="2"/>
  <c r="J77" i="2"/>
  <c r="J59" i="2"/>
  <c r="U78" i="2"/>
  <c r="U60" i="2"/>
  <c r="X78" i="2"/>
  <c r="X60" i="2"/>
  <c r="AA79" i="2"/>
  <c r="AA61" i="2"/>
  <c r="W78" i="2"/>
  <c r="W60" i="2"/>
  <c r="J79" i="2"/>
  <c r="J61" i="2"/>
  <c r="Z79" i="2"/>
  <c r="Z61" i="2"/>
  <c r="L79" i="2"/>
  <c r="L61" i="2"/>
  <c r="N78" i="2"/>
  <c r="N60" i="2"/>
  <c r="X76" i="2"/>
  <c r="X58" i="2"/>
  <c r="W76" i="2"/>
  <c r="W58" i="2"/>
  <c r="O59" i="2"/>
  <c r="O77" i="2"/>
  <c r="J58" i="2"/>
  <c r="J76" i="2"/>
  <c r="H80" i="2"/>
  <c r="H62" i="2"/>
  <c r="J78" i="2"/>
  <c r="J60" i="2"/>
  <c r="H59" i="2"/>
  <c r="H77" i="2"/>
  <c r="Z77" i="2"/>
  <c r="Z59" i="2"/>
  <c r="T57" i="2"/>
  <c r="T75" i="2"/>
  <c r="AA76" i="2"/>
  <c r="AA58" i="2"/>
  <c r="H75" i="2"/>
  <c r="H57" i="2"/>
  <c r="R75" i="2"/>
  <c r="R57" i="2"/>
  <c r="I58" i="2"/>
  <c r="I76" i="2"/>
  <c r="L59" i="2"/>
  <c r="L77" i="2"/>
  <c r="P77" i="2"/>
  <c r="P59" i="2"/>
  <c r="AB62" i="2"/>
  <c r="AB80" i="2"/>
  <c r="W61" i="2"/>
  <c r="W79" i="2"/>
  <c r="M78" i="2"/>
  <c r="M60" i="2"/>
  <c r="L60" i="2"/>
  <c r="L78" i="2"/>
  <c r="H76" i="2"/>
  <c r="H58" i="2"/>
  <c r="M77" i="2"/>
  <c r="M59" i="2"/>
  <c r="K77" i="2"/>
  <c r="K59" i="2"/>
  <c r="I57" i="2"/>
  <c r="I75" i="2"/>
  <c r="S77" i="2"/>
  <c r="S59" i="2"/>
  <c r="L57" i="2"/>
  <c r="L75" i="2"/>
  <c r="AA57" i="2"/>
  <c r="AA75" i="2"/>
  <c r="N77" i="2"/>
  <c r="N59" i="2"/>
  <c r="P75" i="2"/>
  <c r="P57" i="2"/>
  <c r="V78" i="2"/>
  <c r="V60" i="2"/>
  <c r="U80" i="2"/>
  <c r="U62" i="2"/>
  <c r="AB60" i="2"/>
  <c r="AB78" i="2"/>
  <c r="Q62" i="2"/>
  <c r="Q80" i="2"/>
  <c r="W80" i="2"/>
  <c r="W62" i="2"/>
  <c r="M79" i="2"/>
  <c r="M61" i="2"/>
  <c r="I61" i="2"/>
  <c r="I79" i="2"/>
  <c r="L80" i="2"/>
  <c r="L62" i="2"/>
  <c r="T74" i="2"/>
  <c r="T56" i="2"/>
  <c r="U74" i="2"/>
  <c r="U56" i="2"/>
  <c r="R79" i="2"/>
  <c r="R61" i="2"/>
  <c r="AB75" i="2"/>
  <c r="AB57" i="2"/>
  <c r="R74" i="2"/>
  <c r="R56" i="2"/>
  <c r="O75" i="2"/>
  <c r="O57" i="2"/>
  <c r="J74" i="2"/>
  <c r="J56" i="2"/>
  <c r="V74" i="2"/>
  <c r="V56" i="2"/>
  <c r="AB77" i="2"/>
  <c r="AB59" i="2"/>
  <c r="Y59" i="2"/>
  <c r="Y77" i="2"/>
  <c r="U79" i="2"/>
  <c r="U61" i="2"/>
  <c r="AA80" i="2"/>
  <c r="AA62" i="2"/>
  <c r="Z78" i="2"/>
  <c r="Z60" i="2"/>
  <c r="X77" i="2"/>
  <c r="X59" i="2"/>
  <c r="V76" i="2"/>
  <c r="V58" i="2"/>
  <c r="H74" i="2"/>
  <c r="H56" i="2"/>
  <c r="M58" i="2"/>
  <c r="M76" i="2"/>
  <c r="K75" i="2"/>
  <c r="K57" i="2"/>
  <c r="T59" i="2"/>
  <c r="T77" i="2"/>
  <c r="Y58" i="2"/>
  <c r="Y76" i="2"/>
  <c r="I56" i="2"/>
  <c r="I74" i="2"/>
  <c r="S75" i="2"/>
  <c r="S57" i="2"/>
  <c r="L58" i="2"/>
  <c r="L76" i="2"/>
  <c r="U77" i="2"/>
  <c r="U59" i="2"/>
  <c r="N76" i="2"/>
  <c r="N58" i="2"/>
  <c r="Q59" i="2"/>
  <c r="Q77" i="2"/>
  <c r="V80" i="2"/>
  <c r="V62" i="2"/>
  <c r="P61" i="2"/>
  <c r="P79" i="2"/>
  <c r="AB79" i="2"/>
  <c r="AB61" i="2"/>
  <c r="Q61" i="2"/>
  <c r="Q79" i="2"/>
  <c r="S78" i="2"/>
  <c r="S60" i="2"/>
  <c r="M80" i="2"/>
  <c r="M62" i="2"/>
  <c r="I62" i="2"/>
  <c r="I80" i="2"/>
  <c r="O60" i="2"/>
  <c r="O78" i="2"/>
  <c r="R44" i="2"/>
  <c r="Z44" i="2"/>
  <c r="X44" i="2"/>
  <c r="T44" i="2"/>
  <c r="S44" i="2"/>
  <c r="J44" i="2"/>
  <c r="I44" i="2"/>
  <c r="P44" i="2"/>
  <c r="H44" i="2"/>
  <c r="M44" i="2"/>
  <c r="K44" i="2"/>
  <c r="AA44" i="2"/>
  <c r="N44" i="2"/>
  <c r="AB44" i="2"/>
  <c r="W44" i="2"/>
  <c r="L44" i="2"/>
  <c r="O44" i="2"/>
  <c r="V44" i="2"/>
  <c r="Y44" i="2"/>
  <c r="U44" i="2"/>
  <c r="Q44" i="2"/>
  <c r="F25" i="17"/>
  <c r="M33" i="66"/>
  <c r="F29" i="17"/>
  <c r="J76" i="17"/>
  <c r="J34" i="17"/>
  <c r="J24" i="66"/>
  <c r="L9" i="66"/>
  <c r="J28" i="66"/>
  <c r="K32" i="26"/>
  <c r="I13" i="61"/>
  <c r="AD16" i="26"/>
  <c r="AC8" i="17"/>
  <c r="AC8" i="2"/>
  <c r="AC14" i="72" s="1"/>
  <c r="J9" i="17"/>
  <c r="J9" i="2"/>
  <c r="J15" i="72" s="1"/>
  <c r="K17" i="26"/>
  <c r="K38" i="26" s="1"/>
  <c r="K38" i="72" s="1"/>
  <c r="J26" i="26"/>
  <c r="J33" i="26" s="1"/>
  <c r="J12" i="17" s="1"/>
  <c r="I34" i="26"/>
  <c r="Z107" i="2" l="1"/>
  <c r="P107" i="2"/>
  <c r="H36" i="72"/>
  <c r="H77" i="72"/>
  <c r="G97" i="71"/>
  <c r="G81" i="69"/>
  <c r="G77" i="72"/>
  <c r="I25" i="17"/>
  <c r="H25" i="17"/>
  <c r="I68" i="69"/>
  <c r="I69" i="69"/>
  <c r="I89" i="69" s="1"/>
  <c r="I70" i="69"/>
  <c r="I90" i="69" s="1"/>
  <c r="I71" i="69"/>
  <c r="I91" i="69" s="1"/>
  <c r="I73" i="69"/>
  <c r="I93" i="69" s="1"/>
  <c r="I75" i="69"/>
  <c r="I95" i="69" s="1"/>
  <c r="I72" i="69"/>
  <c r="I92" i="69" s="1"/>
  <c r="I79" i="69"/>
  <c r="I99" i="69" s="1"/>
  <c r="I74" i="69"/>
  <c r="I94" i="69" s="1"/>
  <c r="I78" i="69"/>
  <c r="I149" i="72"/>
  <c r="I161" i="72"/>
  <c r="H29" i="17"/>
  <c r="I29" i="17"/>
  <c r="J64" i="72"/>
  <c r="J65" i="72"/>
  <c r="J85" i="72" s="1"/>
  <c r="J66" i="72"/>
  <c r="J86" i="72" s="1"/>
  <c r="J67" i="72"/>
  <c r="J87" i="72" s="1"/>
  <c r="J68" i="72"/>
  <c r="J88" i="72" s="1"/>
  <c r="J69" i="72"/>
  <c r="J89" i="72" s="1"/>
  <c r="J70" i="72"/>
  <c r="J90" i="72" s="1"/>
  <c r="J71" i="72"/>
  <c r="J91" i="72" s="1"/>
  <c r="J74" i="72"/>
  <c r="J75" i="72"/>
  <c r="J95" i="72" s="1"/>
  <c r="J23" i="72"/>
  <c r="J24" i="72"/>
  <c r="J25" i="72"/>
  <c r="J26" i="72"/>
  <c r="J27" i="72"/>
  <c r="J28" i="72"/>
  <c r="J29" i="72"/>
  <c r="J30" i="72"/>
  <c r="J34" i="72"/>
  <c r="J33" i="72"/>
  <c r="J144" i="72"/>
  <c r="J164" i="72" s="1"/>
  <c r="J151" i="72"/>
  <c r="J145" i="72"/>
  <c r="J165" i="72" s="1"/>
  <c r="J146" i="72"/>
  <c r="J166" i="72" s="1"/>
  <c r="J147" i="72"/>
  <c r="J167" i="72" s="1"/>
  <c r="J141" i="72"/>
  <c r="J148" i="72"/>
  <c r="J168" i="72" s="1"/>
  <c r="J142" i="72"/>
  <c r="J162" i="72" s="1"/>
  <c r="J152" i="72"/>
  <c r="J172" i="72" s="1"/>
  <c r="J143" i="72"/>
  <c r="J163" i="72" s="1"/>
  <c r="J17" i="17"/>
  <c r="J39" i="17" s="1"/>
  <c r="J27" i="17"/>
  <c r="J20" i="17"/>
  <c r="J21" i="17"/>
  <c r="J28" i="17"/>
  <c r="J18" i="17"/>
  <c r="J19" i="17"/>
  <c r="J24" i="17"/>
  <c r="J23" i="17"/>
  <c r="J22" i="17"/>
  <c r="I92" i="70"/>
  <c r="I112" i="70" s="1"/>
  <c r="I94" i="70"/>
  <c r="I114" i="70" s="1"/>
  <c r="I96" i="70"/>
  <c r="I116" i="70" s="1"/>
  <c r="I91" i="70"/>
  <c r="I111" i="70" s="1"/>
  <c r="I93" i="70"/>
  <c r="I113" i="70" s="1"/>
  <c r="I95" i="70"/>
  <c r="I115" i="70" s="1"/>
  <c r="I89" i="70"/>
  <c r="I90" i="70"/>
  <c r="I110" i="70" s="1"/>
  <c r="I99" i="70"/>
  <c r="I100" i="70"/>
  <c r="I120" i="70" s="1"/>
  <c r="H169" i="72"/>
  <c r="H174" i="72" s="1"/>
  <c r="H173" i="72"/>
  <c r="G173" i="72"/>
  <c r="H92" i="61"/>
  <c r="H94" i="61" s="1"/>
  <c r="H74" i="61"/>
  <c r="I84" i="71"/>
  <c r="I85" i="71"/>
  <c r="I105" i="71" s="1"/>
  <c r="I86" i="71"/>
  <c r="I106" i="71" s="1"/>
  <c r="I87" i="71"/>
  <c r="I107" i="71" s="1"/>
  <c r="I88" i="71"/>
  <c r="I108" i="71" s="1"/>
  <c r="I89" i="71"/>
  <c r="I109" i="71" s="1"/>
  <c r="I90" i="71"/>
  <c r="I110" i="71" s="1"/>
  <c r="I91" i="71"/>
  <c r="I111" i="71" s="1"/>
  <c r="I94" i="71"/>
  <c r="I95" i="71"/>
  <c r="I115" i="71" s="1"/>
  <c r="I35" i="72"/>
  <c r="H70" i="61"/>
  <c r="H82" i="61"/>
  <c r="H90" i="61" s="1"/>
  <c r="I153" i="72"/>
  <c r="I171" i="72"/>
  <c r="I31" i="72"/>
  <c r="G179" i="72"/>
  <c r="G169" i="72"/>
  <c r="H109" i="70"/>
  <c r="H117" i="70" s="1"/>
  <c r="H97" i="70"/>
  <c r="M107" i="2"/>
  <c r="I84" i="72"/>
  <c r="I92" i="72" s="1"/>
  <c r="I97" i="72" s="1"/>
  <c r="I72" i="72"/>
  <c r="H97" i="72"/>
  <c r="H119" i="70"/>
  <c r="H121" i="70" s="1"/>
  <c r="H101" i="70"/>
  <c r="H98" i="69"/>
  <c r="H100" i="69" s="1"/>
  <c r="H80" i="69"/>
  <c r="H114" i="71"/>
  <c r="H116" i="71" s="1"/>
  <c r="H96" i="71"/>
  <c r="H92" i="71"/>
  <c r="H104" i="71"/>
  <c r="H112" i="71" s="1"/>
  <c r="I62" i="61"/>
  <c r="I63" i="61"/>
  <c r="I83" i="61" s="1"/>
  <c r="I64" i="61"/>
  <c r="I84" i="61" s="1"/>
  <c r="I65" i="61"/>
  <c r="I85" i="61" s="1"/>
  <c r="I66" i="61"/>
  <c r="I86" i="61" s="1"/>
  <c r="I67" i="61"/>
  <c r="I87" i="61" s="1"/>
  <c r="I68" i="61"/>
  <c r="I88" i="61" s="1"/>
  <c r="I69" i="61"/>
  <c r="I89" i="61" s="1"/>
  <c r="I72" i="61"/>
  <c r="I73" i="61"/>
  <c r="I93" i="61" s="1"/>
  <c r="I94" i="72"/>
  <c r="I96" i="72" s="1"/>
  <c r="I76" i="72"/>
  <c r="H88" i="69"/>
  <c r="H96" i="69" s="1"/>
  <c r="H101" i="69" s="1"/>
  <c r="H76" i="69"/>
  <c r="H81" i="69" s="1"/>
  <c r="G102" i="70"/>
  <c r="G97" i="72"/>
  <c r="G128" i="72"/>
  <c r="Y107" i="2"/>
  <c r="G101" i="69"/>
  <c r="M42" i="66"/>
  <c r="M45" i="66"/>
  <c r="M39" i="66"/>
  <c r="M49" i="66"/>
  <c r="M43" i="66"/>
  <c r="M44" i="66"/>
  <c r="M40" i="66"/>
  <c r="M41" i="66"/>
  <c r="M38" i="66"/>
  <c r="M48" i="66"/>
  <c r="L46" i="66"/>
  <c r="L51" i="66" s="1"/>
  <c r="K51" i="66"/>
  <c r="J29" i="66"/>
  <c r="I49" i="17"/>
  <c r="I165" i="71"/>
  <c r="I185" i="71" s="1"/>
  <c r="I172" i="71"/>
  <c r="I192" i="71" s="1"/>
  <c r="I166" i="71"/>
  <c r="I186" i="71" s="1"/>
  <c r="I164" i="71"/>
  <c r="I184" i="71" s="1"/>
  <c r="I168" i="71"/>
  <c r="I188" i="71" s="1"/>
  <c r="I162" i="71"/>
  <c r="I182" i="71" s="1"/>
  <c r="I167" i="71"/>
  <c r="I187" i="71" s="1"/>
  <c r="I161" i="71"/>
  <c r="I171" i="71"/>
  <c r="I163" i="71"/>
  <c r="I183" i="71" s="1"/>
  <c r="J35" i="71"/>
  <c r="J40" i="70"/>
  <c r="J19" i="69"/>
  <c r="N107" i="2"/>
  <c r="G193" i="71"/>
  <c r="G204" i="70"/>
  <c r="G194" i="70"/>
  <c r="G122" i="70"/>
  <c r="G132" i="69"/>
  <c r="H186" i="70"/>
  <c r="H174" i="70"/>
  <c r="AC34" i="71"/>
  <c r="AC39" i="70"/>
  <c r="AC18" i="69"/>
  <c r="R107" i="2"/>
  <c r="T107" i="2"/>
  <c r="G158" i="69"/>
  <c r="H196" i="70"/>
  <c r="H178" i="70"/>
  <c r="G199" i="71"/>
  <c r="G189" i="71"/>
  <c r="G148" i="71"/>
  <c r="H153" i="69"/>
  <c r="H165" i="69"/>
  <c r="AA107" i="2"/>
  <c r="G153" i="70"/>
  <c r="H181" i="71"/>
  <c r="H169" i="71"/>
  <c r="G183" i="69"/>
  <c r="G173" i="69"/>
  <c r="H157" i="69"/>
  <c r="H175" i="69"/>
  <c r="K36" i="61"/>
  <c r="K58" i="71"/>
  <c r="K63" i="70"/>
  <c r="K42" i="69"/>
  <c r="G198" i="70"/>
  <c r="K107" i="2"/>
  <c r="X107" i="2"/>
  <c r="G177" i="69"/>
  <c r="I149" i="69"/>
  <c r="I169" i="69" s="1"/>
  <c r="I147" i="69"/>
  <c r="I167" i="69" s="1"/>
  <c r="I156" i="69"/>
  <c r="I176" i="69" s="1"/>
  <c r="I152" i="69"/>
  <c r="I172" i="69" s="1"/>
  <c r="I151" i="69"/>
  <c r="I171" i="69" s="1"/>
  <c r="I148" i="69"/>
  <c r="I168" i="69" s="1"/>
  <c r="I150" i="69"/>
  <c r="I170" i="69" s="1"/>
  <c r="I155" i="69"/>
  <c r="I146" i="69"/>
  <c r="I166" i="69" s="1"/>
  <c r="I145" i="69"/>
  <c r="G179" i="70"/>
  <c r="Q107" i="2"/>
  <c r="I170" i="70"/>
  <c r="I190" i="70" s="1"/>
  <c r="I166" i="70"/>
  <c r="I172" i="70"/>
  <c r="I192" i="70" s="1"/>
  <c r="I173" i="70"/>
  <c r="I193" i="70" s="1"/>
  <c r="I176" i="70"/>
  <c r="I171" i="70"/>
  <c r="I191" i="70" s="1"/>
  <c r="I177" i="70"/>
  <c r="I197" i="70" s="1"/>
  <c r="I169" i="70"/>
  <c r="I189" i="70" s="1"/>
  <c r="I167" i="70"/>
  <c r="I187" i="70" s="1"/>
  <c r="I168" i="70"/>
  <c r="I188" i="70" s="1"/>
  <c r="H191" i="71"/>
  <c r="H173" i="71"/>
  <c r="G174" i="71"/>
  <c r="G117" i="71"/>
  <c r="O107" i="2"/>
  <c r="G152" i="61"/>
  <c r="G177" i="61"/>
  <c r="G167" i="61"/>
  <c r="I140" i="61"/>
  <c r="I160" i="61" s="1"/>
  <c r="I145" i="61"/>
  <c r="I165" i="61" s="1"/>
  <c r="I139" i="61"/>
  <c r="I142" i="61"/>
  <c r="I162" i="61" s="1"/>
  <c r="I146" i="61"/>
  <c r="I166" i="61" s="1"/>
  <c r="I141" i="61"/>
  <c r="I161" i="61" s="1"/>
  <c r="I144" i="61"/>
  <c r="I164" i="61" s="1"/>
  <c r="I150" i="61"/>
  <c r="I170" i="61" s="1"/>
  <c r="I149" i="61"/>
  <c r="I143" i="61"/>
  <c r="I163" i="61" s="1"/>
  <c r="H147" i="61"/>
  <c r="H159" i="61"/>
  <c r="H151" i="61"/>
  <c r="H169" i="61"/>
  <c r="G171" i="61"/>
  <c r="U107" i="2"/>
  <c r="I93" i="17"/>
  <c r="J107" i="2"/>
  <c r="AB107" i="2"/>
  <c r="W107" i="2"/>
  <c r="S107" i="2"/>
  <c r="AC105" i="2"/>
  <c r="AC104" i="2"/>
  <c r="AC99" i="2"/>
  <c r="AC96" i="2"/>
  <c r="AC94" i="2"/>
  <c r="AC113" i="2" s="1"/>
  <c r="AC95" i="2"/>
  <c r="AC132" i="2" s="1"/>
  <c r="AC98" i="2"/>
  <c r="AC101" i="2"/>
  <c r="AC97" i="2"/>
  <c r="AC100" i="2"/>
  <c r="G52" i="17"/>
  <c r="H42" i="17"/>
  <c r="I45" i="17"/>
  <c r="I44" i="17"/>
  <c r="H44" i="17"/>
  <c r="I40" i="17"/>
  <c r="H40" i="17"/>
  <c r="H46" i="17"/>
  <c r="H94" i="17"/>
  <c r="I43" i="17"/>
  <c r="H43" i="17"/>
  <c r="I41" i="17"/>
  <c r="I50" i="17"/>
  <c r="I39" i="17"/>
  <c r="I89" i="17"/>
  <c r="I46" i="17"/>
  <c r="H45" i="17"/>
  <c r="H41" i="17"/>
  <c r="I42" i="17"/>
  <c r="G126" i="61"/>
  <c r="G75" i="61"/>
  <c r="J85" i="17"/>
  <c r="J92" i="17"/>
  <c r="J88" i="17"/>
  <c r="J81" i="17"/>
  <c r="J83" i="17"/>
  <c r="J86" i="17"/>
  <c r="J87" i="17"/>
  <c r="J82" i="17"/>
  <c r="J84" i="17"/>
  <c r="J91" i="17"/>
  <c r="J93" i="17" s="1"/>
  <c r="H49" i="17"/>
  <c r="H51" i="17" s="1"/>
  <c r="H39" i="17"/>
  <c r="F30" i="17"/>
  <c r="W114" i="2"/>
  <c r="W132" i="2"/>
  <c r="N132" i="2"/>
  <c r="N114" i="2"/>
  <c r="H132" i="2"/>
  <c r="H114" i="2"/>
  <c r="AA114" i="2"/>
  <c r="AA132" i="2"/>
  <c r="X137" i="2"/>
  <c r="X119" i="2"/>
  <c r="P137" i="2"/>
  <c r="P119" i="2"/>
  <c r="X134" i="2"/>
  <c r="X116" i="2"/>
  <c r="Y134" i="2"/>
  <c r="Y116" i="2"/>
  <c r="O134" i="2"/>
  <c r="O116" i="2"/>
  <c r="S131" i="2"/>
  <c r="S113" i="2"/>
  <c r="W113" i="2"/>
  <c r="W131" i="2"/>
  <c r="H131" i="2"/>
  <c r="H179" i="72" s="1"/>
  <c r="H113" i="2"/>
  <c r="H197" i="72" s="1"/>
  <c r="AB136" i="2"/>
  <c r="AB118" i="2"/>
  <c r="S136" i="2"/>
  <c r="S118" i="2"/>
  <c r="G136" i="2"/>
  <c r="G184" i="72" s="1"/>
  <c r="G118" i="2"/>
  <c r="G202" i="72" s="1"/>
  <c r="U135" i="2"/>
  <c r="U117" i="2"/>
  <c r="M135" i="2"/>
  <c r="M117" i="2"/>
  <c r="H135" i="2"/>
  <c r="H117" i="2"/>
  <c r="Q133" i="2"/>
  <c r="Q115" i="2"/>
  <c r="Z133" i="2"/>
  <c r="Z115" i="2"/>
  <c r="Y132" i="2"/>
  <c r="Y114" i="2"/>
  <c r="AB132" i="2"/>
  <c r="AB114" i="2"/>
  <c r="P132" i="2"/>
  <c r="P114" i="2"/>
  <c r="N137" i="2"/>
  <c r="N119" i="2"/>
  <c r="H137" i="2"/>
  <c r="H119" i="2"/>
  <c r="AB137" i="2"/>
  <c r="AB119" i="2"/>
  <c r="J134" i="2"/>
  <c r="J116" i="2"/>
  <c r="L134" i="2"/>
  <c r="L116" i="2"/>
  <c r="W134" i="2"/>
  <c r="W116" i="2"/>
  <c r="T131" i="2"/>
  <c r="T113" i="2"/>
  <c r="M131" i="2"/>
  <c r="M113" i="2"/>
  <c r="P131" i="2"/>
  <c r="P113" i="2"/>
  <c r="J118" i="2"/>
  <c r="J136" i="2"/>
  <c r="O118" i="2"/>
  <c r="O136" i="2"/>
  <c r="R135" i="2"/>
  <c r="R117" i="2"/>
  <c r="P135" i="2"/>
  <c r="P117" i="2"/>
  <c r="S133" i="2"/>
  <c r="S115" i="2"/>
  <c r="P133" i="2"/>
  <c r="P115" i="2"/>
  <c r="L133" i="2"/>
  <c r="L115" i="2"/>
  <c r="X132" i="2"/>
  <c r="X114" i="2"/>
  <c r="T137" i="2"/>
  <c r="T119" i="2"/>
  <c r="T134" i="2"/>
  <c r="T116" i="2"/>
  <c r="X131" i="2"/>
  <c r="X113" i="2"/>
  <c r="O135" i="2"/>
  <c r="O117" i="2"/>
  <c r="T133" i="2"/>
  <c r="T115" i="2"/>
  <c r="I114" i="2"/>
  <c r="I198" i="72" s="1"/>
  <c r="I132" i="2"/>
  <c r="I180" i="72" s="1"/>
  <c r="J114" i="2"/>
  <c r="J132" i="2"/>
  <c r="U137" i="2"/>
  <c r="U119" i="2"/>
  <c r="Q137" i="2"/>
  <c r="Q119" i="2"/>
  <c r="S134" i="2"/>
  <c r="S116" i="2"/>
  <c r="M134" i="2"/>
  <c r="M116" i="2"/>
  <c r="AB134" i="2"/>
  <c r="AB116" i="2"/>
  <c r="O113" i="2"/>
  <c r="O131" i="2"/>
  <c r="I131" i="2"/>
  <c r="I113" i="2"/>
  <c r="K136" i="2"/>
  <c r="K118" i="2"/>
  <c r="V136" i="2"/>
  <c r="V118" i="2"/>
  <c r="AB135" i="2"/>
  <c r="AB117" i="2"/>
  <c r="K135" i="2"/>
  <c r="K117" i="2"/>
  <c r="I135" i="2"/>
  <c r="I183" i="72" s="1"/>
  <c r="I117" i="2"/>
  <c r="I201" i="72" s="1"/>
  <c r="H133" i="2"/>
  <c r="H115" i="2"/>
  <c r="O133" i="2"/>
  <c r="O115" i="2"/>
  <c r="AB115" i="2"/>
  <c r="AB133" i="2"/>
  <c r="V132" i="2"/>
  <c r="V114" i="2"/>
  <c r="T132" i="2"/>
  <c r="T114" i="2"/>
  <c r="R132" i="2"/>
  <c r="R114" i="2"/>
  <c r="V119" i="2"/>
  <c r="V137" i="2"/>
  <c r="M119" i="2"/>
  <c r="M137" i="2"/>
  <c r="Y137" i="2"/>
  <c r="Y119" i="2"/>
  <c r="U134" i="2"/>
  <c r="U116" i="2"/>
  <c r="N134" i="2"/>
  <c r="N116" i="2"/>
  <c r="AB113" i="2"/>
  <c r="AB131" i="2"/>
  <c r="Q131" i="2"/>
  <c r="Q113" i="2"/>
  <c r="M136" i="2"/>
  <c r="M118" i="2"/>
  <c r="N136" i="2"/>
  <c r="N118" i="2"/>
  <c r="I136" i="2"/>
  <c r="I184" i="72" s="1"/>
  <c r="I118" i="2"/>
  <c r="I202" i="72" s="1"/>
  <c r="G135" i="2"/>
  <c r="G183" i="72" s="1"/>
  <c r="G117" i="2"/>
  <c r="G201" i="72" s="1"/>
  <c r="S135" i="2"/>
  <c r="S117" i="2"/>
  <c r="Q135" i="2"/>
  <c r="Q117" i="2"/>
  <c r="X133" i="2"/>
  <c r="X115" i="2"/>
  <c r="W133" i="2"/>
  <c r="W115" i="2"/>
  <c r="M115" i="2"/>
  <c r="M133" i="2"/>
  <c r="L137" i="2"/>
  <c r="L119" i="2"/>
  <c r="Z116" i="2"/>
  <c r="Z134" i="2"/>
  <c r="Z131" i="2"/>
  <c r="Z113" i="2"/>
  <c r="L136" i="2"/>
  <c r="L118" i="2"/>
  <c r="X135" i="2"/>
  <c r="X117" i="2"/>
  <c r="G115" i="2"/>
  <c r="G199" i="72" s="1"/>
  <c r="G133" i="2"/>
  <c r="G181" i="72" s="1"/>
  <c r="W137" i="2"/>
  <c r="W119" i="2"/>
  <c r="P134" i="2"/>
  <c r="P116" i="2"/>
  <c r="J131" i="2"/>
  <c r="J113" i="2"/>
  <c r="Y131" i="2"/>
  <c r="Y113" i="2"/>
  <c r="T136" i="2"/>
  <c r="T118" i="2"/>
  <c r="Q136" i="2"/>
  <c r="Q118" i="2"/>
  <c r="AA135" i="2"/>
  <c r="AA117" i="2"/>
  <c r="I133" i="2"/>
  <c r="I181" i="72" s="1"/>
  <c r="I115" i="2"/>
  <c r="I199" i="72" s="1"/>
  <c r="M132" i="2"/>
  <c r="M114" i="2"/>
  <c r="G132" i="2"/>
  <c r="G180" i="72" s="1"/>
  <c r="G114" i="2"/>
  <c r="G198" i="72" s="1"/>
  <c r="K114" i="2"/>
  <c r="K132" i="2"/>
  <c r="O137" i="2"/>
  <c r="O119" i="2"/>
  <c r="S137" i="2"/>
  <c r="S119" i="2"/>
  <c r="K134" i="2"/>
  <c r="K116" i="2"/>
  <c r="I134" i="2"/>
  <c r="I182" i="72" s="1"/>
  <c r="I116" i="2"/>
  <c r="I200" i="72" s="1"/>
  <c r="L131" i="2"/>
  <c r="L113" i="2"/>
  <c r="U113" i="2"/>
  <c r="U131" i="2"/>
  <c r="V113" i="2"/>
  <c r="V131" i="2"/>
  <c r="R136" i="2"/>
  <c r="R118" i="2"/>
  <c r="U136" i="2"/>
  <c r="U118" i="2"/>
  <c r="P136" i="2"/>
  <c r="P118" i="2"/>
  <c r="Y136" i="2"/>
  <c r="Y118" i="2"/>
  <c r="J135" i="2"/>
  <c r="J117" i="2"/>
  <c r="N135" i="2"/>
  <c r="N117" i="2"/>
  <c r="V133" i="2"/>
  <c r="V115" i="2"/>
  <c r="Y133" i="2"/>
  <c r="Y115" i="2"/>
  <c r="J133" i="2"/>
  <c r="J115" i="2"/>
  <c r="O114" i="2"/>
  <c r="O132" i="2"/>
  <c r="I137" i="2"/>
  <c r="I185" i="72" s="1"/>
  <c r="I119" i="2"/>
  <c r="I203" i="72" s="1"/>
  <c r="R134" i="2"/>
  <c r="R116" i="2"/>
  <c r="AA131" i="2"/>
  <c r="AA113" i="2"/>
  <c r="W136" i="2"/>
  <c r="W118" i="2"/>
  <c r="T135" i="2"/>
  <c r="T117" i="2"/>
  <c r="AA115" i="2"/>
  <c r="AA133" i="2"/>
  <c r="L132" i="2"/>
  <c r="L114" i="2"/>
  <c r="Z114" i="2"/>
  <c r="Z132" i="2"/>
  <c r="G137" i="2"/>
  <c r="G185" i="72" s="1"/>
  <c r="G119" i="2"/>
  <c r="G203" i="72" s="1"/>
  <c r="K137" i="2"/>
  <c r="K119" i="2"/>
  <c r="AA134" i="2"/>
  <c r="AA116" i="2"/>
  <c r="V134" i="2"/>
  <c r="V116" i="2"/>
  <c r="G113" i="2"/>
  <c r="G195" i="61" s="1"/>
  <c r="N113" i="2"/>
  <c r="N131" i="2"/>
  <c r="Z136" i="2"/>
  <c r="Z118" i="2"/>
  <c r="W135" i="2"/>
  <c r="W117" i="2"/>
  <c r="Y135" i="2"/>
  <c r="Y117" i="2"/>
  <c r="U115" i="2"/>
  <c r="U133" i="2"/>
  <c r="Q132" i="2"/>
  <c r="Q114" i="2"/>
  <c r="U132" i="2"/>
  <c r="U114" i="2"/>
  <c r="S132" i="2"/>
  <c r="S114" i="2"/>
  <c r="R137" i="2"/>
  <c r="R119" i="2"/>
  <c r="J137" i="2"/>
  <c r="J119" i="2"/>
  <c r="Z137" i="2"/>
  <c r="Z119" i="2"/>
  <c r="AA119" i="2"/>
  <c r="AA137" i="2"/>
  <c r="H134" i="2"/>
  <c r="H116" i="2"/>
  <c r="Q134" i="2"/>
  <c r="Q116" i="2"/>
  <c r="G134" i="2"/>
  <c r="G182" i="72" s="1"/>
  <c r="G116" i="2"/>
  <c r="G200" i="72" s="1"/>
  <c r="R131" i="2"/>
  <c r="R113" i="2"/>
  <c r="K131" i="2"/>
  <c r="K113" i="2"/>
  <c r="X136" i="2"/>
  <c r="X118" i="2"/>
  <c r="H136" i="2"/>
  <c r="H118" i="2"/>
  <c r="AA118" i="2"/>
  <c r="AA136" i="2"/>
  <c r="L135" i="2"/>
  <c r="L117" i="2"/>
  <c r="Z135" i="2"/>
  <c r="Z117" i="2"/>
  <c r="V135" i="2"/>
  <c r="V117" i="2"/>
  <c r="K133" i="2"/>
  <c r="K115" i="2"/>
  <c r="N133" i="2"/>
  <c r="N115" i="2"/>
  <c r="R133" i="2"/>
  <c r="R115" i="2"/>
  <c r="AC42" i="2"/>
  <c r="AC41" i="2"/>
  <c r="AC43" i="2"/>
  <c r="N33" i="66"/>
  <c r="AF8" i="66"/>
  <c r="K76" i="17"/>
  <c r="K34" i="17"/>
  <c r="G90" i="61"/>
  <c r="M9" i="66"/>
  <c r="L32" i="26"/>
  <c r="G47" i="2"/>
  <c r="AC37" i="2"/>
  <c r="AC38" i="2"/>
  <c r="AC39" i="2"/>
  <c r="AC40" i="2"/>
  <c r="AC36" i="2"/>
  <c r="AC12" i="61"/>
  <c r="J13" i="61"/>
  <c r="AE16" i="26"/>
  <c r="AD8" i="17"/>
  <c r="AD8" i="2"/>
  <c r="AD14" i="72" s="1"/>
  <c r="K26" i="26"/>
  <c r="K33" i="26" s="1"/>
  <c r="K12" i="17" s="1"/>
  <c r="J34" i="26"/>
  <c r="L17" i="26"/>
  <c r="L38" i="26" s="1"/>
  <c r="L38" i="72" s="1"/>
  <c r="K9" i="17"/>
  <c r="K9" i="2"/>
  <c r="K15" i="72" s="1"/>
  <c r="I77" i="72" l="1"/>
  <c r="G174" i="72"/>
  <c r="H30" i="17"/>
  <c r="H75" i="61"/>
  <c r="J35" i="72"/>
  <c r="H117" i="71"/>
  <c r="H97" i="71"/>
  <c r="H95" i="61"/>
  <c r="J29" i="17"/>
  <c r="I30" i="17"/>
  <c r="J68" i="61"/>
  <c r="J88" i="61" s="1"/>
  <c r="J63" i="61"/>
  <c r="J83" i="61" s="1"/>
  <c r="J67" i="61"/>
  <c r="J87" i="61" s="1"/>
  <c r="J69" i="61"/>
  <c r="J89" i="61" s="1"/>
  <c r="J66" i="61"/>
  <c r="J86" i="61" s="1"/>
  <c r="J72" i="61"/>
  <c r="J62" i="61"/>
  <c r="J73" i="61"/>
  <c r="J93" i="61" s="1"/>
  <c r="J65" i="61"/>
  <c r="J85" i="61" s="1"/>
  <c r="J64" i="61"/>
  <c r="J84" i="61" s="1"/>
  <c r="H178" i="61"/>
  <c r="H180" i="72"/>
  <c r="H198" i="61"/>
  <c r="H200" i="72"/>
  <c r="H183" i="61"/>
  <c r="H185" i="72"/>
  <c r="J89" i="70"/>
  <c r="J90" i="70"/>
  <c r="J110" i="70" s="1"/>
  <c r="J91" i="70"/>
  <c r="J111" i="70" s="1"/>
  <c r="J92" i="70"/>
  <c r="J112" i="70" s="1"/>
  <c r="J93" i="70"/>
  <c r="J113" i="70" s="1"/>
  <c r="J94" i="70"/>
  <c r="J114" i="70" s="1"/>
  <c r="J95" i="70"/>
  <c r="J115" i="70" s="1"/>
  <c r="J96" i="70"/>
  <c r="J116" i="70" s="1"/>
  <c r="J99" i="70"/>
  <c r="J100" i="70"/>
  <c r="J120" i="70" s="1"/>
  <c r="M50" i="66"/>
  <c r="J161" i="72"/>
  <c r="J149" i="72"/>
  <c r="I154" i="72"/>
  <c r="H180" i="61"/>
  <c r="H182" i="72"/>
  <c r="H197" i="61"/>
  <c r="H199" i="72"/>
  <c r="H210" i="70"/>
  <c r="J84" i="71"/>
  <c r="J85" i="71"/>
  <c r="J105" i="71" s="1"/>
  <c r="J86" i="71"/>
  <c r="J106" i="71" s="1"/>
  <c r="J87" i="71"/>
  <c r="J107" i="71" s="1"/>
  <c r="J88" i="71"/>
  <c r="J108" i="71" s="1"/>
  <c r="J89" i="71"/>
  <c r="J109" i="71" s="1"/>
  <c r="J90" i="71"/>
  <c r="J110" i="71" s="1"/>
  <c r="J91" i="71"/>
  <c r="J111" i="71" s="1"/>
  <c r="J94" i="71"/>
  <c r="J95" i="71"/>
  <c r="J115" i="71" s="1"/>
  <c r="I119" i="70"/>
  <c r="I121" i="70" s="1"/>
  <c r="I101" i="70"/>
  <c r="J185" i="72"/>
  <c r="J203" i="72"/>
  <c r="J94" i="72"/>
  <c r="J96" i="72" s="1"/>
  <c r="J76" i="72"/>
  <c r="J84" i="72"/>
  <c r="J92" i="72" s="1"/>
  <c r="J72" i="72"/>
  <c r="I98" i="69"/>
  <c r="I100" i="69" s="1"/>
  <c r="I80" i="69"/>
  <c r="H179" i="61"/>
  <c r="H181" i="72"/>
  <c r="H102" i="70"/>
  <c r="I173" i="72"/>
  <c r="I114" i="71"/>
  <c r="I116" i="71" s="1"/>
  <c r="I96" i="71"/>
  <c r="I104" i="71"/>
  <c r="I112" i="71" s="1"/>
  <c r="I92" i="71"/>
  <c r="J202" i="72"/>
  <c r="J184" i="72"/>
  <c r="I88" i="69"/>
  <c r="I96" i="69" s="1"/>
  <c r="I76" i="69"/>
  <c r="H202" i="69"/>
  <c r="H198" i="72"/>
  <c r="G178" i="69"/>
  <c r="I92" i="61"/>
  <c r="I94" i="61" s="1"/>
  <c r="I74" i="61"/>
  <c r="I70" i="61"/>
  <c r="I82" i="61"/>
  <c r="I90" i="61" s="1"/>
  <c r="H122" i="70"/>
  <c r="I109" i="70"/>
  <c r="I117" i="70" s="1"/>
  <c r="I97" i="70"/>
  <c r="J25" i="17"/>
  <c r="J30" i="17" s="1"/>
  <c r="J201" i="72"/>
  <c r="J183" i="72"/>
  <c r="J199" i="72"/>
  <c r="J181" i="72"/>
  <c r="J153" i="72"/>
  <c r="J171" i="72"/>
  <c r="H206" i="69"/>
  <c r="H202" i="72"/>
  <c r="K17" i="17"/>
  <c r="K21" i="17"/>
  <c r="K28" i="17"/>
  <c r="K22" i="17"/>
  <c r="K23" i="17"/>
  <c r="K27" i="17"/>
  <c r="K20" i="17"/>
  <c r="K18" i="17"/>
  <c r="K19" i="17"/>
  <c r="K24" i="17"/>
  <c r="H209" i="70"/>
  <c r="H184" i="72"/>
  <c r="H226" i="70"/>
  <c r="H201" i="72"/>
  <c r="J200" i="72"/>
  <c r="J182" i="72"/>
  <c r="H181" i="61"/>
  <c r="H183" i="72"/>
  <c r="H220" i="71"/>
  <c r="G197" i="72"/>
  <c r="J198" i="72"/>
  <c r="J180" i="72"/>
  <c r="K64" i="72"/>
  <c r="K65" i="72"/>
  <c r="K85" i="72" s="1"/>
  <c r="K66" i="72"/>
  <c r="K86" i="72" s="1"/>
  <c r="K67" i="72"/>
  <c r="K87" i="72" s="1"/>
  <c r="K68" i="72"/>
  <c r="K88" i="72" s="1"/>
  <c r="K69" i="72"/>
  <c r="K89" i="72" s="1"/>
  <c r="K70" i="72"/>
  <c r="K90" i="72" s="1"/>
  <c r="K71" i="72"/>
  <c r="K91" i="72" s="1"/>
  <c r="K74" i="72"/>
  <c r="K75" i="72"/>
  <c r="K95" i="72" s="1"/>
  <c r="K33" i="72"/>
  <c r="K34" i="72"/>
  <c r="K23" i="72"/>
  <c r="K24" i="72"/>
  <c r="K25" i="72"/>
  <c r="K26" i="72"/>
  <c r="K27" i="72"/>
  <c r="K28" i="72"/>
  <c r="K29" i="72"/>
  <c r="K30" i="72"/>
  <c r="K147" i="72"/>
  <c r="K167" i="72" s="1"/>
  <c r="K145" i="72"/>
  <c r="K165" i="72" s="1"/>
  <c r="K142" i="72"/>
  <c r="K162" i="72" s="1"/>
  <c r="K146" i="72"/>
  <c r="K166" i="72" s="1"/>
  <c r="K148" i="72"/>
  <c r="K168" i="72" s="1"/>
  <c r="K151" i="72"/>
  <c r="K152" i="72"/>
  <c r="K172" i="72" s="1"/>
  <c r="K143" i="72"/>
  <c r="K163" i="72" s="1"/>
  <c r="K141" i="72"/>
  <c r="K144" i="72"/>
  <c r="K164" i="72" s="1"/>
  <c r="H201" i="61"/>
  <c r="H203" i="72"/>
  <c r="J68" i="69"/>
  <c r="J69" i="69"/>
  <c r="J89" i="69" s="1"/>
  <c r="J72" i="69"/>
  <c r="J92" i="69" s="1"/>
  <c r="J78" i="69"/>
  <c r="J79" i="69"/>
  <c r="J99" i="69" s="1"/>
  <c r="J74" i="69"/>
  <c r="J94" i="69" s="1"/>
  <c r="J71" i="69"/>
  <c r="J91" i="69" s="1"/>
  <c r="J73" i="69"/>
  <c r="J93" i="69" s="1"/>
  <c r="J70" i="69"/>
  <c r="J90" i="69" s="1"/>
  <c r="J75" i="69"/>
  <c r="J95" i="69" s="1"/>
  <c r="I36" i="72"/>
  <c r="J31" i="72"/>
  <c r="J36" i="72" s="1"/>
  <c r="I197" i="72"/>
  <c r="I169" i="72"/>
  <c r="I179" i="72"/>
  <c r="I51" i="17"/>
  <c r="I126" i="72"/>
  <c r="H107" i="72"/>
  <c r="G50" i="72"/>
  <c r="I108" i="72"/>
  <c r="I49" i="72" s="1"/>
  <c r="I109" i="72"/>
  <c r="I127" i="72"/>
  <c r="I123" i="72"/>
  <c r="I105" i="72"/>
  <c r="G46" i="72"/>
  <c r="H124" i="72"/>
  <c r="H106" i="72"/>
  <c r="H108" i="72"/>
  <c r="H126" i="72"/>
  <c r="H121" i="72"/>
  <c r="H103" i="72"/>
  <c r="G53" i="72"/>
  <c r="G35" i="72"/>
  <c r="H109" i="72"/>
  <c r="H127" i="72"/>
  <c r="I103" i="72"/>
  <c r="I121" i="72"/>
  <c r="G45" i="72"/>
  <c r="I107" i="72"/>
  <c r="I125" i="72"/>
  <c r="I48" i="72" s="1"/>
  <c r="G48" i="72"/>
  <c r="G54" i="72"/>
  <c r="H104" i="72"/>
  <c r="H122" i="72"/>
  <c r="G47" i="72"/>
  <c r="G49" i="72"/>
  <c r="H105" i="72"/>
  <c r="H123" i="72"/>
  <c r="H125" i="72"/>
  <c r="G44" i="72"/>
  <c r="G31" i="72"/>
  <c r="I122" i="72"/>
  <c r="I104" i="72"/>
  <c r="I106" i="72"/>
  <c r="I124" i="72"/>
  <c r="I47" i="72" s="1"/>
  <c r="H200" i="71"/>
  <c r="G217" i="71"/>
  <c r="H222" i="71"/>
  <c r="H189" i="69"/>
  <c r="H200" i="61"/>
  <c r="H225" i="70"/>
  <c r="H224" i="70"/>
  <c r="H201" i="71"/>
  <c r="M46" i="66"/>
  <c r="H206" i="70"/>
  <c r="N38" i="66"/>
  <c r="N44" i="66"/>
  <c r="N41" i="66"/>
  <c r="N43" i="66"/>
  <c r="N39" i="66"/>
  <c r="N42" i="66"/>
  <c r="N45" i="66"/>
  <c r="N49" i="66"/>
  <c r="N40" i="66"/>
  <c r="N48" i="66"/>
  <c r="G201" i="69"/>
  <c r="H202" i="71"/>
  <c r="H227" i="70"/>
  <c r="H203" i="69"/>
  <c r="H186" i="69"/>
  <c r="H223" i="71"/>
  <c r="G222" i="70"/>
  <c r="G180" i="61"/>
  <c r="G186" i="69"/>
  <c r="G207" i="70"/>
  <c r="G202" i="71"/>
  <c r="H142" i="71"/>
  <c r="H124" i="71"/>
  <c r="I223" i="71"/>
  <c r="I205" i="71"/>
  <c r="G179" i="61"/>
  <c r="G185" i="69"/>
  <c r="G206" i="70"/>
  <c r="G201" i="71"/>
  <c r="G200" i="61"/>
  <c r="G227" i="70"/>
  <c r="G222" i="71"/>
  <c r="G206" i="69"/>
  <c r="H223" i="70"/>
  <c r="I209" i="70"/>
  <c r="I227" i="70"/>
  <c r="H149" i="70"/>
  <c r="H131" i="70"/>
  <c r="I186" i="69"/>
  <c r="I204" i="69"/>
  <c r="H208" i="70"/>
  <c r="H174" i="71"/>
  <c r="H201" i="69"/>
  <c r="H183" i="69"/>
  <c r="H173" i="69"/>
  <c r="I191" i="71"/>
  <c r="I173" i="71"/>
  <c r="I221" i="71"/>
  <c r="I203" i="71"/>
  <c r="G204" i="69"/>
  <c r="G220" i="71"/>
  <c r="G225" i="70"/>
  <c r="G197" i="61"/>
  <c r="G203" i="69"/>
  <c r="G219" i="71"/>
  <c r="G224" i="70"/>
  <c r="G182" i="61"/>
  <c r="G209" i="70"/>
  <c r="G188" i="69"/>
  <c r="G204" i="71"/>
  <c r="H205" i="70"/>
  <c r="H193" i="71"/>
  <c r="I196" i="70"/>
  <c r="I178" i="70"/>
  <c r="I108" i="69"/>
  <c r="I126" i="69"/>
  <c r="I141" i="71"/>
  <c r="I123" i="71"/>
  <c r="I127" i="69"/>
  <c r="I109" i="69"/>
  <c r="H147" i="70"/>
  <c r="H129" i="70"/>
  <c r="I189" i="69"/>
  <c r="I207" i="69"/>
  <c r="I131" i="70"/>
  <c r="I149" i="70"/>
  <c r="H217" i="71"/>
  <c r="H199" i="71"/>
  <c r="H189" i="71"/>
  <c r="I145" i="71"/>
  <c r="I127" i="71"/>
  <c r="H113" i="69"/>
  <c r="H131" i="69"/>
  <c r="H228" i="70"/>
  <c r="H158" i="69"/>
  <c r="H204" i="69"/>
  <c r="H205" i="71"/>
  <c r="H130" i="69"/>
  <c r="H112" i="69"/>
  <c r="H125" i="71"/>
  <c r="H143" i="71"/>
  <c r="I181" i="71"/>
  <c r="I169" i="71"/>
  <c r="H199" i="61"/>
  <c r="I210" i="70"/>
  <c r="I228" i="70"/>
  <c r="I218" i="71"/>
  <c r="I200" i="71"/>
  <c r="I128" i="70"/>
  <c r="I146" i="70"/>
  <c r="H177" i="69"/>
  <c r="H152" i="70"/>
  <c r="H134" i="70"/>
  <c r="J169" i="70"/>
  <c r="J189" i="70" s="1"/>
  <c r="J170" i="70"/>
  <c r="J190" i="70" s="1"/>
  <c r="J171" i="70"/>
  <c r="J191" i="70" s="1"/>
  <c r="J166" i="70"/>
  <c r="J177" i="70"/>
  <c r="J197" i="70" s="1"/>
  <c r="J168" i="70"/>
  <c r="J188" i="70" s="1"/>
  <c r="J176" i="70"/>
  <c r="J167" i="70"/>
  <c r="J187" i="70" s="1"/>
  <c r="J173" i="70"/>
  <c r="J193" i="70" s="1"/>
  <c r="J172" i="70"/>
  <c r="J192" i="70" s="1"/>
  <c r="H111" i="69"/>
  <c r="H129" i="69"/>
  <c r="G178" i="61"/>
  <c r="G205" i="70"/>
  <c r="G184" i="69"/>
  <c r="G200" i="71"/>
  <c r="H182" i="61"/>
  <c r="I205" i="70"/>
  <c r="I223" i="70"/>
  <c r="I208" i="70"/>
  <c r="I226" i="70"/>
  <c r="I142" i="71"/>
  <c r="I124" i="71"/>
  <c r="H205" i="69"/>
  <c r="I143" i="71"/>
  <c r="I125" i="71"/>
  <c r="H207" i="70"/>
  <c r="I184" i="69"/>
  <c r="I202" i="69"/>
  <c r="I187" i="69"/>
  <c r="I205" i="69"/>
  <c r="H107" i="69"/>
  <c r="H125" i="69"/>
  <c r="I129" i="69"/>
  <c r="I111" i="69"/>
  <c r="H207" i="69"/>
  <c r="H128" i="71"/>
  <c r="H146" i="71"/>
  <c r="H219" i="71"/>
  <c r="I134" i="70"/>
  <c r="I152" i="70"/>
  <c r="J164" i="71"/>
  <c r="J184" i="71" s="1"/>
  <c r="J163" i="71"/>
  <c r="J183" i="71" s="1"/>
  <c r="J165" i="71"/>
  <c r="J185" i="71" s="1"/>
  <c r="J161" i="71"/>
  <c r="J167" i="71"/>
  <c r="J187" i="71" s="1"/>
  <c r="J171" i="71"/>
  <c r="J162" i="71"/>
  <c r="J182" i="71" s="1"/>
  <c r="J172" i="71"/>
  <c r="J192" i="71" s="1"/>
  <c r="J166" i="71"/>
  <c r="J186" i="71" s="1"/>
  <c r="J168" i="71"/>
  <c r="J188" i="71" s="1"/>
  <c r="H145" i="71"/>
  <c r="H127" i="71"/>
  <c r="I220" i="71"/>
  <c r="I202" i="71"/>
  <c r="H144" i="71"/>
  <c r="H126" i="71"/>
  <c r="H146" i="70"/>
  <c r="H128" i="70"/>
  <c r="H204" i="71"/>
  <c r="I151" i="70"/>
  <c r="I133" i="70"/>
  <c r="I126" i="71"/>
  <c r="I144" i="71"/>
  <c r="H151" i="70"/>
  <c r="H133" i="70"/>
  <c r="G196" i="61"/>
  <c r="G218" i="71"/>
  <c r="G223" i="70"/>
  <c r="G202" i="69"/>
  <c r="I206" i="70"/>
  <c r="I224" i="70"/>
  <c r="I185" i="69"/>
  <c r="I203" i="69"/>
  <c r="G194" i="71"/>
  <c r="I112" i="69"/>
  <c r="I130" i="69"/>
  <c r="G201" i="61"/>
  <c r="G223" i="71"/>
  <c r="G207" i="69"/>
  <c r="G228" i="70"/>
  <c r="G199" i="61"/>
  <c r="G226" i="70"/>
  <c r="G205" i="69"/>
  <c r="G221" i="71"/>
  <c r="H196" i="61"/>
  <c r="I207" i="70"/>
  <c r="I225" i="70"/>
  <c r="I125" i="69"/>
  <c r="I107" i="69"/>
  <c r="H203" i="71"/>
  <c r="H126" i="69"/>
  <c r="H108" i="69"/>
  <c r="H188" i="69"/>
  <c r="I175" i="69"/>
  <c r="I157" i="69"/>
  <c r="I110" i="69"/>
  <c r="I128" i="69"/>
  <c r="H123" i="71"/>
  <c r="H141" i="71"/>
  <c r="I132" i="70"/>
  <c r="I150" i="70"/>
  <c r="H147" i="71"/>
  <c r="H129" i="71"/>
  <c r="I128" i="71"/>
  <c r="I146" i="71"/>
  <c r="H179" i="70"/>
  <c r="H109" i="69"/>
  <c r="H127" i="69"/>
  <c r="H184" i="69"/>
  <c r="I222" i="71"/>
  <c r="I204" i="71"/>
  <c r="K35" i="71"/>
  <c r="K19" i="69"/>
  <c r="K40" i="70"/>
  <c r="I113" i="69"/>
  <c r="I131" i="69"/>
  <c r="H150" i="70"/>
  <c r="H132" i="70"/>
  <c r="I129" i="70"/>
  <c r="I147" i="70"/>
  <c r="I130" i="70"/>
  <c r="I148" i="70"/>
  <c r="J148" i="69"/>
  <c r="J168" i="69" s="1"/>
  <c r="J145" i="69"/>
  <c r="J152" i="69"/>
  <c r="J172" i="69" s="1"/>
  <c r="J151" i="69"/>
  <c r="J171" i="69" s="1"/>
  <c r="J156" i="69"/>
  <c r="J176" i="69" s="1"/>
  <c r="J150" i="69"/>
  <c r="J170" i="69" s="1"/>
  <c r="J149" i="69"/>
  <c r="J169" i="69" s="1"/>
  <c r="J155" i="69"/>
  <c r="J147" i="69"/>
  <c r="J167" i="69" s="1"/>
  <c r="J146" i="69"/>
  <c r="J166" i="69" s="1"/>
  <c r="L58" i="71"/>
  <c r="L63" i="70"/>
  <c r="L42" i="69"/>
  <c r="I186" i="70"/>
  <c r="I174" i="70"/>
  <c r="H187" i="69"/>
  <c r="I165" i="69"/>
  <c r="I153" i="69"/>
  <c r="H218" i="71"/>
  <c r="AD34" i="71"/>
  <c r="AD39" i="70"/>
  <c r="AD18" i="69"/>
  <c r="G183" i="61"/>
  <c r="G189" i="69"/>
  <c r="G205" i="71"/>
  <c r="G210" i="70"/>
  <c r="G181" i="61"/>
  <c r="G208" i="70"/>
  <c r="G203" i="71"/>
  <c r="G187" i="69"/>
  <c r="H128" i="69"/>
  <c r="H110" i="69"/>
  <c r="H221" i="71"/>
  <c r="I188" i="69"/>
  <c r="I206" i="69"/>
  <c r="H185" i="69"/>
  <c r="H198" i="70"/>
  <c r="H204" i="70"/>
  <c r="H222" i="70"/>
  <c r="H194" i="70"/>
  <c r="G199" i="70"/>
  <c r="I129" i="71"/>
  <c r="I147" i="71"/>
  <c r="H148" i="70"/>
  <c r="H130" i="70"/>
  <c r="I219" i="71"/>
  <c r="I201" i="71"/>
  <c r="G198" i="61"/>
  <c r="G24" i="61" s="1"/>
  <c r="G44" i="61" s="1"/>
  <c r="L36" i="61"/>
  <c r="H195" i="61"/>
  <c r="I180" i="61"/>
  <c r="I198" i="61"/>
  <c r="I178" i="61"/>
  <c r="I196" i="61"/>
  <c r="I179" i="61"/>
  <c r="I197" i="61"/>
  <c r="I181" i="61"/>
  <c r="I199" i="61"/>
  <c r="I183" i="61"/>
  <c r="I201" i="61"/>
  <c r="I182" i="61"/>
  <c r="I200" i="61"/>
  <c r="I159" i="61"/>
  <c r="I195" i="61" s="1"/>
  <c r="I147" i="61"/>
  <c r="H171" i="61"/>
  <c r="H152" i="61"/>
  <c r="I169" i="61"/>
  <c r="I151" i="61"/>
  <c r="G172" i="61"/>
  <c r="H177" i="61"/>
  <c r="H167" i="61"/>
  <c r="J143" i="61"/>
  <c r="J163" i="61" s="1"/>
  <c r="J144" i="61"/>
  <c r="J164" i="61" s="1"/>
  <c r="J150" i="61"/>
  <c r="J170" i="61" s="1"/>
  <c r="J139" i="61"/>
  <c r="J149" i="61"/>
  <c r="J141" i="61"/>
  <c r="J161" i="61" s="1"/>
  <c r="J146" i="61"/>
  <c r="J166" i="61" s="1"/>
  <c r="J145" i="61"/>
  <c r="J165" i="61" s="1"/>
  <c r="J142" i="61"/>
  <c r="J162" i="61" s="1"/>
  <c r="J140" i="61"/>
  <c r="J160" i="61" s="1"/>
  <c r="I94" i="17"/>
  <c r="AC114" i="2"/>
  <c r="AC106" i="2"/>
  <c r="AC131" i="2"/>
  <c r="AC102" i="2"/>
  <c r="AD105" i="2"/>
  <c r="AD95" i="2"/>
  <c r="AD96" i="2"/>
  <c r="AD101" i="2"/>
  <c r="AD98" i="2"/>
  <c r="AD99" i="2"/>
  <c r="AD97" i="2"/>
  <c r="AD100" i="2"/>
  <c r="AD94" i="2"/>
  <c r="AD104" i="2"/>
  <c r="I47" i="17"/>
  <c r="J42" i="17"/>
  <c r="H103" i="61"/>
  <c r="H121" i="61"/>
  <c r="H105" i="61"/>
  <c r="H123" i="61"/>
  <c r="J40" i="17"/>
  <c r="I121" i="61"/>
  <c r="I103" i="61"/>
  <c r="J45" i="17"/>
  <c r="H120" i="61"/>
  <c r="H102" i="61"/>
  <c r="J44" i="17"/>
  <c r="H124" i="61"/>
  <c r="H106" i="61"/>
  <c r="I125" i="61"/>
  <c r="I107" i="61"/>
  <c r="I119" i="61"/>
  <c r="I101" i="61"/>
  <c r="I102" i="61"/>
  <c r="I120" i="61"/>
  <c r="H122" i="61"/>
  <c r="H104" i="61"/>
  <c r="I104" i="61"/>
  <c r="I122" i="61"/>
  <c r="H125" i="61"/>
  <c r="H107" i="61"/>
  <c r="H101" i="61"/>
  <c r="H119" i="61"/>
  <c r="J43" i="17"/>
  <c r="H47" i="17"/>
  <c r="H52" i="17" s="1"/>
  <c r="I123" i="61"/>
  <c r="I105" i="61"/>
  <c r="J46" i="17"/>
  <c r="J41" i="17"/>
  <c r="I124" i="61"/>
  <c r="I106" i="61"/>
  <c r="G95" i="61"/>
  <c r="K84" i="17"/>
  <c r="K91" i="17"/>
  <c r="K82" i="17"/>
  <c r="K85" i="17"/>
  <c r="K92" i="17"/>
  <c r="K86" i="17"/>
  <c r="K87" i="17"/>
  <c r="K83" i="17"/>
  <c r="K88" i="17"/>
  <c r="K81" i="17"/>
  <c r="J89" i="17"/>
  <c r="J94" i="17" s="1"/>
  <c r="AC80" i="2"/>
  <c r="AC62" i="2"/>
  <c r="AC78" i="2"/>
  <c r="AC60" i="2"/>
  <c r="AC137" i="2"/>
  <c r="AC119" i="2"/>
  <c r="AC79" i="2"/>
  <c r="AC61" i="2"/>
  <c r="AC76" i="2"/>
  <c r="AC58" i="2"/>
  <c r="AC135" i="2"/>
  <c r="AC117" i="2"/>
  <c r="AC77" i="2"/>
  <c r="AC59" i="2"/>
  <c r="AC75" i="2"/>
  <c r="AC57" i="2"/>
  <c r="AC133" i="2"/>
  <c r="AC115" i="2"/>
  <c r="AC134" i="2"/>
  <c r="AC116" i="2"/>
  <c r="AC56" i="2"/>
  <c r="AC74" i="2"/>
  <c r="AC136" i="2"/>
  <c r="AC118" i="2"/>
  <c r="G84" i="2"/>
  <c r="G131" i="72" s="1"/>
  <c r="G132" i="72" s="1"/>
  <c r="G133" i="72" s="1"/>
  <c r="G66" i="2"/>
  <c r="G113" i="72" s="1"/>
  <c r="G114" i="72" s="1"/>
  <c r="AC44" i="2"/>
  <c r="AD43" i="2"/>
  <c r="AD41" i="2"/>
  <c r="AD42" i="2"/>
  <c r="O33" i="66"/>
  <c r="J50" i="17"/>
  <c r="J49" i="17"/>
  <c r="AG8" i="66"/>
  <c r="L76" i="17"/>
  <c r="L34" i="17"/>
  <c r="G48" i="2"/>
  <c r="G49" i="2" s="1"/>
  <c r="M32" i="26"/>
  <c r="N9" i="66"/>
  <c r="AE8" i="2"/>
  <c r="AE14" i="72" s="1"/>
  <c r="AE8" i="17"/>
  <c r="AF16" i="26"/>
  <c r="AD37" i="2"/>
  <c r="AD39" i="2"/>
  <c r="AD40" i="2"/>
  <c r="AD36" i="2"/>
  <c r="AD38" i="2"/>
  <c r="AD12" i="61"/>
  <c r="K13" i="61"/>
  <c r="M17" i="26"/>
  <c r="M38" i="26" s="1"/>
  <c r="M38" i="72" s="1"/>
  <c r="L9" i="17"/>
  <c r="L9" i="2"/>
  <c r="L15" i="72" s="1"/>
  <c r="L26" i="26"/>
  <c r="L33" i="26" s="1"/>
  <c r="L12" i="17" s="1"/>
  <c r="K34" i="26"/>
  <c r="J77" i="72" l="1"/>
  <c r="M51" i="66"/>
  <c r="I95" i="61"/>
  <c r="G25" i="61"/>
  <c r="G45" i="61" s="1"/>
  <c r="I75" i="61"/>
  <c r="K35" i="72"/>
  <c r="I102" i="70"/>
  <c r="I122" i="70"/>
  <c r="I81" i="69"/>
  <c r="I101" i="69"/>
  <c r="K198" i="72"/>
  <c r="K180" i="72"/>
  <c r="K75" i="69"/>
  <c r="K95" i="69" s="1"/>
  <c r="K74" i="69"/>
  <c r="K94" i="69" s="1"/>
  <c r="K69" i="69"/>
  <c r="K89" i="69" s="1"/>
  <c r="K71" i="69"/>
  <c r="K91" i="69" s="1"/>
  <c r="K73" i="69"/>
  <c r="K93" i="69" s="1"/>
  <c r="K70" i="69"/>
  <c r="K90" i="69" s="1"/>
  <c r="K79" i="69"/>
  <c r="K99" i="69" s="1"/>
  <c r="K68" i="69"/>
  <c r="K78" i="69"/>
  <c r="K72" i="69"/>
  <c r="K92" i="69" s="1"/>
  <c r="I174" i="72"/>
  <c r="K94" i="72"/>
  <c r="K96" i="72" s="1"/>
  <c r="K76" i="72"/>
  <c r="K84" i="72"/>
  <c r="K92" i="72" s="1"/>
  <c r="K72" i="72"/>
  <c r="J154" i="72"/>
  <c r="J92" i="61"/>
  <c r="J94" i="61" s="1"/>
  <c r="J74" i="61"/>
  <c r="L64" i="72"/>
  <c r="L65" i="72"/>
  <c r="L85" i="72" s="1"/>
  <c r="L66" i="72"/>
  <c r="L86" i="72" s="1"/>
  <c r="L67" i="72"/>
  <c r="L87" i="72" s="1"/>
  <c r="L68" i="72"/>
  <c r="L88" i="72" s="1"/>
  <c r="L69" i="72"/>
  <c r="L89" i="72" s="1"/>
  <c r="L70" i="72"/>
  <c r="L90" i="72" s="1"/>
  <c r="L71" i="72"/>
  <c r="L91" i="72" s="1"/>
  <c r="L74" i="72"/>
  <c r="L75" i="72"/>
  <c r="L95" i="72" s="1"/>
  <c r="L33" i="72"/>
  <c r="L34" i="72"/>
  <c r="L23" i="72"/>
  <c r="L24" i="72"/>
  <c r="L25" i="72"/>
  <c r="L26" i="72"/>
  <c r="L27" i="72"/>
  <c r="L28" i="72"/>
  <c r="L29" i="72"/>
  <c r="L30" i="72"/>
  <c r="L144" i="72"/>
  <c r="L164" i="72" s="1"/>
  <c r="L142" i="72"/>
  <c r="L162" i="72" s="1"/>
  <c r="L145" i="72"/>
  <c r="L165" i="72" s="1"/>
  <c r="L146" i="72"/>
  <c r="L166" i="72" s="1"/>
  <c r="L143" i="72"/>
  <c r="L163" i="72" s="1"/>
  <c r="L148" i="72"/>
  <c r="L168" i="72" s="1"/>
  <c r="L151" i="72"/>
  <c r="L152" i="72"/>
  <c r="L172" i="72" s="1"/>
  <c r="L147" i="72"/>
  <c r="L167" i="72" s="1"/>
  <c r="L141" i="72"/>
  <c r="K84" i="71"/>
  <c r="K85" i="71"/>
  <c r="K105" i="71" s="1"/>
  <c r="K141" i="71" s="1"/>
  <c r="K86" i="71"/>
  <c r="K106" i="71" s="1"/>
  <c r="K87" i="71"/>
  <c r="K107" i="71" s="1"/>
  <c r="K88" i="71"/>
  <c r="K108" i="71" s="1"/>
  <c r="K89" i="71"/>
  <c r="K109" i="71" s="1"/>
  <c r="K90" i="71"/>
  <c r="K110" i="71" s="1"/>
  <c r="K91" i="71"/>
  <c r="K111" i="71" s="1"/>
  <c r="K94" i="71"/>
  <c r="K95" i="71"/>
  <c r="K115" i="71" s="1"/>
  <c r="K202" i="72"/>
  <c r="K184" i="72"/>
  <c r="J197" i="72"/>
  <c r="J169" i="72"/>
  <c r="J179" i="72"/>
  <c r="K200" i="72"/>
  <c r="K182" i="72"/>
  <c r="K201" i="72"/>
  <c r="K183" i="72"/>
  <c r="L19" i="17"/>
  <c r="L17" i="17"/>
  <c r="L27" i="17"/>
  <c r="L24" i="17"/>
  <c r="L23" i="17"/>
  <c r="L22" i="17"/>
  <c r="L21" i="17"/>
  <c r="L20" i="17"/>
  <c r="L28" i="17"/>
  <c r="L18" i="17"/>
  <c r="J80" i="69"/>
  <c r="J98" i="69"/>
  <c r="J100" i="69" s="1"/>
  <c r="K149" i="72"/>
  <c r="K161" i="72"/>
  <c r="K203" i="72"/>
  <c r="K185" i="72"/>
  <c r="K31" i="72"/>
  <c r="K36" i="72" s="1"/>
  <c r="K25" i="17"/>
  <c r="J119" i="70"/>
  <c r="J121" i="70" s="1"/>
  <c r="J101" i="70"/>
  <c r="J97" i="70"/>
  <c r="J109" i="70"/>
  <c r="J117" i="70" s="1"/>
  <c r="K64" i="61"/>
  <c r="K84" i="61" s="1"/>
  <c r="K65" i="61"/>
  <c r="K85" i="61" s="1"/>
  <c r="K68" i="61"/>
  <c r="K88" i="61" s="1"/>
  <c r="K63" i="61"/>
  <c r="K83" i="61" s="1"/>
  <c r="K67" i="61"/>
  <c r="K87" i="61" s="1"/>
  <c r="K69" i="61"/>
  <c r="K89" i="61" s="1"/>
  <c r="K72" i="61"/>
  <c r="K62" i="61"/>
  <c r="K66" i="61"/>
  <c r="K86" i="61" s="1"/>
  <c r="K73" i="61"/>
  <c r="K93" i="61" s="1"/>
  <c r="I158" i="69"/>
  <c r="K181" i="72"/>
  <c r="K199" i="72"/>
  <c r="I97" i="71"/>
  <c r="J97" i="72"/>
  <c r="J114" i="71"/>
  <c r="J116" i="71" s="1"/>
  <c r="J96" i="71"/>
  <c r="J104" i="71"/>
  <c r="J112" i="71" s="1"/>
  <c r="J92" i="71"/>
  <c r="H199" i="70"/>
  <c r="K89" i="70"/>
  <c r="K90" i="70"/>
  <c r="K110" i="70" s="1"/>
  <c r="K146" i="70" s="1"/>
  <c r="K91" i="70"/>
  <c r="K111" i="70" s="1"/>
  <c r="K92" i="70"/>
  <c r="K112" i="70" s="1"/>
  <c r="K93" i="70"/>
  <c r="K113" i="70" s="1"/>
  <c r="K94" i="70"/>
  <c r="K114" i="70" s="1"/>
  <c r="K95" i="70"/>
  <c r="K115" i="70" s="1"/>
  <c r="K96" i="70"/>
  <c r="K116" i="70" s="1"/>
  <c r="K99" i="70"/>
  <c r="K100" i="70"/>
  <c r="K120" i="70" s="1"/>
  <c r="J88" i="69"/>
  <c r="J96" i="69" s="1"/>
  <c r="J76" i="69"/>
  <c r="K153" i="72"/>
  <c r="K171" i="72"/>
  <c r="K29" i="17"/>
  <c r="J173" i="72"/>
  <c r="I117" i="71"/>
  <c r="J82" i="61"/>
  <c r="J90" i="61" s="1"/>
  <c r="J95" i="61" s="1"/>
  <c r="J70" i="61"/>
  <c r="J75" i="61" s="1"/>
  <c r="I52" i="17"/>
  <c r="I50" i="72"/>
  <c r="H237" i="71"/>
  <c r="I46" i="72"/>
  <c r="H272" i="71"/>
  <c r="I44" i="72"/>
  <c r="I45" i="72"/>
  <c r="H274" i="71"/>
  <c r="I242" i="70"/>
  <c r="J122" i="72"/>
  <c r="J104" i="72"/>
  <c r="J125" i="72"/>
  <c r="J107" i="72"/>
  <c r="G55" i="72"/>
  <c r="H22" i="61"/>
  <c r="H42" i="61" s="1"/>
  <c r="J106" i="72"/>
  <c r="J124" i="72"/>
  <c r="J127" i="72"/>
  <c r="J109" i="72"/>
  <c r="J108" i="72"/>
  <c r="J126" i="72"/>
  <c r="J105" i="72"/>
  <c r="J123" i="72"/>
  <c r="G36" i="72"/>
  <c r="G51" i="72"/>
  <c r="I53" i="72"/>
  <c r="J103" i="72"/>
  <c r="J121" i="72"/>
  <c r="H238" i="71"/>
  <c r="O49" i="66"/>
  <c r="C49" i="66" s="1"/>
  <c r="J42" i="65" s="1"/>
  <c r="O41" i="66"/>
  <c r="O42" i="66"/>
  <c r="O44" i="66"/>
  <c r="O48" i="66"/>
  <c r="O38" i="66"/>
  <c r="O43" i="66"/>
  <c r="O40" i="66"/>
  <c r="O45" i="66"/>
  <c r="C45" i="66" s="1"/>
  <c r="J38" i="65" s="1"/>
  <c r="O39" i="66"/>
  <c r="H254" i="71"/>
  <c r="H256" i="71"/>
  <c r="I179" i="70"/>
  <c r="I174" i="71"/>
  <c r="G23" i="61"/>
  <c r="G43" i="61" s="1"/>
  <c r="H26" i="61"/>
  <c r="H46" i="61" s="1"/>
  <c r="I246" i="70"/>
  <c r="N50" i="66"/>
  <c r="C44" i="66"/>
  <c r="J37" i="65" s="1"/>
  <c r="N46" i="66"/>
  <c r="I32" i="69"/>
  <c r="I52" i="69" s="1"/>
  <c r="H32" i="69"/>
  <c r="H52" i="69" s="1"/>
  <c r="J148" i="70"/>
  <c r="J130" i="70"/>
  <c r="I204" i="70"/>
  <c r="I222" i="70"/>
  <c r="I194" i="70"/>
  <c r="J209" i="70"/>
  <c r="J227" i="70"/>
  <c r="J111" i="69"/>
  <c r="J129" i="69"/>
  <c r="J208" i="70"/>
  <c r="J226" i="70"/>
  <c r="J151" i="70"/>
  <c r="J133" i="70"/>
  <c r="M58" i="71"/>
  <c r="M63" i="70"/>
  <c r="M42" i="69"/>
  <c r="I24" i="61"/>
  <c r="I44" i="61" s="1"/>
  <c r="H29" i="69"/>
  <c r="H49" i="69" s="1"/>
  <c r="J147" i="70"/>
  <c r="J129" i="70"/>
  <c r="J220" i="71"/>
  <c r="J202" i="71"/>
  <c r="J207" i="70"/>
  <c r="J225" i="70"/>
  <c r="H242" i="70"/>
  <c r="H178" i="69"/>
  <c r="G274" i="71"/>
  <c r="G256" i="71"/>
  <c r="G238" i="71"/>
  <c r="H31" i="69"/>
  <c r="H51" i="69" s="1"/>
  <c r="J109" i="69"/>
  <c r="J127" i="69"/>
  <c r="G277" i="71"/>
  <c r="G259" i="71"/>
  <c r="G241" i="71"/>
  <c r="J152" i="70"/>
  <c r="J134" i="70"/>
  <c r="H30" i="69"/>
  <c r="H50" i="69" s="1"/>
  <c r="H275" i="71"/>
  <c r="H239" i="71"/>
  <c r="H257" i="71"/>
  <c r="H276" i="71"/>
  <c r="H240" i="71"/>
  <c r="H258" i="71"/>
  <c r="G254" i="71"/>
  <c r="G236" i="71"/>
  <c r="G272" i="71"/>
  <c r="J205" i="70"/>
  <c r="J223" i="70"/>
  <c r="J146" i="70"/>
  <c r="J128" i="70"/>
  <c r="H277" i="71"/>
  <c r="H241" i="71"/>
  <c r="H259" i="71"/>
  <c r="H194" i="71"/>
  <c r="I198" i="70"/>
  <c r="J132" i="70"/>
  <c r="J150" i="70"/>
  <c r="G243" i="70"/>
  <c r="G51" i="70" s="1"/>
  <c r="J169" i="71"/>
  <c r="J181" i="71"/>
  <c r="J186" i="70"/>
  <c r="J174" i="70"/>
  <c r="K125" i="69"/>
  <c r="K107" i="69"/>
  <c r="G244" i="70"/>
  <c r="G52" i="70" s="1"/>
  <c r="H28" i="69"/>
  <c r="H48" i="69" s="1"/>
  <c r="I245" i="70"/>
  <c r="J144" i="71"/>
  <c r="J126" i="71"/>
  <c r="G242" i="70"/>
  <c r="G50" i="70" s="1"/>
  <c r="G246" i="70"/>
  <c r="G54" i="70" s="1"/>
  <c r="J113" i="69"/>
  <c r="J131" i="69"/>
  <c r="I33" i="69"/>
  <c r="I53" i="69" s="1"/>
  <c r="K123" i="71"/>
  <c r="J128" i="71"/>
  <c r="J146" i="71"/>
  <c r="I273" i="71"/>
  <c r="I255" i="71"/>
  <c r="I237" i="71"/>
  <c r="J143" i="71"/>
  <c r="J125" i="71"/>
  <c r="G33" i="69"/>
  <c r="J202" i="69"/>
  <c r="J184" i="69"/>
  <c r="J153" i="69"/>
  <c r="J165" i="69"/>
  <c r="I243" i="70"/>
  <c r="I51" i="70" s="1"/>
  <c r="J147" i="71"/>
  <c r="J129" i="71"/>
  <c r="K171" i="70"/>
  <c r="K191" i="70" s="1"/>
  <c r="K166" i="70"/>
  <c r="K170" i="70"/>
  <c r="K190" i="70" s="1"/>
  <c r="K169" i="70"/>
  <c r="K189" i="70" s="1"/>
  <c r="K177" i="70"/>
  <c r="K197" i="70" s="1"/>
  <c r="K168" i="70"/>
  <c r="K188" i="70" s="1"/>
  <c r="K167" i="70"/>
  <c r="K187" i="70" s="1"/>
  <c r="K173" i="70"/>
  <c r="K193" i="70" s="1"/>
  <c r="K176" i="70"/>
  <c r="K172" i="70"/>
  <c r="K192" i="70" s="1"/>
  <c r="I31" i="69"/>
  <c r="I51" i="69" s="1"/>
  <c r="H246" i="70"/>
  <c r="H241" i="70"/>
  <c r="J218" i="71"/>
  <c r="J200" i="71"/>
  <c r="G28" i="69"/>
  <c r="J196" i="70"/>
  <c r="J178" i="70"/>
  <c r="H255" i="71"/>
  <c r="I217" i="71"/>
  <c r="I199" i="71"/>
  <c r="I189" i="71"/>
  <c r="I193" i="71"/>
  <c r="I277" i="71"/>
  <c r="I259" i="71"/>
  <c r="I241" i="71"/>
  <c r="G30" i="69"/>
  <c r="G275" i="71"/>
  <c r="G257" i="71"/>
  <c r="G239" i="71"/>
  <c r="J205" i="69"/>
  <c r="J187" i="69"/>
  <c r="I244" i="70"/>
  <c r="G32" i="69"/>
  <c r="J206" i="69"/>
  <c r="J188" i="69"/>
  <c r="J108" i="69"/>
  <c r="J126" i="69"/>
  <c r="J221" i="71"/>
  <c r="J203" i="71"/>
  <c r="G245" i="70"/>
  <c r="G53" i="70" s="1"/>
  <c r="G255" i="71"/>
  <c r="G237" i="71"/>
  <c r="G273" i="71"/>
  <c r="J210" i="70"/>
  <c r="J228" i="70"/>
  <c r="I275" i="71"/>
  <c r="I257" i="71"/>
  <c r="I239" i="71"/>
  <c r="H33" i="69"/>
  <c r="H53" i="69" s="1"/>
  <c r="G29" i="69"/>
  <c r="G27" i="61"/>
  <c r="G47" i="61" s="1"/>
  <c r="I183" i="69"/>
  <c r="I201" i="69"/>
  <c r="I173" i="69"/>
  <c r="J203" i="69"/>
  <c r="J185" i="69"/>
  <c r="J204" i="69"/>
  <c r="J186" i="69"/>
  <c r="K149" i="69"/>
  <c r="K169" i="69" s="1"/>
  <c r="K152" i="69"/>
  <c r="K172" i="69" s="1"/>
  <c r="K150" i="69"/>
  <c r="K170" i="69" s="1"/>
  <c r="K146" i="69"/>
  <c r="K166" i="69" s="1"/>
  <c r="K156" i="69"/>
  <c r="K176" i="69" s="1"/>
  <c r="K155" i="69"/>
  <c r="K145" i="69"/>
  <c r="K151" i="69"/>
  <c r="K171" i="69" s="1"/>
  <c r="K148" i="69"/>
  <c r="K168" i="69" s="1"/>
  <c r="K147" i="69"/>
  <c r="K167" i="69" s="1"/>
  <c r="I28" i="69"/>
  <c r="I48" i="69" s="1"/>
  <c r="J124" i="71"/>
  <c r="J142" i="71"/>
  <c r="I274" i="71"/>
  <c r="I238" i="71"/>
  <c r="I256" i="71"/>
  <c r="J191" i="71"/>
  <c r="J173" i="71"/>
  <c r="G241" i="70"/>
  <c r="G49" i="70" s="1"/>
  <c r="J206" i="70"/>
  <c r="J224" i="70"/>
  <c r="H273" i="71"/>
  <c r="I241" i="70"/>
  <c r="J123" i="71"/>
  <c r="J141" i="71"/>
  <c r="I30" i="69"/>
  <c r="I50" i="69" s="1"/>
  <c r="J127" i="71"/>
  <c r="J145" i="71"/>
  <c r="G129" i="61"/>
  <c r="G130" i="61" s="1"/>
  <c r="G131" i="61" s="1"/>
  <c r="G151" i="71"/>
  <c r="G135" i="69"/>
  <c r="G156" i="70"/>
  <c r="I177" i="69"/>
  <c r="J131" i="70"/>
  <c r="J149" i="70"/>
  <c r="L35" i="71"/>
  <c r="L40" i="70"/>
  <c r="L19" i="69"/>
  <c r="I276" i="71"/>
  <c r="I240" i="71"/>
  <c r="I258" i="71"/>
  <c r="I29" i="69"/>
  <c r="I49" i="69" s="1"/>
  <c r="J219" i="71"/>
  <c r="J201" i="71"/>
  <c r="J107" i="69"/>
  <c r="J125" i="69"/>
  <c r="G26" i="61"/>
  <c r="G46" i="61" s="1"/>
  <c r="H244" i="70"/>
  <c r="J207" i="69"/>
  <c r="J189" i="69"/>
  <c r="J222" i="71"/>
  <c r="J204" i="71"/>
  <c r="AE34" i="71"/>
  <c r="AE39" i="70"/>
  <c r="AE18" i="69"/>
  <c r="G111" i="61"/>
  <c r="G112" i="61" s="1"/>
  <c r="G138" i="70"/>
  <c r="G117" i="69"/>
  <c r="G133" i="71"/>
  <c r="K39" i="17"/>
  <c r="I25" i="61"/>
  <c r="I45" i="61" s="1"/>
  <c r="H243" i="70"/>
  <c r="G31" i="69"/>
  <c r="J157" i="69"/>
  <c r="J175" i="69"/>
  <c r="H245" i="70"/>
  <c r="K167" i="71"/>
  <c r="K187" i="71" s="1"/>
  <c r="K166" i="71"/>
  <c r="K186" i="71" s="1"/>
  <c r="K168" i="71"/>
  <c r="K188" i="71" s="1"/>
  <c r="K165" i="71"/>
  <c r="K185" i="71" s="1"/>
  <c r="K172" i="71"/>
  <c r="K192" i="71" s="1"/>
  <c r="K161" i="71"/>
  <c r="K171" i="71"/>
  <c r="K162" i="71"/>
  <c r="K182" i="71" s="1"/>
  <c r="K163" i="71"/>
  <c r="K183" i="71" s="1"/>
  <c r="K164" i="71"/>
  <c r="K184" i="71" s="1"/>
  <c r="H236" i="71"/>
  <c r="J223" i="71"/>
  <c r="J205" i="71"/>
  <c r="J110" i="69"/>
  <c r="J128" i="69"/>
  <c r="G22" i="61"/>
  <c r="G42" i="61" s="1"/>
  <c r="I272" i="71"/>
  <c r="I254" i="71"/>
  <c r="I236" i="71"/>
  <c r="G276" i="71"/>
  <c r="G240" i="71"/>
  <c r="G258" i="71"/>
  <c r="J112" i="69"/>
  <c r="J130" i="69"/>
  <c r="M36" i="61"/>
  <c r="AD106" i="2"/>
  <c r="I26" i="61"/>
  <c r="I46" i="61" s="1"/>
  <c r="H25" i="61"/>
  <c r="H27" i="61"/>
  <c r="I23" i="61"/>
  <c r="I43" i="61" s="1"/>
  <c r="H24" i="61"/>
  <c r="H23" i="61"/>
  <c r="I27" i="61"/>
  <c r="I47" i="61" s="1"/>
  <c r="I22" i="61"/>
  <c r="I42" i="61" s="1"/>
  <c r="J182" i="61"/>
  <c r="J200" i="61"/>
  <c r="J178" i="61"/>
  <c r="J196" i="61"/>
  <c r="J180" i="61"/>
  <c r="J198" i="61"/>
  <c r="J181" i="61"/>
  <c r="J199" i="61"/>
  <c r="J183" i="61"/>
  <c r="J201" i="61"/>
  <c r="J179" i="61"/>
  <c r="J197" i="61"/>
  <c r="J159" i="61"/>
  <c r="J195" i="61" s="1"/>
  <c r="J147" i="61"/>
  <c r="H172" i="61"/>
  <c r="I152" i="61"/>
  <c r="K149" i="61"/>
  <c r="K146" i="61"/>
  <c r="K166" i="61" s="1"/>
  <c r="K139" i="61"/>
  <c r="K144" i="61"/>
  <c r="K164" i="61" s="1"/>
  <c r="K141" i="61"/>
  <c r="K161" i="61" s="1"/>
  <c r="K140" i="61"/>
  <c r="K160" i="61" s="1"/>
  <c r="K150" i="61"/>
  <c r="K170" i="61" s="1"/>
  <c r="K145" i="61"/>
  <c r="K165" i="61" s="1"/>
  <c r="K142" i="61"/>
  <c r="K162" i="61" s="1"/>
  <c r="K143" i="61"/>
  <c r="K163" i="61" s="1"/>
  <c r="J169" i="61"/>
  <c r="J151" i="61"/>
  <c r="I171" i="61"/>
  <c r="I177" i="61"/>
  <c r="I167" i="61"/>
  <c r="AC107" i="2"/>
  <c r="AE105" i="2"/>
  <c r="AE97" i="2"/>
  <c r="AE95" i="2"/>
  <c r="AE98" i="2"/>
  <c r="AE99" i="2"/>
  <c r="AE104" i="2"/>
  <c r="AE100" i="2"/>
  <c r="AE94" i="2"/>
  <c r="AE96" i="2"/>
  <c r="AE101" i="2"/>
  <c r="AD102" i="2"/>
  <c r="J47" i="17"/>
  <c r="K43" i="17"/>
  <c r="K45" i="17"/>
  <c r="K40" i="17"/>
  <c r="K44" i="17"/>
  <c r="J119" i="61"/>
  <c r="J101" i="61"/>
  <c r="J124" i="61"/>
  <c r="J106" i="61"/>
  <c r="J103" i="61"/>
  <c r="J121" i="61"/>
  <c r="K41" i="17"/>
  <c r="J125" i="61"/>
  <c r="J107" i="61"/>
  <c r="K46" i="17"/>
  <c r="K42" i="17"/>
  <c r="J120" i="61"/>
  <c r="J102" i="61"/>
  <c r="J104" i="61"/>
  <c r="J122" i="61"/>
  <c r="J105" i="61"/>
  <c r="J123" i="61"/>
  <c r="K89" i="17"/>
  <c r="L83" i="17"/>
  <c r="L86" i="17"/>
  <c r="L87" i="17"/>
  <c r="L81" i="17"/>
  <c r="L84" i="17"/>
  <c r="L91" i="17"/>
  <c r="L85" i="17"/>
  <c r="L92" i="17"/>
  <c r="L82" i="17"/>
  <c r="L88" i="17"/>
  <c r="K93" i="17"/>
  <c r="J51" i="17"/>
  <c r="AD135" i="2"/>
  <c r="AD117" i="2"/>
  <c r="AD79" i="2"/>
  <c r="AD61" i="2"/>
  <c r="AD78" i="2"/>
  <c r="AD60" i="2"/>
  <c r="AD137" i="2"/>
  <c r="AD119" i="2"/>
  <c r="AD80" i="2"/>
  <c r="AD62" i="2"/>
  <c r="AD132" i="2"/>
  <c r="AD114" i="2"/>
  <c r="AD74" i="2"/>
  <c r="AD56" i="2"/>
  <c r="AD136" i="2"/>
  <c r="AD118" i="2"/>
  <c r="AD77" i="2"/>
  <c r="AD59" i="2"/>
  <c r="AD134" i="2"/>
  <c r="AD116" i="2"/>
  <c r="AD133" i="2"/>
  <c r="AD115" i="2"/>
  <c r="AD57" i="2"/>
  <c r="AD75" i="2"/>
  <c r="AD76" i="2"/>
  <c r="AD58" i="2"/>
  <c r="AD113" i="2"/>
  <c r="AD131" i="2"/>
  <c r="AD44" i="2"/>
  <c r="AE42" i="2"/>
  <c r="AE41" i="2"/>
  <c r="AE43" i="2"/>
  <c r="P33" i="66"/>
  <c r="AF8" i="17"/>
  <c r="AF8" i="2"/>
  <c r="AF14" i="72" s="1"/>
  <c r="K49" i="17"/>
  <c r="K50" i="17"/>
  <c r="AH8" i="66"/>
  <c r="M76" i="17"/>
  <c r="M34" i="17"/>
  <c r="AE39" i="2"/>
  <c r="AE37" i="2"/>
  <c r="AE38" i="2"/>
  <c r="AE12" i="61"/>
  <c r="AE40" i="2"/>
  <c r="AE36" i="2"/>
  <c r="G67" i="2"/>
  <c r="G85" i="2"/>
  <c r="N32" i="26"/>
  <c r="O9" i="66"/>
  <c r="L13" i="61"/>
  <c r="M26" i="26"/>
  <c r="M33" i="26" s="1"/>
  <c r="M12" i="17" s="1"/>
  <c r="L34" i="26"/>
  <c r="N17" i="26"/>
  <c r="N38" i="26" s="1"/>
  <c r="N38" i="72" s="1"/>
  <c r="M9" i="2"/>
  <c r="M15" i="72" s="1"/>
  <c r="M9" i="17"/>
  <c r="O50" i="66" l="1"/>
  <c r="I74" i="70"/>
  <c r="I54" i="70"/>
  <c r="L35" i="72"/>
  <c r="I194" i="71"/>
  <c r="H50" i="70"/>
  <c r="H70" i="70" s="1"/>
  <c r="H53" i="70"/>
  <c r="H73" i="70" s="1"/>
  <c r="H49" i="70"/>
  <c r="H69" i="70" s="1"/>
  <c r="H54" i="70"/>
  <c r="H74" i="70" s="1"/>
  <c r="H52" i="70"/>
  <c r="H72" i="70" s="1"/>
  <c r="I70" i="70"/>
  <c r="I50" i="70"/>
  <c r="J122" i="70"/>
  <c r="H51" i="70"/>
  <c r="H71" i="70" s="1"/>
  <c r="I52" i="70"/>
  <c r="I72" i="70" s="1"/>
  <c r="I53" i="70"/>
  <c r="I73" i="70" s="1"/>
  <c r="I69" i="70"/>
  <c r="I49" i="70"/>
  <c r="K154" i="72"/>
  <c r="K128" i="70"/>
  <c r="J117" i="71"/>
  <c r="J102" i="70"/>
  <c r="J101" i="69"/>
  <c r="J81" i="69"/>
  <c r="L29" i="17"/>
  <c r="M64" i="72"/>
  <c r="M65" i="72"/>
  <c r="M85" i="72" s="1"/>
  <c r="M66" i="72"/>
  <c r="M86" i="72" s="1"/>
  <c r="M67" i="72"/>
  <c r="M87" i="72" s="1"/>
  <c r="M68" i="72"/>
  <c r="M88" i="72" s="1"/>
  <c r="M69" i="72"/>
  <c r="M89" i="72" s="1"/>
  <c r="M70" i="72"/>
  <c r="M90" i="72" s="1"/>
  <c r="M71" i="72"/>
  <c r="M91" i="72" s="1"/>
  <c r="M74" i="72"/>
  <c r="M75" i="72"/>
  <c r="M95" i="72" s="1"/>
  <c r="M33" i="72"/>
  <c r="M34" i="72"/>
  <c r="M23" i="72"/>
  <c r="M24" i="72"/>
  <c r="M25" i="72"/>
  <c r="M26" i="72"/>
  <c r="M27" i="72"/>
  <c r="M28" i="72"/>
  <c r="M29" i="72"/>
  <c r="M30" i="72"/>
  <c r="M148" i="72"/>
  <c r="M168" i="72" s="1"/>
  <c r="M145" i="72"/>
  <c r="M165" i="72" s="1"/>
  <c r="M147" i="72"/>
  <c r="M167" i="72" s="1"/>
  <c r="M151" i="72"/>
  <c r="M144" i="72"/>
  <c r="M164" i="72" s="1"/>
  <c r="M152" i="72"/>
  <c r="M172" i="72" s="1"/>
  <c r="M143" i="72"/>
  <c r="M163" i="72" s="1"/>
  <c r="M141" i="72"/>
  <c r="M146" i="72"/>
  <c r="M166" i="72" s="1"/>
  <c r="M142" i="72"/>
  <c r="M162" i="72" s="1"/>
  <c r="L94" i="72"/>
  <c r="L96" i="72" s="1"/>
  <c r="L76" i="72"/>
  <c r="L70" i="69"/>
  <c r="L90" i="69" s="1"/>
  <c r="L72" i="69"/>
  <c r="L92" i="69" s="1"/>
  <c r="L78" i="69"/>
  <c r="L79" i="69"/>
  <c r="L99" i="69" s="1"/>
  <c r="L68" i="69"/>
  <c r="L74" i="69"/>
  <c r="L94" i="69" s="1"/>
  <c r="L69" i="69"/>
  <c r="L89" i="69" s="1"/>
  <c r="L71" i="69"/>
  <c r="L91" i="69" s="1"/>
  <c r="L73" i="69"/>
  <c r="L93" i="69" s="1"/>
  <c r="L75" i="69"/>
  <c r="L95" i="69" s="1"/>
  <c r="K30" i="17"/>
  <c r="L25" i="17"/>
  <c r="L149" i="72"/>
  <c r="L161" i="72"/>
  <c r="L180" i="72"/>
  <c r="L198" i="72"/>
  <c r="L62" i="61"/>
  <c r="L63" i="61"/>
  <c r="L83" i="61" s="1"/>
  <c r="L64" i="61"/>
  <c r="L84" i="61" s="1"/>
  <c r="L65" i="61"/>
  <c r="L85" i="61" s="1"/>
  <c r="L66" i="61"/>
  <c r="L86" i="61" s="1"/>
  <c r="L67" i="61"/>
  <c r="L87" i="61" s="1"/>
  <c r="L68" i="61"/>
  <c r="L88" i="61" s="1"/>
  <c r="L69" i="61"/>
  <c r="L89" i="61" s="1"/>
  <c r="L72" i="61"/>
  <c r="L73" i="61"/>
  <c r="L93" i="61" s="1"/>
  <c r="L89" i="70"/>
  <c r="L90" i="70"/>
  <c r="L110" i="70" s="1"/>
  <c r="L91" i="70"/>
  <c r="L111" i="70" s="1"/>
  <c r="L92" i="70"/>
  <c r="L112" i="70" s="1"/>
  <c r="L93" i="70"/>
  <c r="L113" i="70" s="1"/>
  <c r="L94" i="70"/>
  <c r="L114" i="70" s="1"/>
  <c r="L95" i="70"/>
  <c r="L115" i="70" s="1"/>
  <c r="L96" i="70"/>
  <c r="L116" i="70" s="1"/>
  <c r="L100" i="70"/>
  <c r="L120" i="70" s="1"/>
  <c r="L99" i="70"/>
  <c r="N51" i="66"/>
  <c r="J174" i="72"/>
  <c r="L185" i="72"/>
  <c r="L203" i="72"/>
  <c r="L200" i="72"/>
  <c r="L182" i="72"/>
  <c r="L31" i="72"/>
  <c r="K77" i="72"/>
  <c r="K98" i="69"/>
  <c r="K100" i="69" s="1"/>
  <c r="K80" i="69"/>
  <c r="K92" i="61"/>
  <c r="K94" i="61" s="1"/>
  <c r="K74" i="61"/>
  <c r="L86" i="71"/>
  <c r="L106" i="71" s="1"/>
  <c r="L95" i="71"/>
  <c r="L115" i="71" s="1"/>
  <c r="L89" i="71"/>
  <c r="L109" i="71" s="1"/>
  <c r="L84" i="71"/>
  <c r="L87" i="71"/>
  <c r="L107" i="71" s="1"/>
  <c r="L90" i="71"/>
  <c r="L110" i="71" s="1"/>
  <c r="L85" i="71"/>
  <c r="L105" i="71" s="1"/>
  <c r="L94" i="71"/>
  <c r="L91" i="71"/>
  <c r="L111" i="71" s="1"/>
  <c r="L88" i="71"/>
  <c r="L108" i="71" s="1"/>
  <c r="I178" i="69"/>
  <c r="K97" i="72"/>
  <c r="K88" i="69"/>
  <c r="K96" i="69" s="1"/>
  <c r="K76" i="69"/>
  <c r="K81" i="69" s="1"/>
  <c r="L171" i="72"/>
  <c r="L153" i="72"/>
  <c r="L181" i="72"/>
  <c r="L199" i="72"/>
  <c r="M20" i="17"/>
  <c r="M18" i="17"/>
  <c r="M28" i="17"/>
  <c r="M17" i="17"/>
  <c r="M27" i="17"/>
  <c r="M29" i="17" s="1"/>
  <c r="M24" i="17"/>
  <c r="M23" i="17"/>
  <c r="M22" i="17"/>
  <c r="M21" i="17"/>
  <c r="M19" i="17"/>
  <c r="K101" i="70"/>
  <c r="K119" i="70"/>
  <c r="K121" i="70" s="1"/>
  <c r="K97" i="70"/>
  <c r="K109" i="70"/>
  <c r="K117" i="70" s="1"/>
  <c r="K82" i="61"/>
  <c r="K90" i="61" s="1"/>
  <c r="K70" i="61"/>
  <c r="K197" i="72"/>
  <c r="K179" i="72"/>
  <c r="K169" i="72"/>
  <c r="K173" i="72"/>
  <c r="L202" i="72"/>
  <c r="L184" i="72"/>
  <c r="L84" i="72"/>
  <c r="L92" i="72" s="1"/>
  <c r="L72" i="72"/>
  <c r="J97" i="71"/>
  <c r="K114" i="71"/>
  <c r="K116" i="71" s="1"/>
  <c r="K96" i="71"/>
  <c r="K104" i="71"/>
  <c r="K112" i="71" s="1"/>
  <c r="K92" i="71"/>
  <c r="L201" i="72"/>
  <c r="L183" i="72"/>
  <c r="J46" i="72"/>
  <c r="H44" i="71"/>
  <c r="H64" i="71" s="1"/>
  <c r="J48" i="72"/>
  <c r="J47" i="72"/>
  <c r="K108" i="72"/>
  <c r="K126" i="72"/>
  <c r="H50" i="72"/>
  <c r="K103" i="72"/>
  <c r="K121" i="72"/>
  <c r="H45" i="72"/>
  <c r="J44" i="72"/>
  <c r="H48" i="72"/>
  <c r="K104" i="72"/>
  <c r="K122" i="72"/>
  <c r="G56" i="72"/>
  <c r="K123" i="72"/>
  <c r="K105" i="72"/>
  <c r="J45" i="72"/>
  <c r="K106" i="72"/>
  <c r="K124" i="72"/>
  <c r="K47" i="72" s="1"/>
  <c r="I54" i="72"/>
  <c r="I55" i="72" s="1"/>
  <c r="J54" i="72"/>
  <c r="H47" i="72"/>
  <c r="H46" i="72"/>
  <c r="K127" i="72"/>
  <c r="K109" i="72"/>
  <c r="J50" i="72"/>
  <c r="H49" i="72"/>
  <c r="H46" i="71"/>
  <c r="H66" i="71" s="1"/>
  <c r="H44" i="72"/>
  <c r="H43" i="72"/>
  <c r="H53" i="72"/>
  <c r="I43" i="72"/>
  <c r="I51" i="72" s="1"/>
  <c r="J49" i="72"/>
  <c r="K107" i="72"/>
  <c r="K125" i="72"/>
  <c r="H45" i="71"/>
  <c r="H65" i="71" s="1"/>
  <c r="J246" i="70"/>
  <c r="O46" i="66"/>
  <c r="O51" i="66" s="1"/>
  <c r="I199" i="70"/>
  <c r="P45" i="66"/>
  <c r="P43" i="66"/>
  <c r="P39" i="66"/>
  <c r="P44" i="66"/>
  <c r="P38" i="66"/>
  <c r="P40" i="66"/>
  <c r="P41" i="66"/>
  <c r="P42" i="66"/>
  <c r="P48" i="66"/>
  <c r="P49" i="66"/>
  <c r="I48" i="71"/>
  <c r="I68" i="71" s="1"/>
  <c r="I44" i="71"/>
  <c r="I64" i="71" s="1"/>
  <c r="H49" i="71"/>
  <c r="H69" i="71" s="1"/>
  <c r="J31" i="69"/>
  <c r="J51" i="69" s="1"/>
  <c r="K221" i="71"/>
  <c r="K203" i="71"/>
  <c r="L176" i="70"/>
  <c r="L173" i="70"/>
  <c r="L193" i="70" s="1"/>
  <c r="L166" i="70"/>
  <c r="L177" i="70"/>
  <c r="L197" i="70" s="1"/>
  <c r="L169" i="70"/>
  <c r="L189" i="70" s="1"/>
  <c r="L172" i="70"/>
  <c r="L192" i="70" s="1"/>
  <c r="L167" i="70"/>
  <c r="L187" i="70" s="1"/>
  <c r="L170" i="70"/>
  <c r="L190" i="70" s="1"/>
  <c r="L171" i="70"/>
  <c r="L191" i="70" s="1"/>
  <c r="L168" i="70"/>
  <c r="L188" i="70" s="1"/>
  <c r="J193" i="71"/>
  <c r="J275" i="71"/>
  <c r="J239" i="71"/>
  <c r="J257" i="71"/>
  <c r="G48" i="69"/>
  <c r="K113" i="69"/>
  <c r="K131" i="69"/>
  <c r="J179" i="70"/>
  <c r="G46" i="71"/>
  <c r="K226" i="70"/>
  <c r="K208" i="70"/>
  <c r="K181" i="71"/>
  <c r="K169" i="71"/>
  <c r="J244" i="70"/>
  <c r="K228" i="70"/>
  <c r="K210" i="70"/>
  <c r="J177" i="69"/>
  <c r="G139" i="70"/>
  <c r="J28" i="69"/>
  <c r="J48" i="69" s="1"/>
  <c r="L147" i="69"/>
  <c r="L167" i="69" s="1"/>
  <c r="L146" i="69"/>
  <c r="L166" i="69" s="1"/>
  <c r="L149" i="69"/>
  <c r="L169" i="69" s="1"/>
  <c r="L151" i="69"/>
  <c r="L171" i="69" s="1"/>
  <c r="L148" i="69"/>
  <c r="L168" i="69" s="1"/>
  <c r="L155" i="69"/>
  <c r="L145" i="69"/>
  <c r="L150" i="69"/>
  <c r="L170" i="69" s="1"/>
  <c r="L156" i="69"/>
  <c r="L176" i="69" s="1"/>
  <c r="L152" i="69"/>
  <c r="L172" i="69" s="1"/>
  <c r="K130" i="69"/>
  <c r="K112" i="69"/>
  <c r="J198" i="70"/>
  <c r="K209" i="70"/>
  <c r="K227" i="70"/>
  <c r="H48" i="71"/>
  <c r="H68" i="71" s="1"/>
  <c r="K202" i="69"/>
  <c r="K184" i="69"/>
  <c r="K223" i="70"/>
  <c r="K205" i="70"/>
  <c r="J243" i="70"/>
  <c r="J33" i="69"/>
  <c r="J53" i="69" s="1"/>
  <c r="K220" i="71"/>
  <c r="K202" i="71"/>
  <c r="K222" i="71"/>
  <c r="K204" i="71"/>
  <c r="G157" i="70"/>
  <c r="G158" i="70" s="1"/>
  <c r="I46" i="71"/>
  <c r="I66" i="71" s="1"/>
  <c r="K206" i="69"/>
  <c r="K188" i="69"/>
  <c r="K128" i="71"/>
  <c r="K146" i="71"/>
  <c r="G45" i="71"/>
  <c r="J29" i="69"/>
  <c r="J49" i="69" s="1"/>
  <c r="K144" i="71"/>
  <c r="K126" i="71"/>
  <c r="G50" i="69"/>
  <c r="K224" i="70"/>
  <c r="K206" i="70"/>
  <c r="I71" i="70"/>
  <c r="K127" i="69"/>
  <c r="K109" i="69"/>
  <c r="K129" i="71"/>
  <c r="K147" i="71"/>
  <c r="J217" i="71"/>
  <c r="J199" i="71"/>
  <c r="J189" i="71"/>
  <c r="J245" i="70"/>
  <c r="G49" i="71"/>
  <c r="K126" i="69"/>
  <c r="K108" i="69"/>
  <c r="J274" i="71"/>
  <c r="J238" i="71"/>
  <c r="J256" i="71"/>
  <c r="K111" i="69"/>
  <c r="K129" i="69"/>
  <c r="K151" i="70"/>
  <c r="K133" i="70"/>
  <c r="J204" i="70"/>
  <c r="J222" i="70"/>
  <c r="J194" i="70"/>
  <c r="J199" i="70" s="1"/>
  <c r="G44" i="71"/>
  <c r="J259" i="71"/>
  <c r="J277" i="71"/>
  <c r="J241" i="71"/>
  <c r="K219" i="71"/>
  <c r="K201" i="71"/>
  <c r="K223" i="71"/>
  <c r="K205" i="71"/>
  <c r="G136" i="69"/>
  <c r="G137" i="69" s="1"/>
  <c r="K203" i="69"/>
  <c r="K185" i="69"/>
  <c r="I47" i="71"/>
  <c r="I67" i="71" s="1"/>
  <c r="J272" i="71"/>
  <c r="J236" i="71"/>
  <c r="J254" i="71"/>
  <c r="J201" i="69"/>
  <c r="J183" i="69"/>
  <c r="J173" i="69"/>
  <c r="K148" i="70"/>
  <c r="K130" i="70"/>
  <c r="J174" i="71"/>
  <c r="J241" i="70"/>
  <c r="J32" i="69"/>
  <c r="J52" i="69" s="1"/>
  <c r="N58" i="71"/>
  <c r="N63" i="70"/>
  <c r="N42" i="69"/>
  <c r="K191" i="71"/>
  <c r="K173" i="71"/>
  <c r="G134" i="71"/>
  <c r="K207" i="69"/>
  <c r="K189" i="69"/>
  <c r="G52" i="69"/>
  <c r="J30" i="69"/>
  <c r="J50" i="69" s="1"/>
  <c r="K147" i="70"/>
  <c r="K129" i="70"/>
  <c r="K145" i="71"/>
  <c r="K127" i="71"/>
  <c r="G118" i="69"/>
  <c r="K153" i="69"/>
  <c r="K165" i="69"/>
  <c r="K186" i="70"/>
  <c r="K174" i="70"/>
  <c r="K150" i="70"/>
  <c r="K132" i="70"/>
  <c r="AF34" i="71"/>
  <c r="AF18" i="69"/>
  <c r="AF39" i="70"/>
  <c r="G48" i="71"/>
  <c r="K157" i="69"/>
  <c r="K175" i="69"/>
  <c r="K128" i="69"/>
  <c r="K110" i="69"/>
  <c r="G47" i="71"/>
  <c r="K196" i="70"/>
  <c r="K178" i="70"/>
  <c r="G53" i="69"/>
  <c r="G51" i="69"/>
  <c r="J255" i="71"/>
  <c r="J237" i="71"/>
  <c r="J273" i="71"/>
  <c r="L165" i="71"/>
  <c r="L185" i="71" s="1"/>
  <c r="L162" i="71"/>
  <c r="L182" i="71" s="1"/>
  <c r="L161" i="71"/>
  <c r="L168" i="71"/>
  <c r="L188" i="71" s="1"/>
  <c r="L166" i="71"/>
  <c r="L186" i="71" s="1"/>
  <c r="L163" i="71"/>
  <c r="L183" i="71" s="1"/>
  <c r="L167" i="71"/>
  <c r="L187" i="71" s="1"/>
  <c r="L171" i="71"/>
  <c r="L172" i="71"/>
  <c r="L192" i="71" s="1"/>
  <c r="L164" i="71"/>
  <c r="L184" i="71" s="1"/>
  <c r="K152" i="70"/>
  <c r="K134" i="70"/>
  <c r="M35" i="71"/>
  <c r="M40" i="70"/>
  <c r="M19" i="69"/>
  <c r="K218" i="71"/>
  <c r="K200" i="71"/>
  <c r="J276" i="71"/>
  <c r="J240" i="71"/>
  <c r="J258" i="71"/>
  <c r="G152" i="71"/>
  <c r="G153" i="71" s="1"/>
  <c r="K204" i="69"/>
  <c r="K186" i="69"/>
  <c r="K205" i="69"/>
  <c r="K187" i="69"/>
  <c r="G49" i="69"/>
  <c r="K149" i="70"/>
  <c r="K131" i="70"/>
  <c r="I49" i="71"/>
  <c r="I69" i="71" s="1"/>
  <c r="K225" i="70"/>
  <c r="K207" i="70"/>
  <c r="J158" i="69"/>
  <c r="I45" i="71"/>
  <c r="I65" i="71" s="1"/>
  <c r="K143" i="71"/>
  <c r="K125" i="71"/>
  <c r="H47" i="71"/>
  <c r="H67" i="71" s="1"/>
  <c r="K124" i="71"/>
  <c r="K142" i="71"/>
  <c r="J242" i="70"/>
  <c r="J27" i="61"/>
  <c r="J47" i="61" s="1"/>
  <c r="N36" i="61"/>
  <c r="AD107" i="2"/>
  <c r="J24" i="61"/>
  <c r="J44" i="61" s="1"/>
  <c r="H47" i="61"/>
  <c r="J26" i="61"/>
  <c r="J46" i="61" s="1"/>
  <c r="J22" i="61"/>
  <c r="J42" i="61" s="1"/>
  <c r="H43" i="61"/>
  <c r="H44" i="61"/>
  <c r="J25" i="61"/>
  <c r="J45" i="61" s="1"/>
  <c r="J23" i="61"/>
  <c r="J43" i="61" s="1"/>
  <c r="H45" i="61"/>
  <c r="K178" i="61"/>
  <c r="K196" i="61"/>
  <c r="K179" i="61"/>
  <c r="K197" i="61"/>
  <c r="K182" i="61"/>
  <c r="K200" i="61"/>
  <c r="K183" i="61"/>
  <c r="K201" i="61"/>
  <c r="K181" i="61"/>
  <c r="K199" i="61"/>
  <c r="K180" i="61"/>
  <c r="K198" i="61"/>
  <c r="I172" i="61"/>
  <c r="J171" i="61"/>
  <c r="K169" i="61"/>
  <c r="K151" i="61"/>
  <c r="L144" i="61"/>
  <c r="L164" i="61" s="1"/>
  <c r="L146" i="61"/>
  <c r="L166" i="61" s="1"/>
  <c r="L140" i="61"/>
  <c r="L160" i="61" s="1"/>
  <c r="L143" i="61"/>
  <c r="L163" i="61" s="1"/>
  <c r="L139" i="61"/>
  <c r="L142" i="61"/>
  <c r="L162" i="61" s="1"/>
  <c r="L150" i="61"/>
  <c r="L170" i="61" s="1"/>
  <c r="L145" i="61"/>
  <c r="L165" i="61" s="1"/>
  <c r="L141" i="61"/>
  <c r="L161" i="61" s="1"/>
  <c r="L149" i="61"/>
  <c r="J152" i="61"/>
  <c r="K147" i="61"/>
  <c r="K159" i="61"/>
  <c r="K195" i="61" s="1"/>
  <c r="J167" i="61"/>
  <c r="J177" i="61"/>
  <c r="AE106" i="2"/>
  <c r="AE102" i="2"/>
  <c r="J52" i="17"/>
  <c r="K47" i="17"/>
  <c r="L44" i="17"/>
  <c r="L39" i="17"/>
  <c r="K94" i="17"/>
  <c r="K122" i="61"/>
  <c r="K104" i="61"/>
  <c r="L42" i="17"/>
  <c r="L40" i="17"/>
  <c r="L43" i="17"/>
  <c r="K121" i="61"/>
  <c r="K103" i="61"/>
  <c r="K125" i="61"/>
  <c r="K107" i="61"/>
  <c r="L45" i="17"/>
  <c r="K102" i="61"/>
  <c r="K120" i="61"/>
  <c r="K123" i="61"/>
  <c r="K105" i="61"/>
  <c r="K119" i="61"/>
  <c r="K101" i="61"/>
  <c r="K106" i="61"/>
  <c r="K124" i="61"/>
  <c r="L41" i="17"/>
  <c r="L46" i="17"/>
  <c r="M82" i="17"/>
  <c r="M85" i="17"/>
  <c r="M86" i="17"/>
  <c r="M88" i="17"/>
  <c r="M83" i="17"/>
  <c r="M84" i="17"/>
  <c r="M91" i="17"/>
  <c r="M81" i="17"/>
  <c r="M92" i="17"/>
  <c r="M87" i="17"/>
  <c r="L89" i="17"/>
  <c r="L93" i="17"/>
  <c r="K51" i="17"/>
  <c r="AD141" i="2"/>
  <c r="AD123" i="2"/>
  <c r="AE133" i="2"/>
  <c r="AE115" i="2"/>
  <c r="T123" i="2"/>
  <c r="T141" i="2"/>
  <c r="H106" i="2"/>
  <c r="W141" i="2"/>
  <c r="W123" i="2"/>
  <c r="Y141" i="2"/>
  <c r="Y123" i="2"/>
  <c r="AE77" i="2"/>
  <c r="AE59" i="2"/>
  <c r="AE135" i="2"/>
  <c r="AE117" i="2"/>
  <c r="AC141" i="2"/>
  <c r="AC123" i="2"/>
  <c r="K141" i="2"/>
  <c r="K189" i="72" s="1"/>
  <c r="K123" i="2"/>
  <c r="K207" i="72" s="1"/>
  <c r="J141" i="2"/>
  <c r="J123" i="2"/>
  <c r="AB141" i="2"/>
  <c r="AB123" i="2"/>
  <c r="AE116" i="2"/>
  <c r="AE134" i="2"/>
  <c r="U141" i="2"/>
  <c r="U123" i="2"/>
  <c r="AE137" i="2"/>
  <c r="AE119" i="2"/>
  <c r="AE141" i="2"/>
  <c r="AE123" i="2"/>
  <c r="V141" i="2"/>
  <c r="V123" i="2"/>
  <c r="R141" i="2"/>
  <c r="R123" i="2"/>
  <c r="I141" i="2"/>
  <c r="I189" i="72" s="1"/>
  <c r="I123" i="2"/>
  <c r="I207" i="72" s="1"/>
  <c r="Q141" i="2"/>
  <c r="Q123" i="2"/>
  <c r="AE136" i="2"/>
  <c r="AE118" i="2"/>
  <c r="L141" i="2"/>
  <c r="L123" i="2"/>
  <c r="M141" i="2"/>
  <c r="M123" i="2"/>
  <c r="Z141" i="2"/>
  <c r="Z123" i="2"/>
  <c r="AE74" i="2"/>
  <c r="AE56" i="2"/>
  <c r="AE62" i="2"/>
  <c r="AE80" i="2"/>
  <c r="AE113" i="2"/>
  <c r="AE131" i="2"/>
  <c r="O141" i="2"/>
  <c r="O123" i="2"/>
  <c r="AA141" i="2"/>
  <c r="AA123" i="2"/>
  <c r="P141" i="2"/>
  <c r="P123" i="2"/>
  <c r="AE79" i="2"/>
  <c r="AE61" i="2"/>
  <c r="AE132" i="2"/>
  <c r="AE114" i="2"/>
  <c r="G141" i="2"/>
  <c r="G189" i="72" s="1"/>
  <c r="G123" i="2"/>
  <c r="G207" i="72" s="1"/>
  <c r="G106" i="2"/>
  <c r="AE75" i="2"/>
  <c r="AE57" i="2"/>
  <c r="H141" i="2"/>
  <c r="H189" i="72" s="1"/>
  <c r="H123" i="2"/>
  <c r="H207" i="72" s="1"/>
  <c r="AE76" i="2"/>
  <c r="AE58" i="2"/>
  <c r="AE60" i="2"/>
  <c r="AE78" i="2"/>
  <c r="N141" i="2"/>
  <c r="N123" i="2"/>
  <c r="S141" i="2"/>
  <c r="S123" i="2"/>
  <c r="X141" i="2"/>
  <c r="X123" i="2"/>
  <c r="AE44" i="2"/>
  <c r="AF12" i="61"/>
  <c r="AI8" i="66"/>
  <c r="Q33" i="66"/>
  <c r="L50" i="17"/>
  <c r="L49" i="17"/>
  <c r="N76" i="17"/>
  <c r="N34" i="17"/>
  <c r="P9" i="66"/>
  <c r="O32" i="26"/>
  <c r="M13" i="61"/>
  <c r="O17" i="26"/>
  <c r="O38" i="26" s="1"/>
  <c r="O38" i="72" s="1"/>
  <c r="N9" i="17"/>
  <c r="N9" i="2"/>
  <c r="N15" i="72" s="1"/>
  <c r="N26" i="26"/>
  <c r="N33" i="26" s="1"/>
  <c r="N12" i="17" s="1"/>
  <c r="M34" i="26"/>
  <c r="L36" i="72" l="1"/>
  <c r="K241" i="70"/>
  <c r="K49" i="70" s="1"/>
  <c r="L77" i="72"/>
  <c r="K75" i="61"/>
  <c r="J54" i="70"/>
  <c r="J74" i="70" s="1"/>
  <c r="J50" i="70"/>
  <c r="J70" i="70" s="1"/>
  <c r="J53" i="70"/>
  <c r="J73" i="70" s="1"/>
  <c r="K174" i="72"/>
  <c r="J71" i="70"/>
  <c r="J51" i="70"/>
  <c r="J69" i="70"/>
  <c r="J49" i="70"/>
  <c r="J52" i="70"/>
  <c r="J72" i="70" s="1"/>
  <c r="K28" i="69"/>
  <c r="K48" i="69" s="1"/>
  <c r="K122" i="70"/>
  <c r="K102" i="70"/>
  <c r="L97" i="72"/>
  <c r="K95" i="61"/>
  <c r="L30" i="17"/>
  <c r="J187" i="61"/>
  <c r="J189" i="72"/>
  <c r="K97" i="71"/>
  <c r="K101" i="69"/>
  <c r="L114" i="71"/>
  <c r="L116" i="71" s="1"/>
  <c r="L96" i="71"/>
  <c r="M200" i="72"/>
  <c r="M182" i="72"/>
  <c r="M94" i="72"/>
  <c r="M96" i="72" s="1"/>
  <c r="M76" i="72"/>
  <c r="M84" i="72"/>
  <c r="M92" i="72" s="1"/>
  <c r="M97" i="72" s="1"/>
  <c r="M72" i="72"/>
  <c r="K117" i="71"/>
  <c r="M171" i="72"/>
  <c r="M153" i="72"/>
  <c r="M68" i="69"/>
  <c r="M73" i="69"/>
  <c r="M93" i="69" s="1"/>
  <c r="M75" i="69"/>
  <c r="M95" i="69" s="1"/>
  <c r="M72" i="69"/>
  <c r="M92" i="69" s="1"/>
  <c r="M78" i="69"/>
  <c r="M79" i="69"/>
  <c r="M99" i="69" s="1"/>
  <c r="M74" i="69"/>
  <c r="M94" i="69" s="1"/>
  <c r="M69" i="69"/>
  <c r="M89" i="69" s="1"/>
  <c r="M71" i="69"/>
  <c r="M91" i="69" s="1"/>
  <c r="M70" i="69"/>
  <c r="M90" i="69" s="1"/>
  <c r="M161" i="72"/>
  <c r="M149" i="72"/>
  <c r="L197" i="72"/>
  <c r="L179" i="72"/>
  <c r="L169" i="72"/>
  <c r="M203" i="72"/>
  <c r="M185" i="72"/>
  <c r="L154" i="72"/>
  <c r="M180" i="72"/>
  <c r="M198" i="72"/>
  <c r="M201" i="72"/>
  <c r="M183" i="72"/>
  <c r="N151" i="72"/>
  <c r="N64" i="72"/>
  <c r="N65" i="72"/>
  <c r="N85" i="72" s="1"/>
  <c r="N66" i="72"/>
  <c r="N86" i="72" s="1"/>
  <c r="N67" i="72"/>
  <c r="N87" i="72" s="1"/>
  <c r="N68" i="72"/>
  <c r="N88" i="72" s="1"/>
  <c r="N69" i="72"/>
  <c r="N89" i="72" s="1"/>
  <c r="N70" i="72"/>
  <c r="N90" i="72" s="1"/>
  <c r="N71" i="72"/>
  <c r="N91" i="72" s="1"/>
  <c r="N74" i="72"/>
  <c r="N75" i="72"/>
  <c r="N95" i="72" s="1"/>
  <c r="N33" i="72"/>
  <c r="N34" i="72"/>
  <c r="N23" i="72"/>
  <c r="N24" i="72"/>
  <c r="N25" i="72"/>
  <c r="N26" i="72"/>
  <c r="N27" i="72"/>
  <c r="N28" i="72"/>
  <c r="N29" i="72"/>
  <c r="N30" i="72"/>
  <c r="N152" i="72"/>
  <c r="N172" i="72" s="1"/>
  <c r="N145" i="72"/>
  <c r="N165" i="72" s="1"/>
  <c r="N141" i="72"/>
  <c r="N147" i="72"/>
  <c r="N167" i="72" s="1"/>
  <c r="N144" i="72"/>
  <c r="N164" i="72" s="1"/>
  <c r="N142" i="72"/>
  <c r="N162" i="72" s="1"/>
  <c r="N146" i="72"/>
  <c r="N166" i="72" s="1"/>
  <c r="N143" i="72"/>
  <c r="N163" i="72" s="1"/>
  <c r="N148" i="72"/>
  <c r="N168" i="72" s="1"/>
  <c r="N21" i="17"/>
  <c r="N19" i="17"/>
  <c r="N18" i="17"/>
  <c r="N28" i="17"/>
  <c r="N17" i="17"/>
  <c r="N27" i="17"/>
  <c r="N24" i="17"/>
  <c r="N23" i="17"/>
  <c r="N22" i="17"/>
  <c r="N20" i="17"/>
  <c r="J205" i="61"/>
  <c r="J207" i="72"/>
  <c r="L104" i="71"/>
  <c r="L112" i="71" s="1"/>
  <c r="L117" i="71" s="1"/>
  <c r="L92" i="71"/>
  <c r="L119" i="70"/>
  <c r="L121" i="70" s="1"/>
  <c r="L101" i="70"/>
  <c r="L88" i="69"/>
  <c r="L96" i="69" s="1"/>
  <c r="L76" i="69"/>
  <c r="M184" i="72"/>
  <c r="M202" i="72"/>
  <c r="M31" i="72"/>
  <c r="M62" i="61"/>
  <c r="M63" i="61"/>
  <c r="M83" i="61" s="1"/>
  <c r="M64" i="61"/>
  <c r="M84" i="61" s="1"/>
  <c r="M65" i="61"/>
  <c r="M85" i="61" s="1"/>
  <c r="M66" i="61"/>
  <c r="M86" i="61" s="1"/>
  <c r="M67" i="61"/>
  <c r="M87" i="61" s="1"/>
  <c r="M68" i="61"/>
  <c r="M88" i="61" s="1"/>
  <c r="M69" i="61"/>
  <c r="M89" i="61" s="1"/>
  <c r="M72" i="61"/>
  <c r="M73" i="61"/>
  <c r="M93" i="61" s="1"/>
  <c r="M89" i="70"/>
  <c r="M90" i="70"/>
  <c r="M110" i="70" s="1"/>
  <c r="M91" i="70"/>
  <c r="M111" i="70" s="1"/>
  <c r="M92" i="70"/>
  <c r="M112" i="70" s="1"/>
  <c r="M94" i="70"/>
  <c r="M114" i="70" s="1"/>
  <c r="M96" i="70"/>
  <c r="M116" i="70" s="1"/>
  <c r="M100" i="70"/>
  <c r="M120" i="70" s="1"/>
  <c r="M93" i="70"/>
  <c r="M113" i="70" s="1"/>
  <c r="M95" i="70"/>
  <c r="M115" i="70" s="1"/>
  <c r="M99" i="70"/>
  <c r="M25" i="17"/>
  <c r="M30" i="17" s="1"/>
  <c r="L207" i="72"/>
  <c r="L173" i="72"/>
  <c r="L189" i="72"/>
  <c r="L98" i="69"/>
  <c r="L100" i="69" s="1"/>
  <c r="L80" i="69"/>
  <c r="M181" i="72"/>
  <c r="M199" i="72"/>
  <c r="M35" i="72"/>
  <c r="L109" i="70"/>
  <c r="L117" i="70" s="1"/>
  <c r="L97" i="70"/>
  <c r="M84" i="71"/>
  <c r="M85" i="71"/>
  <c r="M105" i="71" s="1"/>
  <c r="M86" i="71"/>
  <c r="M106" i="71" s="1"/>
  <c r="M87" i="71"/>
  <c r="M107" i="71" s="1"/>
  <c r="M88" i="71"/>
  <c r="M108" i="71" s="1"/>
  <c r="M89" i="71"/>
  <c r="M109" i="71" s="1"/>
  <c r="M90" i="71"/>
  <c r="M110" i="71" s="1"/>
  <c r="M91" i="71"/>
  <c r="M111" i="71" s="1"/>
  <c r="M94" i="71"/>
  <c r="M95" i="71"/>
  <c r="M115" i="71" s="1"/>
  <c r="K174" i="71"/>
  <c r="L92" i="61"/>
  <c r="L94" i="61" s="1"/>
  <c r="L74" i="61"/>
  <c r="L82" i="61"/>
  <c r="L90" i="61" s="1"/>
  <c r="L70" i="61"/>
  <c r="I56" i="72"/>
  <c r="L125" i="72"/>
  <c r="K45" i="72"/>
  <c r="K44" i="72"/>
  <c r="J43" i="72"/>
  <c r="J51" i="72" s="1"/>
  <c r="L122" i="72"/>
  <c r="L104" i="72"/>
  <c r="L123" i="72"/>
  <c r="L105" i="72"/>
  <c r="J48" i="71"/>
  <c r="J68" i="71" s="1"/>
  <c r="L106" i="72"/>
  <c r="L124" i="72"/>
  <c r="J53" i="72"/>
  <c r="J55" i="72" s="1"/>
  <c r="L121" i="72"/>
  <c r="L103" i="72"/>
  <c r="K50" i="72"/>
  <c r="L127" i="72"/>
  <c r="L109" i="72"/>
  <c r="L108" i="72"/>
  <c r="L126" i="72"/>
  <c r="H51" i="72"/>
  <c r="L107" i="72"/>
  <c r="L48" i="72" s="1"/>
  <c r="J45" i="71"/>
  <c r="J65" i="71" s="1"/>
  <c r="J46" i="71"/>
  <c r="J66" i="71" s="1"/>
  <c r="J47" i="71"/>
  <c r="J67" i="71" s="1"/>
  <c r="Q44" i="66"/>
  <c r="Q38" i="66"/>
  <c r="Q43" i="66"/>
  <c r="Q42" i="66"/>
  <c r="Q49" i="66"/>
  <c r="Q45" i="66"/>
  <c r="Q40" i="66"/>
  <c r="Q41" i="66"/>
  <c r="Q39" i="66"/>
  <c r="Q48" i="66"/>
  <c r="J232" i="70"/>
  <c r="J211" i="69"/>
  <c r="P50" i="66"/>
  <c r="K244" i="70"/>
  <c r="P46" i="66"/>
  <c r="K69" i="70"/>
  <c r="G205" i="61"/>
  <c r="G227" i="71"/>
  <c r="G232" i="70"/>
  <c r="G211" i="69"/>
  <c r="M166" i="70"/>
  <c r="M176" i="70"/>
  <c r="M177" i="70"/>
  <c r="M197" i="70" s="1"/>
  <c r="M172" i="70"/>
  <c r="M192" i="70" s="1"/>
  <c r="M173" i="70"/>
  <c r="M193" i="70" s="1"/>
  <c r="M171" i="70"/>
  <c r="M191" i="70" s="1"/>
  <c r="M168" i="70"/>
  <c r="M188" i="70" s="1"/>
  <c r="M169" i="70"/>
  <c r="M189" i="70" s="1"/>
  <c r="M170" i="70"/>
  <c r="M190" i="70" s="1"/>
  <c r="M167" i="70"/>
  <c r="M187" i="70" s="1"/>
  <c r="L221" i="71"/>
  <c r="L203" i="71"/>
  <c r="K31" i="69"/>
  <c r="G74" i="70"/>
  <c r="K227" i="71"/>
  <c r="K209" i="71"/>
  <c r="K193" i="71"/>
  <c r="L143" i="71"/>
  <c r="L125" i="71"/>
  <c r="G69" i="71"/>
  <c r="K242" i="70"/>
  <c r="K50" i="70" s="1"/>
  <c r="L157" i="69"/>
  <c r="L175" i="69"/>
  <c r="L144" i="71"/>
  <c r="L126" i="71"/>
  <c r="L206" i="70"/>
  <c r="L224" i="70"/>
  <c r="L132" i="70"/>
  <c r="L150" i="70"/>
  <c r="O58" i="71"/>
  <c r="O42" i="69"/>
  <c r="O63" i="70"/>
  <c r="G187" i="61"/>
  <c r="G209" i="71"/>
  <c r="G214" i="70"/>
  <c r="G193" i="69"/>
  <c r="L126" i="69"/>
  <c r="L108" i="69"/>
  <c r="M168" i="71"/>
  <c r="M188" i="71" s="1"/>
  <c r="M166" i="71"/>
  <c r="M186" i="71" s="1"/>
  <c r="M164" i="71"/>
  <c r="M184" i="71" s="1"/>
  <c r="M171" i="71"/>
  <c r="M163" i="71"/>
  <c r="M183" i="71" s="1"/>
  <c r="M172" i="71"/>
  <c r="M192" i="71" s="1"/>
  <c r="M161" i="71"/>
  <c r="M162" i="71"/>
  <c r="M182" i="71" s="1"/>
  <c r="M165" i="71"/>
  <c r="M185" i="71" s="1"/>
  <c r="M167" i="71"/>
  <c r="M187" i="71" s="1"/>
  <c r="L191" i="71"/>
  <c r="L173" i="71"/>
  <c r="L130" i="69"/>
  <c r="L112" i="69"/>
  <c r="J214" i="70"/>
  <c r="L186" i="69"/>
  <c r="L204" i="69"/>
  <c r="K217" i="71"/>
  <c r="K199" i="71"/>
  <c r="K189" i="71"/>
  <c r="L209" i="70"/>
  <c r="L227" i="70"/>
  <c r="L196" i="70"/>
  <c r="L178" i="70"/>
  <c r="L223" i="71"/>
  <c r="L205" i="71"/>
  <c r="L125" i="69"/>
  <c r="L107" i="69"/>
  <c r="L129" i="71"/>
  <c r="L147" i="71"/>
  <c r="G69" i="70"/>
  <c r="L147" i="70"/>
  <c r="L129" i="70"/>
  <c r="L219" i="71"/>
  <c r="L201" i="71"/>
  <c r="K211" i="69"/>
  <c r="K193" i="69"/>
  <c r="K177" i="69"/>
  <c r="G70" i="70"/>
  <c r="L146" i="70"/>
  <c r="L128" i="70"/>
  <c r="K277" i="71"/>
  <c r="K259" i="71"/>
  <c r="K241" i="71"/>
  <c r="K33" i="69"/>
  <c r="L205" i="69"/>
  <c r="L187" i="69"/>
  <c r="L131" i="70"/>
  <c r="L149" i="70"/>
  <c r="G71" i="70"/>
  <c r="G66" i="71"/>
  <c r="L205" i="70"/>
  <c r="L223" i="70"/>
  <c r="K257" i="71"/>
  <c r="K275" i="71"/>
  <c r="K239" i="71"/>
  <c r="H187" i="61"/>
  <c r="H209" i="71"/>
  <c r="H214" i="70"/>
  <c r="H193" i="69"/>
  <c r="I205" i="61"/>
  <c r="I232" i="70"/>
  <c r="I227" i="71"/>
  <c r="I211" i="69"/>
  <c r="L222" i="71"/>
  <c r="L204" i="71"/>
  <c r="K214" i="70"/>
  <c r="K232" i="70"/>
  <c r="K198" i="70"/>
  <c r="K179" i="70"/>
  <c r="K243" i="70"/>
  <c r="K51" i="70" s="1"/>
  <c r="J44" i="71"/>
  <c r="J64" i="71" s="1"/>
  <c r="L127" i="69"/>
  <c r="L109" i="69"/>
  <c r="L151" i="70"/>
  <c r="L133" i="70"/>
  <c r="J194" i="71"/>
  <c r="L184" i="69"/>
  <c r="L202" i="69"/>
  <c r="J193" i="69"/>
  <c r="L210" i="70"/>
  <c r="L228" i="70"/>
  <c r="L207" i="69"/>
  <c r="L189" i="69"/>
  <c r="L127" i="71"/>
  <c r="L145" i="71"/>
  <c r="G68" i="71"/>
  <c r="I187" i="61"/>
  <c r="I214" i="70"/>
  <c r="I193" i="69"/>
  <c r="I209" i="71"/>
  <c r="G67" i="71"/>
  <c r="K204" i="70"/>
  <c r="K222" i="70"/>
  <c r="K194" i="70"/>
  <c r="L152" i="70"/>
  <c r="L134" i="70"/>
  <c r="L128" i="69"/>
  <c r="L110" i="69"/>
  <c r="L169" i="71"/>
  <c r="L181" i="71"/>
  <c r="K201" i="69"/>
  <c r="K183" i="69"/>
  <c r="K173" i="69"/>
  <c r="J178" i="69"/>
  <c r="L130" i="70"/>
  <c r="L148" i="70"/>
  <c r="K246" i="70"/>
  <c r="K54" i="70" s="1"/>
  <c r="L146" i="71"/>
  <c r="L128" i="71"/>
  <c r="L188" i="69"/>
  <c r="L206" i="69"/>
  <c r="L131" i="69"/>
  <c r="L113" i="69"/>
  <c r="J209" i="71"/>
  <c r="L129" i="69"/>
  <c r="L111" i="69"/>
  <c r="G64" i="71"/>
  <c r="L208" i="70"/>
  <c r="L226" i="70"/>
  <c r="H205" i="61"/>
  <c r="H227" i="71"/>
  <c r="H232" i="70"/>
  <c r="H211" i="69"/>
  <c r="G73" i="70"/>
  <c r="L142" i="71"/>
  <c r="L124" i="71"/>
  <c r="L141" i="71"/>
  <c r="L123" i="71"/>
  <c r="K273" i="71"/>
  <c r="K255" i="71"/>
  <c r="K237" i="71"/>
  <c r="K30" i="69"/>
  <c r="K258" i="71"/>
  <c r="K240" i="71"/>
  <c r="K276" i="71"/>
  <c r="K245" i="70"/>
  <c r="L203" i="69"/>
  <c r="L185" i="69"/>
  <c r="L207" i="70"/>
  <c r="L225" i="70"/>
  <c r="N35" i="71"/>
  <c r="N40" i="70"/>
  <c r="N19" i="69"/>
  <c r="K22" i="61"/>
  <c r="K272" i="71"/>
  <c r="K254" i="71"/>
  <c r="K236" i="71"/>
  <c r="M152" i="69"/>
  <c r="M172" i="69" s="1"/>
  <c r="M149" i="69"/>
  <c r="M169" i="69" s="1"/>
  <c r="M147" i="69"/>
  <c r="M167" i="69" s="1"/>
  <c r="M150" i="69"/>
  <c r="M170" i="69" s="1"/>
  <c r="M151" i="69"/>
  <c r="M171" i="69" s="1"/>
  <c r="M156" i="69"/>
  <c r="M176" i="69" s="1"/>
  <c r="M145" i="69"/>
  <c r="M148" i="69"/>
  <c r="M168" i="69" s="1"/>
  <c r="M155" i="69"/>
  <c r="M146" i="69"/>
  <c r="M166" i="69" s="1"/>
  <c r="L220" i="71"/>
  <c r="L202" i="71"/>
  <c r="L218" i="71"/>
  <c r="L200" i="71"/>
  <c r="K158" i="69"/>
  <c r="G72" i="70"/>
  <c r="J49" i="71"/>
  <c r="J69" i="71" s="1"/>
  <c r="K32" i="69"/>
  <c r="K52" i="69" s="1"/>
  <c r="K29" i="69"/>
  <c r="G65" i="71"/>
  <c r="K274" i="71"/>
  <c r="K256" i="71"/>
  <c r="K238" i="71"/>
  <c r="L153" i="69"/>
  <c r="L158" i="69" s="1"/>
  <c r="L165" i="69"/>
  <c r="J227" i="71"/>
  <c r="L186" i="70"/>
  <c r="L174" i="70"/>
  <c r="O36" i="61"/>
  <c r="K23" i="61"/>
  <c r="K43" i="61" s="1"/>
  <c r="J172" i="61"/>
  <c r="K205" i="61"/>
  <c r="K26" i="61"/>
  <c r="K46" i="61" s="1"/>
  <c r="K25" i="61"/>
  <c r="K45" i="61" s="1"/>
  <c r="K27" i="61"/>
  <c r="K24" i="61"/>
  <c r="K152" i="61"/>
  <c r="L181" i="61"/>
  <c r="L199" i="61"/>
  <c r="L178" i="61"/>
  <c r="L196" i="61"/>
  <c r="L179" i="61"/>
  <c r="L197" i="61"/>
  <c r="L182" i="61"/>
  <c r="L200" i="61"/>
  <c r="L180" i="61"/>
  <c r="L198" i="61"/>
  <c r="L183" i="61"/>
  <c r="L201" i="61"/>
  <c r="K171" i="61"/>
  <c r="K187" i="61"/>
  <c r="L169" i="61"/>
  <c r="L205" i="61" s="1"/>
  <c r="L151" i="61"/>
  <c r="M143" i="61"/>
  <c r="M163" i="61" s="1"/>
  <c r="M149" i="61"/>
  <c r="M145" i="61"/>
  <c r="M165" i="61" s="1"/>
  <c r="M144" i="61"/>
  <c r="M164" i="61" s="1"/>
  <c r="M146" i="61"/>
  <c r="M166" i="61" s="1"/>
  <c r="M150" i="61"/>
  <c r="M170" i="61" s="1"/>
  <c r="M139" i="61"/>
  <c r="M140" i="61"/>
  <c r="M160" i="61" s="1"/>
  <c r="M142" i="61"/>
  <c r="M162" i="61" s="1"/>
  <c r="M141" i="61"/>
  <c r="M161" i="61" s="1"/>
  <c r="K177" i="61"/>
  <c r="K167" i="61"/>
  <c r="L159" i="61"/>
  <c r="L195" i="61" s="1"/>
  <c r="L147" i="61"/>
  <c r="AE107" i="2"/>
  <c r="K52" i="17"/>
  <c r="L47" i="17"/>
  <c r="M40" i="17"/>
  <c r="L119" i="61"/>
  <c r="L101" i="61"/>
  <c r="M42" i="17"/>
  <c r="M46" i="17"/>
  <c r="M44" i="17"/>
  <c r="L125" i="61"/>
  <c r="L107" i="61"/>
  <c r="L122" i="61"/>
  <c r="L104" i="61"/>
  <c r="M45" i="17"/>
  <c r="L121" i="61"/>
  <c r="L103" i="61"/>
  <c r="M93" i="17"/>
  <c r="L120" i="61"/>
  <c r="L102" i="61"/>
  <c r="M39" i="17"/>
  <c r="L124" i="61"/>
  <c r="L106" i="61"/>
  <c r="M43" i="17"/>
  <c r="M41" i="17"/>
  <c r="L123" i="61"/>
  <c r="L105" i="61"/>
  <c r="N81" i="17"/>
  <c r="N91" i="17"/>
  <c r="N87" i="17"/>
  <c r="N82" i="17"/>
  <c r="N84" i="17"/>
  <c r="N92" i="17"/>
  <c r="N83" i="17"/>
  <c r="N88" i="17"/>
  <c r="N85" i="17"/>
  <c r="N86" i="17"/>
  <c r="L94" i="17"/>
  <c r="M89" i="17"/>
  <c r="L51" i="17"/>
  <c r="U142" i="2"/>
  <c r="U143" i="2" s="1"/>
  <c r="U124" i="2"/>
  <c r="U125" i="2" s="1"/>
  <c r="K142" i="2"/>
  <c r="K190" i="72" s="1"/>
  <c r="K191" i="72" s="1"/>
  <c r="K124" i="2"/>
  <c r="K208" i="72" s="1"/>
  <c r="K209" i="72" s="1"/>
  <c r="AC142" i="2"/>
  <c r="AC143" i="2" s="1"/>
  <c r="AC124" i="2"/>
  <c r="AC125" i="2" s="1"/>
  <c r="M142" i="2"/>
  <c r="M143" i="2" s="1"/>
  <c r="M124" i="2"/>
  <c r="M125" i="2" s="1"/>
  <c r="AE142" i="2"/>
  <c r="AE143" i="2" s="1"/>
  <c r="AE124" i="2"/>
  <c r="AE125" i="2" s="1"/>
  <c r="X142" i="2"/>
  <c r="X143" i="2" s="1"/>
  <c r="X124" i="2"/>
  <c r="X125" i="2" s="1"/>
  <c r="AA142" i="2"/>
  <c r="AA143" i="2" s="1"/>
  <c r="AA124" i="2"/>
  <c r="AA125" i="2" s="1"/>
  <c r="Z142" i="2"/>
  <c r="Z143" i="2" s="1"/>
  <c r="Z124" i="2"/>
  <c r="Z125" i="2" s="1"/>
  <c r="S142" i="2"/>
  <c r="S143" i="2" s="1"/>
  <c r="S124" i="2"/>
  <c r="S125" i="2" s="1"/>
  <c r="I142" i="2"/>
  <c r="I190" i="72" s="1"/>
  <c r="I191" i="72" s="1"/>
  <c r="I124" i="2"/>
  <c r="I208" i="72" s="1"/>
  <c r="I209" i="72" s="1"/>
  <c r="N142" i="2"/>
  <c r="N143" i="2" s="1"/>
  <c r="N124" i="2"/>
  <c r="N125" i="2" s="1"/>
  <c r="L142" i="2"/>
  <c r="L124" i="2"/>
  <c r="L228" i="71" s="1"/>
  <c r="H142" i="2"/>
  <c r="H190" i="72" s="1"/>
  <c r="H191" i="72" s="1"/>
  <c r="H124" i="2"/>
  <c r="H208" i="72" s="1"/>
  <c r="H209" i="72" s="1"/>
  <c r="V142" i="2"/>
  <c r="V143" i="2" s="1"/>
  <c r="V124" i="2"/>
  <c r="V125" i="2" s="1"/>
  <c r="Y142" i="2"/>
  <c r="Y143" i="2" s="1"/>
  <c r="Y124" i="2"/>
  <c r="Y125" i="2" s="1"/>
  <c r="G124" i="2"/>
  <c r="G208" i="72" s="1"/>
  <c r="G209" i="72" s="1"/>
  <c r="G142" i="2"/>
  <c r="G190" i="72" s="1"/>
  <c r="G191" i="72" s="1"/>
  <c r="P142" i="2"/>
  <c r="P143" i="2" s="1"/>
  <c r="P124" i="2"/>
  <c r="P125" i="2" s="1"/>
  <c r="J142" i="2"/>
  <c r="J190" i="72" s="1"/>
  <c r="J124" i="2"/>
  <c r="J208" i="72" s="1"/>
  <c r="AB142" i="2"/>
  <c r="AB143" i="2" s="1"/>
  <c r="AB124" i="2"/>
  <c r="AB125" i="2" s="1"/>
  <c r="W142" i="2"/>
  <c r="W143" i="2" s="1"/>
  <c r="W124" i="2"/>
  <c r="W125" i="2" s="1"/>
  <c r="O142" i="2"/>
  <c r="O143" i="2" s="1"/>
  <c r="O124" i="2"/>
  <c r="O125" i="2" s="1"/>
  <c r="T142" i="2"/>
  <c r="T143" i="2" s="1"/>
  <c r="T124" i="2"/>
  <c r="T125" i="2" s="1"/>
  <c r="Q142" i="2"/>
  <c r="Q143" i="2" s="1"/>
  <c r="Q124" i="2"/>
  <c r="Q125" i="2" s="1"/>
  <c r="AD142" i="2"/>
  <c r="AD143" i="2" s="1"/>
  <c r="AD124" i="2"/>
  <c r="AD125" i="2" s="1"/>
  <c r="R142" i="2"/>
  <c r="R143" i="2" s="1"/>
  <c r="R124" i="2"/>
  <c r="R125" i="2" s="1"/>
  <c r="R33" i="66"/>
  <c r="M49" i="17"/>
  <c r="M50" i="17"/>
  <c r="O76" i="17"/>
  <c r="O34" i="17"/>
  <c r="Q9" i="66"/>
  <c r="P32" i="26"/>
  <c r="N13" i="61"/>
  <c r="O26" i="26"/>
  <c r="O33" i="26" s="1"/>
  <c r="O12" i="17" s="1"/>
  <c r="N34" i="26"/>
  <c r="P17" i="26"/>
  <c r="P38" i="26" s="1"/>
  <c r="P38" i="72" s="1"/>
  <c r="O9" i="2"/>
  <c r="O15" i="72" s="1"/>
  <c r="O9" i="17"/>
  <c r="G31" i="61" l="1"/>
  <c r="K72" i="70"/>
  <c r="K52" i="70"/>
  <c r="L95" i="61"/>
  <c r="K53" i="70"/>
  <c r="K73" i="70" s="1"/>
  <c r="M154" i="72"/>
  <c r="L97" i="71"/>
  <c r="L102" i="70"/>
  <c r="L122" i="70"/>
  <c r="L75" i="61"/>
  <c r="N29" i="17"/>
  <c r="N199" i="72"/>
  <c r="N181" i="72"/>
  <c r="J209" i="72"/>
  <c r="N184" i="72"/>
  <c r="N202" i="72"/>
  <c r="N35" i="72"/>
  <c r="M80" i="69"/>
  <c r="M98" i="69"/>
  <c r="M100" i="69" s="1"/>
  <c r="M119" i="70"/>
  <c r="M121" i="70" s="1"/>
  <c r="M101" i="70"/>
  <c r="N25" i="17"/>
  <c r="N198" i="72"/>
  <c r="N180" i="72"/>
  <c r="M109" i="70"/>
  <c r="M117" i="70" s="1"/>
  <c r="M97" i="70"/>
  <c r="L81" i="69"/>
  <c r="N182" i="72"/>
  <c r="N200" i="72"/>
  <c r="N76" i="72"/>
  <c r="N94" i="72"/>
  <c r="N96" i="72" s="1"/>
  <c r="N72" i="72"/>
  <c r="N77" i="72" s="1"/>
  <c r="N84" i="72"/>
  <c r="N92" i="72" s="1"/>
  <c r="M197" i="72"/>
  <c r="M169" i="72"/>
  <c r="M179" i="72"/>
  <c r="J191" i="72"/>
  <c r="O64" i="72"/>
  <c r="O68" i="72"/>
  <c r="O88" i="72" s="1"/>
  <c r="O67" i="72"/>
  <c r="O87" i="72" s="1"/>
  <c r="O71" i="72"/>
  <c r="O91" i="72" s="1"/>
  <c r="O66" i="72"/>
  <c r="O86" i="72" s="1"/>
  <c r="O70" i="72"/>
  <c r="O90" i="72" s="1"/>
  <c r="O75" i="72"/>
  <c r="O95" i="72" s="1"/>
  <c r="O65" i="72"/>
  <c r="O85" i="72" s="1"/>
  <c r="O69" i="72"/>
  <c r="O89" i="72" s="1"/>
  <c r="O74" i="72"/>
  <c r="O33" i="72"/>
  <c r="O34" i="72"/>
  <c r="O23" i="72"/>
  <c r="O24" i="72"/>
  <c r="O25" i="72"/>
  <c r="O26" i="72"/>
  <c r="O27" i="72"/>
  <c r="O28" i="72"/>
  <c r="O29" i="72"/>
  <c r="O30" i="72"/>
  <c r="O151" i="72"/>
  <c r="O152" i="72"/>
  <c r="O172" i="72" s="1"/>
  <c r="O145" i="72"/>
  <c r="O165" i="72" s="1"/>
  <c r="O148" i="72"/>
  <c r="O168" i="72" s="1"/>
  <c r="O142" i="72"/>
  <c r="O162" i="72" s="1"/>
  <c r="O146" i="72"/>
  <c r="O166" i="72" s="1"/>
  <c r="O147" i="72"/>
  <c r="O167" i="72" s="1"/>
  <c r="O144" i="72"/>
  <c r="O164" i="72" s="1"/>
  <c r="O143" i="72"/>
  <c r="O163" i="72" s="1"/>
  <c r="O141" i="72"/>
  <c r="N69" i="69"/>
  <c r="N89" i="69" s="1"/>
  <c r="N70" i="69"/>
  <c r="N90" i="69" s="1"/>
  <c r="N75" i="69"/>
  <c r="N95" i="69" s="1"/>
  <c r="N78" i="69"/>
  <c r="N68" i="69"/>
  <c r="N74" i="69"/>
  <c r="N94" i="69" s="1"/>
  <c r="N71" i="69"/>
  <c r="N91" i="69" s="1"/>
  <c r="N73" i="69"/>
  <c r="N93" i="69" s="1"/>
  <c r="N72" i="69"/>
  <c r="N92" i="69" s="1"/>
  <c r="N79" i="69"/>
  <c r="N99" i="69" s="1"/>
  <c r="L101" i="69"/>
  <c r="N203" i="72"/>
  <c r="N185" i="72"/>
  <c r="N171" i="72"/>
  <c r="N153" i="72"/>
  <c r="N62" i="61"/>
  <c r="N63" i="61"/>
  <c r="N83" i="61" s="1"/>
  <c r="N64" i="61"/>
  <c r="N84" i="61" s="1"/>
  <c r="N65" i="61"/>
  <c r="N85" i="61" s="1"/>
  <c r="N66" i="61"/>
  <c r="N86" i="61" s="1"/>
  <c r="N67" i="61"/>
  <c r="N87" i="61" s="1"/>
  <c r="N68" i="61"/>
  <c r="N88" i="61" s="1"/>
  <c r="N69" i="61"/>
  <c r="N89" i="61" s="1"/>
  <c r="N72" i="61"/>
  <c r="N73" i="61"/>
  <c r="N93" i="61" s="1"/>
  <c r="N89" i="70"/>
  <c r="N90" i="70"/>
  <c r="N110" i="70" s="1"/>
  <c r="N91" i="70"/>
  <c r="N111" i="70" s="1"/>
  <c r="N92" i="70"/>
  <c r="N112" i="70" s="1"/>
  <c r="N93" i="70"/>
  <c r="N113" i="70" s="1"/>
  <c r="N94" i="70"/>
  <c r="N114" i="70" s="1"/>
  <c r="N95" i="70"/>
  <c r="N115" i="70" s="1"/>
  <c r="N96" i="70"/>
  <c r="N116" i="70" s="1"/>
  <c r="N100" i="70"/>
  <c r="N120" i="70" s="1"/>
  <c r="N99" i="70"/>
  <c r="M208" i="72"/>
  <c r="M96" i="71"/>
  <c r="M114" i="71"/>
  <c r="M116" i="71" s="1"/>
  <c r="M92" i="71"/>
  <c r="M104" i="71"/>
  <c r="M112" i="71" s="1"/>
  <c r="M92" i="61"/>
  <c r="M94" i="61" s="1"/>
  <c r="M74" i="61"/>
  <c r="M82" i="61"/>
  <c r="M90" i="61" s="1"/>
  <c r="M70" i="61"/>
  <c r="N161" i="72"/>
  <c r="N149" i="72"/>
  <c r="M88" i="69"/>
  <c r="M96" i="69" s="1"/>
  <c r="M76" i="69"/>
  <c r="L125" i="2"/>
  <c r="L208" i="72"/>
  <c r="L209" i="72" s="1"/>
  <c r="N84" i="71"/>
  <c r="N85" i="71"/>
  <c r="N105" i="71" s="1"/>
  <c r="N86" i="71"/>
  <c r="N106" i="71" s="1"/>
  <c r="N87" i="71"/>
  <c r="N107" i="71" s="1"/>
  <c r="N88" i="71"/>
  <c r="N108" i="71" s="1"/>
  <c r="N89" i="71"/>
  <c r="N109" i="71" s="1"/>
  <c r="N90" i="71"/>
  <c r="N110" i="71" s="1"/>
  <c r="N91" i="71"/>
  <c r="N111" i="71" s="1"/>
  <c r="N94" i="71"/>
  <c r="N95" i="71"/>
  <c r="N115" i="71" s="1"/>
  <c r="M190" i="72"/>
  <c r="M36" i="72"/>
  <c r="N201" i="72"/>
  <c r="N183" i="72"/>
  <c r="M77" i="72"/>
  <c r="O22" i="17"/>
  <c r="O20" i="17"/>
  <c r="O19" i="17"/>
  <c r="O18" i="17"/>
  <c r="O28" i="17"/>
  <c r="O17" i="17"/>
  <c r="O27" i="17"/>
  <c r="O24" i="17"/>
  <c r="O23" i="17"/>
  <c r="O21" i="17"/>
  <c r="L143" i="2"/>
  <c r="L190" i="72"/>
  <c r="L191" i="72" s="1"/>
  <c r="N190" i="72"/>
  <c r="N208" i="72"/>
  <c r="N31" i="72"/>
  <c r="N36" i="72" s="1"/>
  <c r="L174" i="72"/>
  <c r="M173" i="72"/>
  <c r="M207" i="72"/>
  <c r="M209" i="72" s="1"/>
  <c r="M189" i="72"/>
  <c r="L50" i="72"/>
  <c r="L49" i="72"/>
  <c r="L54" i="72"/>
  <c r="L46" i="72"/>
  <c r="K46" i="72"/>
  <c r="L31" i="69"/>
  <c r="L51" i="69" s="1"/>
  <c r="M126" i="72"/>
  <c r="M108" i="72"/>
  <c r="M124" i="72"/>
  <c r="M106" i="72"/>
  <c r="K43" i="72"/>
  <c r="J56" i="72"/>
  <c r="K53" i="72"/>
  <c r="M121" i="72"/>
  <c r="M103" i="72"/>
  <c r="K49" i="72"/>
  <c r="M125" i="72"/>
  <c r="M107" i="72"/>
  <c r="K48" i="72"/>
  <c r="M109" i="72"/>
  <c r="M127" i="72"/>
  <c r="M122" i="72"/>
  <c r="M104" i="72"/>
  <c r="M123" i="72"/>
  <c r="M105" i="72"/>
  <c r="R44" i="66"/>
  <c r="R45" i="66"/>
  <c r="R49" i="66"/>
  <c r="R38" i="66"/>
  <c r="R43" i="66"/>
  <c r="R41" i="66"/>
  <c r="R40" i="66"/>
  <c r="R42" i="66"/>
  <c r="R48" i="66"/>
  <c r="R39" i="66"/>
  <c r="K45" i="71"/>
  <c r="K65" i="71" s="1"/>
  <c r="L215" i="70"/>
  <c r="K47" i="71"/>
  <c r="K67" i="71" s="1"/>
  <c r="K46" i="71"/>
  <c r="K66" i="71" s="1"/>
  <c r="Q50" i="66"/>
  <c r="Q46" i="66"/>
  <c r="P51" i="66"/>
  <c r="L194" i="69"/>
  <c r="K194" i="71"/>
  <c r="L210" i="71"/>
  <c r="J206" i="61"/>
  <c r="J207" i="61" s="1"/>
  <c r="J212" i="69"/>
  <c r="J213" i="69" s="1"/>
  <c r="J228" i="71"/>
  <c r="J229" i="71" s="1"/>
  <c r="J233" i="70"/>
  <c r="J234" i="70" s="1"/>
  <c r="K206" i="61"/>
  <c r="K207" i="61" s="1"/>
  <c r="K212" i="69"/>
  <c r="K213" i="69" s="1"/>
  <c r="K233" i="70"/>
  <c r="K234" i="70" s="1"/>
  <c r="K228" i="71"/>
  <c r="K229" i="71" s="1"/>
  <c r="K48" i="71"/>
  <c r="K49" i="71"/>
  <c r="G281" i="71"/>
  <c r="G263" i="71"/>
  <c r="G245" i="71"/>
  <c r="M194" i="69"/>
  <c r="M212" i="69"/>
  <c r="K53" i="69"/>
  <c r="M128" i="70"/>
  <c r="M146" i="70"/>
  <c r="M191" i="71"/>
  <c r="M173" i="71"/>
  <c r="M205" i="70"/>
  <c r="M223" i="70"/>
  <c r="H215" i="70"/>
  <c r="H216" i="70" s="1"/>
  <c r="H194" i="69"/>
  <c r="H195" i="69" s="1"/>
  <c r="H210" i="71"/>
  <c r="H211" i="71" s="1"/>
  <c r="M189" i="69"/>
  <c r="M207" i="69"/>
  <c r="M128" i="71"/>
  <c r="M146" i="71"/>
  <c r="M132" i="70"/>
  <c r="M150" i="70"/>
  <c r="L277" i="71"/>
  <c r="L241" i="71"/>
  <c r="L259" i="71"/>
  <c r="M220" i="71"/>
  <c r="M202" i="71"/>
  <c r="M208" i="70"/>
  <c r="M226" i="70"/>
  <c r="G210" i="71"/>
  <c r="G211" i="71" s="1"/>
  <c r="G194" i="69"/>
  <c r="G215" i="70"/>
  <c r="K49" i="69"/>
  <c r="L274" i="71"/>
  <c r="L238" i="71"/>
  <c r="L256" i="71"/>
  <c r="M206" i="69"/>
  <c r="M188" i="69"/>
  <c r="M125" i="71"/>
  <c r="M143" i="71"/>
  <c r="M108" i="69"/>
  <c r="M126" i="69"/>
  <c r="L233" i="70"/>
  <c r="K178" i="69"/>
  <c r="L217" i="71"/>
  <c r="L189" i="71"/>
  <c r="L199" i="71"/>
  <c r="L212" i="69"/>
  <c r="M113" i="69"/>
  <c r="M131" i="69"/>
  <c r="M131" i="70"/>
  <c r="M149" i="70"/>
  <c r="L276" i="71"/>
  <c r="L258" i="71"/>
  <c r="L240" i="71"/>
  <c r="M127" i="71"/>
  <c r="M145" i="71"/>
  <c r="L244" i="70"/>
  <c r="L52" i="70" s="1"/>
  <c r="M223" i="71"/>
  <c r="M205" i="71"/>
  <c r="M222" i="71"/>
  <c r="M204" i="71"/>
  <c r="L242" i="70"/>
  <c r="M207" i="70"/>
  <c r="M225" i="70"/>
  <c r="L183" i="69"/>
  <c r="L201" i="69"/>
  <c r="L173" i="69"/>
  <c r="M109" i="69"/>
  <c r="M127" i="69"/>
  <c r="M142" i="71"/>
  <c r="M124" i="71"/>
  <c r="M210" i="70"/>
  <c r="M228" i="70"/>
  <c r="K194" i="69"/>
  <c r="K195" i="69" s="1"/>
  <c r="K215" i="70"/>
  <c r="K216" i="70" s="1"/>
  <c r="K210" i="71"/>
  <c r="H206" i="61"/>
  <c r="H207" i="61" s="1"/>
  <c r="H212" i="69"/>
  <c r="H213" i="69" s="1"/>
  <c r="H233" i="70"/>
  <c r="H234" i="70" s="1"/>
  <c r="H228" i="71"/>
  <c r="K50" i="69"/>
  <c r="O35" i="71"/>
  <c r="O40" i="70"/>
  <c r="O19" i="69"/>
  <c r="G206" i="61"/>
  <c r="G207" i="61" s="1"/>
  <c r="G228" i="71"/>
  <c r="G212" i="69"/>
  <c r="G213" i="69" s="1"/>
  <c r="G233" i="70"/>
  <c r="G234" i="70" s="1"/>
  <c r="L179" i="70"/>
  <c r="M185" i="69"/>
  <c r="M203" i="69"/>
  <c r="N147" i="69"/>
  <c r="N167" i="69" s="1"/>
  <c r="N150" i="69"/>
  <c r="N170" i="69" s="1"/>
  <c r="N156" i="69"/>
  <c r="N176" i="69" s="1"/>
  <c r="N145" i="69"/>
  <c r="N148" i="69"/>
  <c r="N168" i="69" s="1"/>
  <c r="N152" i="69"/>
  <c r="N172" i="69" s="1"/>
  <c r="N155" i="69"/>
  <c r="N149" i="69"/>
  <c r="N169" i="69" s="1"/>
  <c r="N151" i="69"/>
  <c r="N171" i="69" s="1"/>
  <c r="N146" i="69"/>
  <c r="N166" i="69" s="1"/>
  <c r="L174" i="71"/>
  <c r="K199" i="70"/>
  <c r="M134" i="70"/>
  <c r="M152" i="70"/>
  <c r="M107" i="69"/>
  <c r="M125" i="69"/>
  <c r="L33" i="69"/>
  <c r="L53" i="69" s="1"/>
  <c r="M221" i="71"/>
  <c r="M203" i="71"/>
  <c r="K51" i="69"/>
  <c r="M206" i="70"/>
  <c r="M224" i="70"/>
  <c r="G250" i="70"/>
  <c r="G58" i="70" s="1"/>
  <c r="I206" i="61"/>
  <c r="I207" i="61" s="1"/>
  <c r="I233" i="70"/>
  <c r="I234" i="70" s="1"/>
  <c r="I212" i="69"/>
  <c r="I213" i="69" s="1"/>
  <c r="I228" i="71"/>
  <c r="I229" i="71" s="1"/>
  <c r="M204" i="69"/>
  <c r="M186" i="69"/>
  <c r="L243" i="70"/>
  <c r="M228" i="71"/>
  <c r="M210" i="71"/>
  <c r="I215" i="70"/>
  <c r="I216" i="70" s="1"/>
  <c r="I194" i="69"/>
  <c r="I195" i="69" s="1"/>
  <c r="I210" i="71"/>
  <c r="I211" i="71" s="1"/>
  <c r="M153" i="69"/>
  <c r="M165" i="69"/>
  <c r="L28" i="69"/>
  <c r="L214" i="70"/>
  <c r="L216" i="70" s="1"/>
  <c r="L232" i="70"/>
  <c r="L198" i="70"/>
  <c r="M215" i="70"/>
  <c r="M233" i="70"/>
  <c r="L32" i="69"/>
  <c r="L52" i="69" s="1"/>
  <c r="M110" i="69"/>
  <c r="M128" i="69"/>
  <c r="M111" i="69"/>
  <c r="M129" i="69"/>
  <c r="L193" i="69"/>
  <c r="L211" i="69"/>
  <c r="L213" i="69" s="1"/>
  <c r="L177" i="69"/>
  <c r="P58" i="71"/>
  <c r="P63" i="70"/>
  <c r="P42" i="69"/>
  <c r="L222" i="70"/>
  <c r="L204" i="70"/>
  <c r="L194" i="70"/>
  <c r="M202" i="69"/>
  <c r="M184" i="69"/>
  <c r="M187" i="69"/>
  <c r="M205" i="69"/>
  <c r="N167" i="70"/>
  <c r="N187" i="70" s="1"/>
  <c r="N169" i="70"/>
  <c r="N189" i="70" s="1"/>
  <c r="N176" i="70"/>
  <c r="N171" i="70"/>
  <c r="N191" i="70" s="1"/>
  <c r="N168" i="70"/>
  <c r="N188" i="70" s="1"/>
  <c r="N166" i="70"/>
  <c r="N173" i="70"/>
  <c r="N193" i="70" s="1"/>
  <c r="N170" i="70"/>
  <c r="N190" i="70" s="1"/>
  <c r="N177" i="70"/>
  <c r="N197" i="70" s="1"/>
  <c r="N172" i="70"/>
  <c r="N192" i="70" s="1"/>
  <c r="M129" i="70"/>
  <c r="M147" i="70"/>
  <c r="M126" i="71"/>
  <c r="M144" i="71"/>
  <c r="L241" i="70"/>
  <c r="L49" i="70" s="1"/>
  <c r="L273" i="71"/>
  <c r="L255" i="71"/>
  <c r="L237" i="71"/>
  <c r="M123" i="71"/>
  <c r="M141" i="71"/>
  <c r="M218" i="71"/>
  <c r="M200" i="71"/>
  <c r="L275" i="71"/>
  <c r="L257" i="71"/>
  <c r="L239" i="71"/>
  <c r="M209" i="70"/>
  <c r="M227" i="70"/>
  <c r="G229" i="71"/>
  <c r="K211" i="71"/>
  <c r="J210" i="71"/>
  <c r="J211" i="71" s="1"/>
  <c r="J215" i="70"/>
  <c r="J216" i="70" s="1"/>
  <c r="J194" i="69"/>
  <c r="J195" i="69" s="1"/>
  <c r="K44" i="71"/>
  <c r="M133" i="70"/>
  <c r="M151" i="70"/>
  <c r="M219" i="71"/>
  <c r="M201" i="71"/>
  <c r="L272" i="71"/>
  <c r="L254" i="71"/>
  <c r="L236" i="71"/>
  <c r="M130" i="70"/>
  <c r="M148" i="70"/>
  <c r="M196" i="70"/>
  <c r="M178" i="70"/>
  <c r="H229" i="71"/>
  <c r="L30" i="69"/>
  <c r="L50" i="69" s="1"/>
  <c r="L227" i="71"/>
  <c r="L229" i="71" s="1"/>
  <c r="L209" i="71"/>
  <c r="L193" i="71"/>
  <c r="M186" i="70"/>
  <c r="M174" i="70"/>
  <c r="M157" i="69"/>
  <c r="M175" i="69"/>
  <c r="N171" i="71"/>
  <c r="N163" i="71"/>
  <c r="N183" i="71" s="1"/>
  <c r="N168" i="71"/>
  <c r="N188" i="71" s="1"/>
  <c r="N164" i="71"/>
  <c r="N184" i="71" s="1"/>
  <c r="N161" i="71"/>
  <c r="N172" i="71"/>
  <c r="N192" i="71" s="1"/>
  <c r="N165" i="71"/>
  <c r="N185" i="71" s="1"/>
  <c r="N162" i="71"/>
  <c r="N182" i="71" s="1"/>
  <c r="N166" i="71"/>
  <c r="N186" i="71" s="1"/>
  <c r="N167" i="71"/>
  <c r="N187" i="71" s="1"/>
  <c r="M112" i="69"/>
  <c r="M130" i="69"/>
  <c r="M147" i="71"/>
  <c r="M129" i="71"/>
  <c r="L246" i="70"/>
  <c r="M181" i="71"/>
  <c r="M169" i="71"/>
  <c r="L29" i="69"/>
  <c r="L49" i="69" s="1"/>
  <c r="G37" i="69"/>
  <c r="L245" i="70"/>
  <c r="H143" i="2"/>
  <c r="H188" i="61"/>
  <c r="H189" i="61" s="1"/>
  <c r="J143" i="2"/>
  <c r="J188" i="61"/>
  <c r="J189" i="61" s="1"/>
  <c r="I143" i="2"/>
  <c r="I188" i="61"/>
  <c r="I189" i="61" s="1"/>
  <c r="K143" i="2"/>
  <c r="K188" i="61"/>
  <c r="P36" i="61"/>
  <c r="G143" i="2"/>
  <c r="G188" i="61"/>
  <c r="L27" i="61"/>
  <c r="L47" i="61" s="1"/>
  <c r="L206" i="61"/>
  <c r="L207" i="61" s="1"/>
  <c r="L188" i="61"/>
  <c r="G51" i="61"/>
  <c r="K44" i="61"/>
  <c r="L25" i="61"/>
  <c r="L23" i="61"/>
  <c r="L22" i="61"/>
  <c r="L42" i="61" s="1"/>
  <c r="K42" i="61"/>
  <c r="L24" i="61"/>
  <c r="L44" i="61" s="1"/>
  <c r="K47" i="61"/>
  <c r="L26" i="61"/>
  <c r="K172" i="61"/>
  <c r="M182" i="61"/>
  <c r="M200" i="61"/>
  <c r="M188" i="61"/>
  <c r="M206" i="61"/>
  <c r="M183" i="61"/>
  <c r="M201" i="61"/>
  <c r="M179" i="61"/>
  <c r="M197" i="61"/>
  <c r="M178" i="61"/>
  <c r="M196" i="61"/>
  <c r="M180" i="61"/>
  <c r="M198" i="61"/>
  <c r="M181" i="61"/>
  <c r="M199" i="61"/>
  <c r="L152" i="61"/>
  <c r="K189" i="61"/>
  <c r="N149" i="61"/>
  <c r="N143" i="61"/>
  <c r="N163" i="61" s="1"/>
  <c r="N146" i="61"/>
  <c r="N166" i="61" s="1"/>
  <c r="N144" i="61"/>
  <c r="N164" i="61" s="1"/>
  <c r="N145" i="61"/>
  <c r="N165" i="61" s="1"/>
  <c r="N141" i="61"/>
  <c r="N161" i="61" s="1"/>
  <c r="N150" i="61"/>
  <c r="N170" i="61" s="1"/>
  <c r="N140" i="61"/>
  <c r="N160" i="61" s="1"/>
  <c r="N142" i="61"/>
  <c r="N162" i="61" s="1"/>
  <c r="N139" i="61"/>
  <c r="L177" i="61"/>
  <c r="L167" i="61"/>
  <c r="M147" i="61"/>
  <c r="M159" i="61"/>
  <c r="M195" i="61" s="1"/>
  <c r="L187" i="61"/>
  <c r="L171" i="61"/>
  <c r="M169" i="61"/>
  <c r="M205" i="61" s="1"/>
  <c r="M151" i="61"/>
  <c r="M102" i="61"/>
  <c r="G125" i="2"/>
  <c r="J125" i="2"/>
  <c r="K125" i="2"/>
  <c r="H125" i="2"/>
  <c r="I125" i="2"/>
  <c r="M94" i="17"/>
  <c r="M120" i="61"/>
  <c r="L52" i="17"/>
  <c r="M47" i="17"/>
  <c r="N40" i="17"/>
  <c r="N42" i="17"/>
  <c r="N44" i="17"/>
  <c r="N46" i="17"/>
  <c r="M122" i="61"/>
  <c r="M104" i="61"/>
  <c r="N39" i="17"/>
  <c r="M105" i="61"/>
  <c r="M123" i="61"/>
  <c r="M121" i="61"/>
  <c r="M103" i="61"/>
  <c r="M124" i="61"/>
  <c r="M106" i="61"/>
  <c r="N41" i="17"/>
  <c r="M107" i="61"/>
  <c r="M125" i="61"/>
  <c r="M101" i="61"/>
  <c r="M119" i="61"/>
  <c r="N45" i="17"/>
  <c r="N43" i="17"/>
  <c r="O88" i="17"/>
  <c r="O86" i="17"/>
  <c r="O81" i="17"/>
  <c r="O83" i="17"/>
  <c r="O84" i="17"/>
  <c r="O91" i="17"/>
  <c r="O82" i="17"/>
  <c r="O85" i="17"/>
  <c r="O92" i="17"/>
  <c r="O87" i="17"/>
  <c r="N93" i="17"/>
  <c r="N89" i="17"/>
  <c r="M51" i="17"/>
  <c r="S33" i="66"/>
  <c r="N50" i="17"/>
  <c r="N49" i="17"/>
  <c r="P34" i="17"/>
  <c r="P76" i="17"/>
  <c r="Q32" i="26"/>
  <c r="R9" i="66"/>
  <c r="O13" i="61"/>
  <c r="P26" i="26"/>
  <c r="P33" i="26" s="1"/>
  <c r="P12" i="17" s="1"/>
  <c r="O34" i="26"/>
  <c r="Q17" i="26"/>
  <c r="Q38" i="26" s="1"/>
  <c r="Q38" i="72" s="1"/>
  <c r="P9" i="17"/>
  <c r="P9" i="2"/>
  <c r="P15" i="72" s="1"/>
  <c r="M174" i="71" l="1"/>
  <c r="M95" i="61"/>
  <c r="N154" i="72"/>
  <c r="L51" i="70"/>
  <c r="L71" i="70" s="1"/>
  <c r="N30" i="17"/>
  <c r="L54" i="70"/>
  <c r="L74" i="70" s="1"/>
  <c r="L50" i="70"/>
  <c r="L70" i="70" s="1"/>
  <c r="L53" i="70"/>
  <c r="L73" i="70" s="1"/>
  <c r="M102" i="70"/>
  <c r="M101" i="69"/>
  <c r="O29" i="17"/>
  <c r="O89" i="70"/>
  <c r="O90" i="70"/>
  <c r="O110" i="70" s="1"/>
  <c r="O91" i="70"/>
  <c r="O111" i="70" s="1"/>
  <c r="O92" i="70"/>
  <c r="O112" i="70" s="1"/>
  <c r="O94" i="70"/>
  <c r="O114" i="70" s="1"/>
  <c r="O96" i="70"/>
  <c r="O116" i="70" s="1"/>
  <c r="O100" i="70"/>
  <c r="O120" i="70" s="1"/>
  <c r="O95" i="70"/>
  <c r="O115" i="70" s="1"/>
  <c r="O99" i="70"/>
  <c r="O93" i="70"/>
  <c r="O113" i="70" s="1"/>
  <c r="O202" i="72"/>
  <c r="O184" i="72"/>
  <c r="O84" i="71"/>
  <c r="O85" i="71"/>
  <c r="O105" i="71" s="1"/>
  <c r="O86" i="71"/>
  <c r="O106" i="71" s="1"/>
  <c r="O87" i="71"/>
  <c r="O107" i="71" s="1"/>
  <c r="O88" i="71"/>
  <c r="O108" i="71" s="1"/>
  <c r="O89" i="71"/>
  <c r="O109" i="71" s="1"/>
  <c r="O90" i="71"/>
  <c r="O110" i="71" s="1"/>
  <c r="O91" i="71"/>
  <c r="O111" i="71" s="1"/>
  <c r="O94" i="71"/>
  <c r="O95" i="71"/>
  <c r="O115" i="71" s="1"/>
  <c r="O25" i="17"/>
  <c r="O198" i="72"/>
  <c r="O180" i="72"/>
  <c r="O84" i="72"/>
  <c r="O92" i="72" s="1"/>
  <c r="O72" i="72"/>
  <c r="M191" i="72"/>
  <c r="N109" i="70"/>
  <c r="N117" i="70" s="1"/>
  <c r="N97" i="70"/>
  <c r="O62" i="61"/>
  <c r="O63" i="61"/>
  <c r="O83" i="61" s="1"/>
  <c r="O65" i="61"/>
  <c r="O85" i="61" s="1"/>
  <c r="O66" i="61"/>
  <c r="O86" i="61" s="1"/>
  <c r="O64" i="61"/>
  <c r="O84" i="61" s="1"/>
  <c r="O67" i="61"/>
  <c r="O87" i="61" s="1"/>
  <c r="O73" i="61"/>
  <c r="O93" i="61" s="1"/>
  <c r="O69" i="61"/>
  <c r="O89" i="61" s="1"/>
  <c r="O68" i="61"/>
  <c r="O88" i="61" s="1"/>
  <c r="O72" i="61"/>
  <c r="M81" i="69"/>
  <c r="M117" i="71"/>
  <c r="N92" i="61"/>
  <c r="N94" i="61" s="1"/>
  <c r="N74" i="61"/>
  <c r="N82" i="61"/>
  <c r="N90" i="61" s="1"/>
  <c r="N70" i="61"/>
  <c r="N98" i="69"/>
  <c r="N100" i="69" s="1"/>
  <c r="N80" i="69"/>
  <c r="L195" i="69"/>
  <c r="M97" i="71"/>
  <c r="O201" i="72"/>
  <c r="O183" i="72"/>
  <c r="O68" i="69"/>
  <c r="O69" i="69"/>
  <c r="O89" i="69" s="1"/>
  <c r="O70" i="69"/>
  <c r="O90" i="69" s="1"/>
  <c r="O71" i="69"/>
  <c r="O91" i="69" s="1"/>
  <c r="O72" i="69"/>
  <c r="O92" i="69" s="1"/>
  <c r="O73" i="69"/>
  <c r="O93" i="69" s="1"/>
  <c r="O74" i="69"/>
  <c r="O94" i="69" s="1"/>
  <c r="O75" i="69"/>
  <c r="O95" i="69" s="1"/>
  <c r="O79" i="69"/>
  <c r="O99" i="69" s="1"/>
  <c r="O78" i="69"/>
  <c r="O94" i="72"/>
  <c r="O96" i="72" s="1"/>
  <c r="O76" i="72"/>
  <c r="O161" i="72"/>
  <c r="O149" i="72"/>
  <c r="O208" i="72"/>
  <c r="O190" i="72"/>
  <c r="M174" i="72"/>
  <c r="P64" i="72"/>
  <c r="P65" i="72"/>
  <c r="P85" i="72" s="1"/>
  <c r="P66" i="72"/>
  <c r="P86" i="72" s="1"/>
  <c r="P67" i="72"/>
  <c r="P87" i="72" s="1"/>
  <c r="P68" i="72"/>
  <c r="P88" i="72" s="1"/>
  <c r="P69" i="72"/>
  <c r="P89" i="72" s="1"/>
  <c r="P70" i="72"/>
  <c r="P90" i="72" s="1"/>
  <c r="P71" i="72"/>
  <c r="P91" i="72" s="1"/>
  <c r="P74" i="72"/>
  <c r="P75" i="72"/>
  <c r="P95" i="72" s="1"/>
  <c r="P23" i="72"/>
  <c r="P24" i="72"/>
  <c r="P25" i="72"/>
  <c r="P26" i="72"/>
  <c r="P27" i="72"/>
  <c r="P28" i="72"/>
  <c r="P29" i="72"/>
  <c r="P30" i="72"/>
  <c r="P33" i="72"/>
  <c r="P34" i="72"/>
  <c r="P144" i="72"/>
  <c r="P164" i="72" s="1"/>
  <c r="P147" i="72"/>
  <c r="P167" i="72" s="1"/>
  <c r="P151" i="72"/>
  <c r="P143" i="72"/>
  <c r="P163" i="72" s="1"/>
  <c r="P141" i="72"/>
  <c r="P142" i="72"/>
  <c r="P162" i="72" s="1"/>
  <c r="P145" i="72"/>
  <c r="P165" i="72" s="1"/>
  <c r="P146" i="72"/>
  <c r="P166" i="72" s="1"/>
  <c r="P148" i="72"/>
  <c r="P168" i="72" s="1"/>
  <c r="P152" i="72"/>
  <c r="P172" i="72" s="1"/>
  <c r="N179" i="72"/>
  <c r="N197" i="72"/>
  <c r="N169" i="72"/>
  <c r="O199" i="72"/>
  <c r="O181" i="72"/>
  <c r="O153" i="72"/>
  <c r="O171" i="72"/>
  <c r="P23" i="17"/>
  <c r="P21" i="17"/>
  <c r="P20" i="17"/>
  <c r="P19" i="17"/>
  <c r="P18" i="17"/>
  <c r="P28" i="17"/>
  <c r="P17" i="17"/>
  <c r="P27" i="17"/>
  <c r="P24" i="17"/>
  <c r="P22" i="17"/>
  <c r="N96" i="71"/>
  <c r="N114" i="71"/>
  <c r="N116" i="71" s="1"/>
  <c r="N92" i="71"/>
  <c r="N104" i="71"/>
  <c r="N112" i="71" s="1"/>
  <c r="M75" i="61"/>
  <c r="N207" i="72"/>
  <c r="N209" i="72" s="1"/>
  <c r="N173" i="72"/>
  <c r="N189" i="72"/>
  <c r="N191" i="72" s="1"/>
  <c r="O200" i="72"/>
  <c r="O182" i="72"/>
  <c r="O31" i="72"/>
  <c r="O35" i="72"/>
  <c r="N97" i="72"/>
  <c r="M122" i="70"/>
  <c r="N119" i="70"/>
  <c r="N121" i="70" s="1"/>
  <c r="N101" i="70"/>
  <c r="N76" i="69"/>
  <c r="N81" i="69" s="1"/>
  <c r="N88" i="69"/>
  <c r="N96" i="69" s="1"/>
  <c r="O203" i="72"/>
  <c r="O185" i="72"/>
  <c r="M47" i="72"/>
  <c r="M46" i="72"/>
  <c r="N127" i="72"/>
  <c r="N109" i="72"/>
  <c r="K51" i="72"/>
  <c r="N108" i="72"/>
  <c r="N126" i="72"/>
  <c r="N49" i="72" s="1"/>
  <c r="L45" i="72"/>
  <c r="M45" i="72"/>
  <c r="M44" i="72"/>
  <c r="N125" i="72"/>
  <c r="N107" i="72"/>
  <c r="N103" i="72"/>
  <c r="N121" i="72"/>
  <c r="N122" i="72"/>
  <c r="N104" i="72"/>
  <c r="N123" i="72"/>
  <c r="N105" i="72"/>
  <c r="L44" i="72"/>
  <c r="N124" i="72"/>
  <c r="N106" i="72"/>
  <c r="L49" i="71"/>
  <c r="L69" i="71" s="1"/>
  <c r="L47" i="72"/>
  <c r="L53" i="72"/>
  <c r="L43" i="72"/>
  <c r="M26" i="61"/>
  <c r="M46" i="61" s="1"/>
  <c r="L44" i="71"/>
  <c r="L64" i="71" s="1"/>
  <c r="L45" i="71"/>
  <c r="L48" i="71"/>
  <c r="L68" i="71" s="1"/>
  <c r="L194" i="71"/>
  <c r="R46" i="66"/>
  <c r="S48" i="66"/>
  <c r="S40" i="66"/>
  <c r="S42" i="66"/>
  <c r="S44" i="66"/>
  <c r="S45" i="66"/>
  <c r="S39" i="66"/>
  <c r="S43" i="66"/>
  <c r="S41" i="66"/>
  <c r="S38" i="66"/>
  <c r="S49" i="66"/>
  <c r="M241" i="70"/>
  <c r="Q51" i="66"/>
  <c r="R50" i="66"/>
  <c r="N181" i="71"/>
  <c r="N169" i="71"/>
  <c r="N208" i="70"/>
  <c r="N226" i="70"/>
  <c r="M183" i="69"/>
  <c r="M201" i="69"/>
  <c r="M173" i="69"/>
  <c r="G251" i="70"/>
  <c r="N151" i="70"/>
  <c r="N133" i="70"/>
  <c r="G38" i="69"/>
  <c r="G53" i="71"/>
  <c r="M243" i="70"/>
  <c r="N188" i="69"/>
  <c r="N206" i="69"/>
  <c r="O172" i="70"/>
  <c r="O192" i="70" s="1"/>
  <c r="O171" i="70"/>
  <c r="O191" i="70" s="1"/>
  <c r="O170" i="70"/>
  <c r="O190" i="70" s="1"/>
  <c r="O167" i="70"/>
  <c r="O187" i="70" s="1"/>
  <c r="O169" i="70"/>
  <c r="O189" i="70" s="1"/>
  <c r="O177" i="70"/>
  <c r="O197" i="70" s="1"/>
  <c r="O166" i="70"/>
  <c r="O168" i="70"/>
  <c r="O188" i="70" s="1"/>
  <c r="O176" i="70"/>
  <c r="O173" i="70"/>
  <c r="O193" i="70" s="1"/>
  <c r="M30" i="69"/>
  <c r="M50" i="69" s="1"/>
  <c r="N129" i="70"/>
  <c r="N147" i="70"/>
  <c r="N219" i="71"/>
  <c r="N201" i="71"/>
  <c r="N185" i="69"/>
  <c r="N203" i="69"/>
  <c r="G57" i="69"/>
  <c r="N222" i="71"/>
  <c r="N204" i="71"/>
  <c r="N191" i="71"/>
  <c r="N173" i="71"/>
  <c r="N145" i="71"/>
  <c r="N127" i="71"/>
  <c r="L211" i="71"/>
  <c r="M246" i="70"/>
  <c r="N128" i="71"/>
  <c r="N146" i="71"/>
  <c r="M242" i="70"/>
  <c r="M50" i="70" s="1"/>
  <c r="N227" i="70"/>
  <c r="N209" i="70"/>
  <c r="N187" i="69"/>
  <c r="N205" i="69"/>
  <c r="L178" i="69"/>
  <c r="M276" i="71"/>
  <c r="M258" i="71"/>
  <c r="M240" i="71"/>
  <c r="L234" i="70"/>
  <c r="L46" i="71"/>
  <c r="N110" i="69"/>
  <c r="N128" i="69"/>
  <c r="K74" i="70"/>
  <c r="N129" i="69"/>
  <c r="N111" i="69"/>
  <c r="G32" i="61"/>
  <c r="G52" i="61" s="1"/>
  <c r="G53" i="61" s="1"/>
  <c r="M273" i="71"/>
  <c r="M255" i="71"/>
  <c r="M237" i="71"/>
  <c r="N130" i="70"/>
  <c r="N148" i="70"/>
  <c r="M214" i="70"/>
  <c r="M216" i="70" s="1"/>
  <c r="M232" i="70"/>
  <c r="M198" i="70"/>
  <c r="N128" i="70"/>
  <c r="N146" i="70"/>
  <c r="G216" i="70"/>
  <c r="M33" i="69"/>
  <c r="N131" i="69"/>
  <c r="N113" i="69"/>
  <c r="N206" i="70"/>
  <c r="N224" i="70"/>
  <c r="N189" i="69"/>
  <c r="N207" i="69"/>
  <c r="O164" i="71"/>
  <c r="O184" i="71" s="1"/>
  <c r="O161" i="71"/>
  <c r="O168" i="71"/>
  <c r="O188" i="71" s="1"/>
  <c r="O162" i="71"/>
  <c r="O182" i="71" s="1"/>
  <c r="O165" i="71"/>
  <c r="O185" i="71" s="1"/>
  <c r="O166" i="71"/>
  <c r="O186" i="71" s="1"/>
  <c r="O167" i="71"/>
  <c r="O187" i="71" s="1"/>
  <c r="O171" i="71"/>
  <c r="O172" i="71"/>
  <c r="O192" i="71" s="1"/>
  <c r="O163" i="71"/>
  <c r="O183" i="71" s="1"/>
  <c r="G195" i="69"/>
  <c r="N218" i="71"/>
  <c r="N200" i="71"/>
  <c r="N134" i="70"/>
  <c r="N152" i="70"/>
  <c r="K71" i="70"/>
  <c r="N196" i="70"/>
  <c r="N178" i="70"/>
  <c r="L199" i="70"/>
  <c r="L48" i="69"/>
  <c r="N157" i="69"/>
  <c r="N175" i="69"/>
  <c r="M29" i="69"/>
  <c r="M49" i="69" s="1"/>
  <c r="N108" i="69"/>
  <c r="N126" i="69"/>
  <c r="M274" i="71"/>
  <c r="M256" i="71"/>
  <c r="M238" i="71"/>
  <c r="N131" i="70"/>
  <c r="N149" i="70"/>
  <c r="K69" i="71"/>
  <c r="Q58" i="71"/>
  <c r="Q42" i="69"/>
  <c r="Q63" i="70"/>
  <c r="N153" i="69"/>
  <c r="N165" i="69"/>
  <c r="N220" i="71"/>
  <c r="N202" i="71"/>
  <c r="M31" i="69"/>
  <c r="O145" i="69"/>
  <c r="O155" i="69"/>
  <c r="O147" i="69"/>
  <c r="O167" i="69" s="1"/>
  <c r="O151" i="69"/>
  <c r="O171" i="69" s="1"/>
  <c r="O149" i="69"/>
  <c r="O169" i="69" s="1"/>
  <c r="O146" i="69"/>
  <c r="O166" i="69" s="1"/>
  <c r="O152" i="69"/>
  <c r="O172" i="69" s="1"/>
  <c r="O148" i="69"/>
  <c r="O168" i="69" s="1"/>
  <c r="O150" i="69"/>
  <c r="O170" i="69" s="1"/>
  <c r="O156" i="69"/>
  <c r="O176" i="69" s="1"/>
  <c r="M245" i="70"/>
  <c r="M53" i="70" s="1"/>
  <c r="N125" i="71"/>
  <c r="N143" i="71"/>
  <c r="M236" i="71"/>
  <c r="M272" i="71"/>
  <c r="M254" i="71"/>
  <c r="M257" i="71"/>
  <c r="M275" i="71"/>
  <c r="M239" i="71"/>
  <c r="N141" i="71"/>
  <c r="N123" i="71"/>
  <c r="P35" i="71"/>
  <c r="P19" i="69"/>
  <c r="P40" i="70"/>
  <c r="N221" i="71"/>
  <c r="N203" i="71"/>
  <c r="M179" i="70"/>
  <c r="N228" i="70"/>
  <c r="N210" i="70"/>
  <c r="N207" i="70"/>
  <c r="N225" i="70"/>
  <c r="K70" i="70"/>
  <c r="M259" i="71"/>
  <c r="M277" i="71"/>
  <c r="M241" i="71"/>
  <c r="M244" i="70"/>
  <c r="N142" i="71"/>
  <c r="N124" i="71"/>
  <c r="M217" i="71"/>
  <c r="M189" i="71"/>
  <c r="M199" i="71"/>
  <c r="N132" i="70"/>
  <c r="N150" i="70"/>
  <c r="M158" i="69"/>
  <c r="N194" i="69"/>
  <c r="N212" i="69"/>
  <c r="N186" i="70"/>
  <c r="N174" i="70"/>
  <c r="N184" i="69"/>
  <c r="N202" i="69"/>
  <c r="G282" i="71"/>
  <c r="G283" i="71" s="1"/>
  <c r="G264" i="71"/>
  <c r="G265" i="71" s="1"/>
  <c r="G246" i="71"/>
  <c r="G247" i="71" s="1"/>
  <c r="K68" i="71"/>
  <c r="N223" i="71"/>
  <c r="N205" i="71"/>
  <c r="N130" i="69"/>
  <c r="N112" i="69"/>
  <c r="L47" i="71"/>
  <c r="M24" i="61"/>
  <c r="M44" i="61" s="1"/>
  <c r="N228" i="71"/>
  <c r="N210" i="71"/>
  <c r="M211" i="69"/>
  <c r="M213" i="69" s="1"/>
  <c r="M193" i="69"/>
  <c r="M177" i="69"/>
  <c r="N129" i="71"/>
  <c r="N147" i="71"/>
  <c r="M204" i="70"/>
  <c r="M222" i="70"/>
  <c r="M194" i="70"/>
  <c r="K64" i="71"/>
  <c r="L65" i="71"/>
  <c r="N215" i="70"/>
  <c r="N233" i="70"/>
  <c r="N223" i="70"/>
  <c r="N205" i="70"/>
  <c r="N127" i="69"/>
  <c r="N109" i="69"/>
  <c r="M32" i="69"/>
  <c r="M52" i="69" s="1"/>
  <c r="M28" i="69"/>
  <c r="M48" i="69" s="1"/>
  <c r="N186" i="69"/>
  <c r="N204" i="69"/>
  <c r="N125" i="69"/>
  <c r="N107" i="69"/>
  <c r="N126" i="71"/>
  <c r="N144" i="71"/>
  <c r="M227" i="71"/>
  <c r="M229" i="71" s="1"/>
  <c r="M209" i="71"/>
  <c r="M193" i="71"/>
  <c r="M27" i="61"/>
  <c r="M47" i="61" s="1"/>
  <c r="Q36" i="61"/>
  <c r="M22" i="61"/>
  <c r="M42" i="61" s="1"/>
  <c r="L46" i="61"/>
  <c r="L43" i="61"/>
  <c r="L45" i="61"/>
  <c r="M25" i="61"/>
  <c r="M45" i="61" s="1"/>
  <c r="M23" i="61"/>
  <c r="M43" i="61" s="1"/>
  <c r="N178" i="61"/>
  <c r="N196" i="61"/>
  <c r="M207" i="61"/>
  <c r="N180" i="61"/>
  <c r="N198" i="61"/>
  <c r="N188" i="61"/>
  <c r="N206" i="61"/>
  <c r="N179" i="61"/>
  <c r="N197" i="61"/>
  <c r="N183" i="61"/>
  <c r="N201" i="61"/>
  <c r="N181" i="61"/>
  <c r="N199" i="61"/>
  <c r="L172" i="61"/>
  <c r="N182" i="61"/>
  <c r="N200" i="61"/>
  <c r="L189" i="61"/>
  <c r="O149" i="61"/>
  <c r="O143" i="61"/>
  <c r="O163" i="61" s="1"/>
  <c r="O146" i="61"/>
  <c r="O166" i="61" s="1"/>
  <c r="O145" i="61"/>
  <c r="O165" i="61" s="1"/>
  <c r="O140" i="61"/>
  <c r="O160" i="61" s="1"/>
  <c r="O142" i="61"/>
  <c r="O162" i="61" s="1"/>
  <c r="O141" i="61"/>
  <c r="O161" i="61" s="1"/>
  <c r="O150" i="61"/>
  <c r="O170" i="61" s="1"/>
  <c r="O139" i="61"/>
  <c r="O144" i="61"/>
  <c r="O164" i="61" s="1"/>
  <c r="N159" i="61"/>
  <c r="N195" i="61" s="1"/>
  <c r="N147" i="61"/>
  <c r="M187" i="61"/>
  <c r="M171" i="61"/>
  <c r="M177" i="61"/>
  <c r="M167" i="61"/>
  <c r="N169" i="61"/>
  <c r="N205" i="61" s="1"/>
  <c r="N151" i="61"/>
  <c r="M152" i="61"/>
  <c r="M52" i="17"/>
  <c r="G189" i="61"/>
  <c r="O93" i="17"/>
  <c r="N47" i="17"/>
  <c r="O46" i="17"/>
  <c r="N102" i="61"/>
  <c r="N120" i="61"/>
  <c r="O44" i="17"/>
  <c r="O39" i="17"/>
  <c r="O41" i="17"/>
  <c r="O45" i="17"/>
  <c r="N104" i="61"/>
  <c r="N122" i="61"/>
  <c r="N106" i="61"/>
  <c r="N124" i="61"/>
  <c r="N107" i="61"/>
  <c r="N125" i="61"/>
  <c r="N123" i="61"/>
  <c r="N105" i="61"/>
  <c r="N103" i="61"/>
  <c r="N121" i="61"/>
  <c r="O42" i="17"/>
  <c r="N51" i="17"/>
  <c r="O43" i="17"/>
  <c r="O40" i="17"/>
  <c r="N119" i="61"/>
  <c r="N101" i="61"/>
  <c r="P87" i="17"/>
  <c r="P82" i="17"/>
  <c r="P91" i="17"/>
  <c r="P85" i="17"/>
  <c r="P88" i="17"/>
  <c r="P83" i="17"/>
  <c r="P81" i="17"/>
  <c r="P84" i="17"/>
  <c r="P86" i="17"/>
  <c r="P92" i="17"/>
  <c r="N94" i="17"/>
  <c r="O89" i="17"/>
  <c r="T33" i="66"/>
  <c r="O49" i="17"/>
  <c r="O50" i="17"/>
  <c r="Q76" i="17"/>
  <c r="Q34" i="17"/>
  <c r="S9" i="66"/>
  <c r="R32" i="26"/>
  <c r="P13" i="61"/>
  <c r="Q26" i="26"/>
  <c r="Q33" i="26" s="1"/>
  <c r="Q12" i="17" s="1"/>
  <c r="P34" i="26"/>
  <c r="R17" i="26"/>
  <c r="R38" i="26" s="1"/>
  <c r="R38" i="72" s="1"/>
  <c r="Q9" i="2"/>
  <c r="Q15" i="72" s="1"/>
  <c r="Q9" i="17"/>
  <c r="G252" i="70" l="1"/>
  <c r="G59" i="70"/>
  <c r="M49" i="70"/>
  <c r="M69" i="70" s="1"/>
  <c r="M51" i="70"/>
  <c r="M71" i="70" s="1"/>
  <c r="S50" i="66"/>
  <c r="N117" i="71"/>
  <c r="P35" i="72"/>
  <c r="O94" i="17"/>
  <c r="M52" i="70"/>
  <c r="M72" i="70" s="1"/>
  <c r="M54" i="70"/>
  <c r="M74" i="70" s="1"/>
  <c r="N122" i="70"/>
  <c r="N97" i="71"/>
  <c r="N101" i="69"/>
  <c r="N95" i="61"/>
  <c r="O30" i="17"/>
  <c r="O36" i="72"/>
  <c r="P202" i="72"/>
  <c r="P184" i="72"/>
  <c r="O197" i="72"/>
  <c r="O179" i="72"/>
  <c r="O169" i="72"/>
  <c r="P182" i="72"/>
  <c r="P200" i="72"/>
  <c r="O154" i="72"/>
  <c r="P201" i="72"/>
  <c r="P183" i="72"/>
  <c r="P31" i="72"/>
  <c r="P36" i="72" s="1"/>
  <c r="O114" i="71"/>
  <c r="O116" i="71" s="1"/>
  <c r="O96" i="71"/>
  <c r="O92" i="71"/>
  <c r="O104" i="71"/>
  <c r="O112" i="71" s="1"/>
  <c r="P62" i="61"/>
  <c r="P63" i="61"/>
  <c r="P83" i="61" s="1"/>
  <c r="P64" i="61"/>
  <c r="P84" i="61" s="1"/>
  <c r="P65" i="61"/>
  <c r="P85" i="61" s="1"/>
  <c r="P66" i="61"/>
  <c r="P86" i="61" s="1"/>
  <c r="P67" i="61"/>
  <c r="P87" i="61" s="1"/>
  <c r="P68" i="61"/>
  <c r="P88" i="61" s="1"/>
  <c r="P69" i="61"/>
  <c r="P89" i="61" s="1"/>
  <c r="P72" i="61"/>
  <c r="P73" i="61"/>
  <c r="P93" i="61" s="1"/>
  <c r="N174" i="72"/>
  <c r="P180" i="72"/>
  <c r="P198" i="72"/>
  <c r="O77" i="72"/>
  <c r="P84" i="71"/>
  <c r="P85" i="71"/>
  <c r="P105" i="71" s="1"/>
  <c r="P86" i="71"/>
  <c r="P106" i="71" s="1"/>
  <c r="P87" i="71"/>
  <c r="P107" i="71" s="1"/>
  <c r="P88" i="71"/>
  <c r="P108" i="71" s="1"/>
  <c r="P89" i="71"/>
  <c r="P109" i="71" s="1"/>
  <c r="P90" i="71"/>
  <c r="P110" i="71" s="1"/>
  <c r="P91" i="71"/>
  <c r="P111" i="71" s="1"/>
  <c r="P94" i="71"/>
  <c r="P95" i="71"/>
  <c r="P115" i="71" s="1"/>
  <c r="P149" i="72"/>
  <c r="P161" i="72"/>
  <c r="P94" i="72"/>
  <c r="P96" i="72" s="1"/>
  <c r="P76" i="72"/>
  <c r="P84" i="72"/>
  <c r="P92" i="72" s="1"/>
  <c r="P72" i="72"/>
  <c r="O98" i="69"/>
  <c r="O100" i="69" s="1"/>
  <c r="O80" i="69"/>
  <c r="O97" i="72"/>
  <c r="Q24" i="17"/>
  <c r="Q22" i="17"/>
  <c r="Q21" i="17"/>
  <c r="Q20" i="17"/>
  <c r="Q19" i="17"/>
  <c r="Q18" i="17"/>
  <c r="Q28" i="17"/>
  <c r="Q17" i="17"/>
  <c r="Q27" i="17"/>
  <c r="Q23" i="17"/>
  <c r="P181" i="72"/>
  <c r="P199" i="72"/>
  <c r="O88" i="69"/>
  <c r="O96" i="69" s="1"/>
  <c r="O76" i="69"/>
  <c r="O92" i="61"/>
  <c r="O94" i="61" s="1"/>
  <c r="O74" i="61"/>
  <c r="Q64" i="72"/>
  <c r="Q68" i="72"/>
  <c r="Q88" i="72" s="1"/>
  <c r="Q67" i="72"/>
  <c r="Q87" i="72" s="1"/>
  <c r="Q71" i="72"/>
  <c r="Q91" i="72" s="1"/>
  <c r="Q66" i="72"/>
  <c r="Q86" i="72" s="1"/>
  <c r="Q70" i="72"/>
  <c r="Q90" i="72" s="1"/>
  <c r="Q75" i="72"/>
  <c r="Q95" i="72" s="1"/>
  <c r="Q65" i="72"/>
  <c r="Q85" i="72" s="1"/>
  <c r="Q69" i="72"/>
  <c r="Q89" i="72" s="1"/>
  <c r="Q74" i="72"/>
  <c r="Q33" i="72"/>
  <c r="Q34" i="72"/>
  <c r="Q24" i="72"/>
  <c r="Q27" i="72"/>
  <c r="Q30" i="72"/>
  <c r="Q25" i="72"/>
  <c r="Q29" i="72"/>
  <c r="Q28" i="72"/>
  <c r="Q23" i="72"/>
  <c r="Q26" i="72"/>
  <c r="Q142" i="72"/>
  <c r="Q162" i="72" s="1"/>
  <c r="Q148" i="72"/>
  <c r="Q168" i="72" s="1"/>
  <c r="Q147" i="72"/>
  <c r="Q167" i="72" s="1"/>
  <c r="Q143" i="72"/>
  <c r="Q163" i="72" s="1"/>
  <c r="Q145" i="72"/>
  <c r="Q165" i="72" s="1"/>
  <c r="Q146" i="72"/>
  <c r="Q166" i="72" s="1"/>
  <c r="Q151" i="72"/>
  <c r="Q152" i="72"/>
  <c r="Q172" i="72" s="1"/>
  <c r="Q141" i="72"/>
  <c r="Q144" i="72"/>
  <c r="Q164" i="72" s="1"/>
  <c r="P99" i="70"/>
  <c r="P91" i="70"/>
  <c r="P111" i="70" s="1"/>
  <c r="P90" i="70"/>
  <c r="P110" i="70" s="1"/>
  <c r="P100" i="70"/>
  <c r="P120" i="70" s="1"/>
  <c r="P93" i="70"/>
  <c r="P113" i="70" s="1"/>
  <c r="P95" i="70"/>
  <c r="P115" i="70" s="1"/>
  <c r="P94" i="70"/>
  <c r="P114" i="70" s="1"/>
  <c r="P96" i="70"/>
  <c r="P116" i="70" s="1"/>
  <c r="P92" i="70"/>
  <c r="P112" i="70" s="1"/>
  <c r="P89" i="70"/>
  <c r="P29" i="17"/>
  <c r="P153" i="72"/>
  <c r="P171" i="72"/>
  <c r="O82" i="61"/>
  <c r="O90" i="61" s="1"/>
  <c r="O95" i="61" s="1"/>
  <c r="O70" i="61"/>
  <c r="O75" i="61" s="1"/>
  <c r="O119" i="70"/>
  <c r="O121" i="70" s="1"/>
  <c r="O101" i="70"/>
  <c r="O109" i="70"/>
  <c r="O117" i="70" s="1"/>
  <c r="O97" i="70"/>
  <c r="P71" i="69"/>
  <c r="P91" i="69" s="1"/>
  <c r="P68" i="69"/>
  <c r="P73" i="69"/>
  <c r="P93" i="69" s="1"/>
  <c r="P70" i="69"/>
  <c r="P90" i="69" s="1"/>
  <c r="P72" i="69"/>
  <c r="P92" i="69" s="1"/>
  <c r="P79" i="69"/>
  <c r="P99" i="69" s="1"/>
  <c r="P78" i="69"/>
  <c r="P69" i="69"/>
  <c r="P89" i="69" s="1"/>
  <c r="P74" i="69"/>
  <c r="P94" i="69" s="1"/>
  <c r="P75" i="69"/>
  <c r="P95" i="69" s="1"/>
  <c r="P25" i="17"/>
  <c r="P30" i="17" s="1"/>
  <c r="O207" i="72"/>
  <c r="O189" i="72"/>
  <c r="O191" i="72" s="1"/>
  <c r="O173" i="72"/>
  <c r="P208" i="72"/>
  <c r="P190" i="72"/>
  <c r="P203" i="72"/>
  <c r="P185" i="72"/>
  <c r="N75" i="61"/>
  <c r="N102" i="70"/>
  <c r="N44" i="72"/>
  <c r="N54" i="72"/>
  <c r="L55" i="72"/>
  <c r="M53" i="72"/>
  <c r="M43" i="72"/>
  <c r="O127" i="72"/>
  <c r="O109" i="72"/>
  <c r="O108" i="72"/>
  <c r="O126" i="72"/>
  <c r="O107" i="72"/>
  <c r="O125" i="72"/>
  <c r="M48" i="72"/>
  <c r="O122" i="72"/>
  <c r="O104" i="72"/>
  <c r="O103" i="72"/>
  <c r="O121" i="72"/>
  <c r="O44" i="72" s="1"/>
  <c r="N50" i="72"/>
  <c r="M47" i="71"/>
  <c r="M67" i="71" s="1"/>
  <c r="N244" i="70"/>
  <c r="L51" i="72"/>
  <c r="N45" i="72"/>
  <c r="O106" i="72"/>
  <c r="O124" i="72"/>
  <c r="O47" i="72" s="1"/>
  <c r="M54" i="72"/>
  <c r="O105" i="72"/>
  <c r="O123" i="72"/>
  <c r="O46" i="72" s="1"/>
  <c r="M49" i="72"/>
  <c r="M50" i="72"/>
  <c r="N48" i="72"/>
  <c r="M45" i="71"/>
  <c r="M65" i="71" s="1"/>
  <c r="M199" i="70"/>
  <c r="N242" i="70"/>
  <c r="S46" i="66"/>
  <c r="S51" i="66" s="1"/>
  <c r="T42" i="66"/>
  <c r="T44" i="66"/>
  <c r="T40" i="66"/>
  <c r="T43" i="66"/>
  <c r="T49" i="66"/>
  <c r="T39" i="66"/>
  <c r="T38" i="66"/>
  <c r="T41" i="66"/>
  <c r="T48" i="66"/>
  <c r="T45" i="66"/>
  <c r="M49" i="71"/>
  <c r="M69" i="71" s="1"/>
  <c r="M46" i="71"/>
  <c r="M66" i="71" s="1"/>
  <c r="R51" i="66"/>
  <c r="N158" i="69"/>
  <c r="O148" i="70"/>
  <c r="O130" i="70"/>
  <c r="O186" i="70"/>
  <c r="O174" i="70"/>
  <c r="O146" i="70"/>
  <c r="O128" i="70"/>
  <c r="M234" i="70"/>
  <c r="N246" i="70"/>
  <c r="N28" i="69"/>
  <c r="N48" i="69" s="1"/>
  <c r="O205" i="69"/>
  <c r="O187" i="69"/>
  <c r="O207" i="70"/>
  <c r="O225" i="70"/>
  <c r="M44" i="71"/>
  <c r="O129" i="69"/>
  <c r="O111" i="69"/>
  <c r="L66" i="71"/>
  <c r="N259" i="71"/>
  <c r="N241" i="71"/>
  <c r="N277" i="71"/>
  <c r="N275" i="71"/>
  <c r="N257" i="71"/>
  <c r="N239" i="71"/>
  <c r="P172" i="70"/>
  <c r="P192" i="70" s="1"/>
  <c r="P171" i="70"/>
  <c r="P191" i="70" s="1"/>
  <c r="P167" i="70"/>
  <c r="P187" i="70" s="1"/>
  <c r="P177" i="70"/>
  <c r="P197" i="70" s="1"/>
  <c r="P176" i="70"/>
  <c r="P168" i="70"/>
  <c r="P188" i="70" s="1"/>
  <c r="P169" i="70"/>
  <c r="P189" i="70" s="1"/>
  <c r="P166" i="70"/>
  <c r="P173" i="70"/>
  <c r="P193" i="70" s="1"/>
  <c r="P170" i="70"/>
  <c r="P190" i="70" s="1"/>
  <c r="O203" i="69"/>
  <c r="O185" i="69"/>
  <c r="N214" i="70"/>
  <c r="N216" i="70" s="1"/>
  <c r="N232" i="70"/>
  <c r="N234" i="70" s="1"/>
  <c r="N198" i="70"/>
  <c r="O125" i="71"/>
  <c r="O143" i="71"/>
  <c r="O218" i="71"/>
  <c r="O200" i="71"/>
  <c r="M70" i="70"/>
  <c r="N258" i="71"/>
  <c r="N240" i="71"/>
  <c r="N276" i="71"/>
  <c r="O149" i="70"/>
  <c r="O131" i="70"/>
  <c r="G78" i="70"/>
  <c r="O208" i="70"/>
  <c r="O226" i="70"/>
  <c r="G73" i="71"/>
  <c r="O191" i="71"/>
  <c r="O173" i="71"/>
  <c r="L67" i="71"/>
  <c r="O184" i="69"/>
  <c r="O202" i="69"/>
  <c r="N183" i="69"/>
  <c r="N201" i="69"/>
  <c r="N173" i="69"/>
  <c r="O223" i="71"/>
  <c r="O205" i="71"/>
  <c r="R58" i="71"/>
  <c r="R63" i="70"/>
  <c r="R42" i="69"/>
  <c r="O151" i="70"/>
  <c r="O133" i="70"/>
  <c r="O127" i="69"/>
  <c r="O109" i="69"/>
  <c r="O128" i="69"/>
  <c r="O110" i="69"/>
  <c r="N174" i="71"/>
  <c r="G33" i="61"/>
  <c r="G54" i="71"/>
  <c r="O221" i="71"/>
  <c r="O203" i="71"/>
  <c r="O205" i="70"/>
  <c r="O223" i="70"/>
  <c r="N217" i="71"/>
  <c r="N189" i="71"/>
  <c r="N199" i="71"/>
  <c r="N30" i="69"/>
  <c r="N245" i="70"/>
  <c r="N53" i="70" s="1"/>
  <c r="P150" i="69"/>
  <c r="P170" i="69" s="1"/>
  <c r="P148" i="69"/>
  <c r="P168" i="69" s="1"/>
  <c r="P152" i="69"/>
  <c r="P172" i="69" s="1"/>
  <c r="P145" i="69"/>
  <c r="P147" i="69"/>
  <c r="P167" i="69" s="1"/>
  <c r="P155" i="69"/>
  <c r="P149" i="69"/>
  <c r="P169" i="69" s="1"/>
  <c r="P146" i="69"/>
  <c r="P166" i="69" s="1"/>
  <c r="P156" i="69"/>
  <c r="P176" i="69" s="1"/>
  <c r="P151" i="69"/>
  <c r="P171" i="69" s="1"/>
  <c r="M73" i="70"/>
  <c r="O212" i="69"/>
  <c r="O194" i="69"/>
  <c r="O175" i="69"/>
  <c r="O157" i="69"/>
  <c r="N255" i="71"/>
  <c r="N273" i="71"/>
  <c r="N237" i="71"/>
  <c r="O209" i="70"/>
  <c r="O227" i="70"/>
  <c r="G58" i="69"/>
  <c r="G59" i="69" s="1"/>
  <c r="M178" i="69"/>
  <c r="M211" i="71"/>
  <c r="O131" i="69"/>
  <c r="O113" i="69"/>
  <c r="N222" i="70"/>
  <c r="N204" i="70"/>
  <c r="N194" i="70"/>
  <c r="N256" i="71"/>
  <c r="N274" i="71"/>
  <c r="N238" i="71"/>
  <c r="O145" i="71"/>
  <c r="O127" i="71"/>
  <c r="Q35" i="71"/>
  <c r="Q19" i="69"/>
  <c r="Q40" i="70"/>
  <c r="O147" i="71"/>
  <c r="O129" i="71"/>
  <c r="O126" i="69"/>
  <c r="O108" i="69"/>
  <c r="O141" i="71"/>
  <c r="O123" i="71"/>
  <c r="N193" i="69"/>
  <c r="N195" i="69" s="1"/>
  <c r="N211" i="69"/>
  <c r="N213" i="69" s="1"/>
  <c r="N177" i="69"/>
  <c r="O222" i="71"/>
  <c r="O204" i="71"/>
  <c r="L72" i="70"/>
  <c r="O130" i="69"/>
  <c r="O112" i="69"/>
  <c r="N254" i="71"/>
  <c r="N236" i="71"/>
  <c r="N272" i="71"/>
  <c r="N32" i="69"/>
  <c r="N227" i="71"/>
  <c r="N229" i="71" s="1"/>
  <c r="N193" i="71"/>
  <c r="N209" i="71"/>
  <c r="O152" i="70"/>
  <c r="O134" i="70"/>
  <c r="O124" i="71"/>
  <c r="O142" i="71"/>
  <c r="O125" i="69"/>
  <c r="O107" i="69"/>
  <c r="P162" i="71"/>
  <c r="P182" i="71" s="1"/>
  <c r="P168" i="71"/>
  <c r="P188" i="71" s="1"/>
  <c r="P171" i="71"/>
  <c r="P167" i="71"/>
  <c r="P187" i="71" s="1"/>
  <c r="P164" i="71"/>
  <c r="P184" i="71" s="1"/>
  <c r="P166" i="71"/>
  <c r="P186" i="71" s="1"/>
  <c r="P172" i="71"/>
  <c r="P192" i="71" s="1"/>
  <c r="P165" i="71"/>
  <c r="P185" i="71" s="1"/>
  <c r="P163" i="71"/>
  <c r="P183" i="71" s="1"/>
  <c r="P161" i="71"/>
  <c r="O188" i="69"/>
  <c r="O206" i="69"/>
  <c r="O153" i="69"/>
  <c r="O165" i="69"/>
  <c r="O150" i="70"/>
  <c r="O132" i="70"/>
  <c r="N29" i="69"/>
  <c r="N49" i="69" s="1"/>
  <c r="O219" i="71"/>
  <c r="O201" i="71"/>
  <c r="O181" i="71"/>
  <c r="O169" i="71"/>
  <c r="N241" i="70"/>
  <c r="N49" i="70" s="1"/>
  <c r="N243" i="70"/>
  <c r="M48" i="71"/>
  <c r="O126" i="71"/>
  <c r="O144" i="71"/>
  <c r="O196" i="70"/>
  <c r="O178" i="70"/>
  <c r="O210" i="70"/>
  <c r="O228" i="70"/>
  <c r="O215" i="70"/>
  <c r="O233" i="70"/>
  <c r="M53" i="69"/>
  <c r="N33" i="69"/>
  <c r="N53" i="69" s="1"/>
  <c r="O147" i="70"/>
  <c r="O129" i="70"/>
  <c r="O207" i="69"/>
  <c r="O189" i="69"/>
  <c r="L69" i="70"/>
  <c r="M195" i="69"/>
  <c r="N179" i="70"/>
  <c r="M194" i="71"/>
  <c r="O186" i="69"/>
  <c r="O204" i="69"/>
  <c r="M51" i="69"/>
  <c r="O128" i="71"/>
  <c r="O146" i="71"/>
  <c r="O228" i="71"/>
  <c r="O210" i="71"/>
  <c r="O220" i="71"/>
  <c r="O202" i="71"/>
  <c r="N31" i="69"/>
  <c r="N51" i="69" s="1"/>
  <c r="G39" i="69"/>
  <c r="O206" i="70"/>
  <c r="O224" i="70"/>
  <c r="R36" i="61"/>
  <c r="N22" i="61"/>
  <c r="N42" i="61" s="1"/>
  <c r="N26" i="61"/>
  <c r="N46" i="61" s="1"/>
  <c r="N27" i="61"/>
  <c r="N24" i="61"/>
  <c r="N23" i="61"/>
  <c r="N25" i="61"/>
  <c r="N45" i="61" s="1"/>
  <c r="O182" i="61"/>
  <c r="O200" i="61"/>
  <c r="N207" i="61"/>
  <c r="O188" i="61"/>
  <c r="O206" i="61"/>
  <c r="O180" i="61"/>
  <c r="O198" i="61"/>
  <c r="O181" i="61"/>
  <c r="O199" i="61"/>
  <c r="O179" i="61"/>
  <c r="O197" i="61"/>
  <c r="O178" i="61"/>
  <c r="O196" i="61"/>
  <c r="N152" i="61"/>
  <c r="O183" i="61"/>
  <c r="O201" i="61"/>
  <c r="M189" i="61"/>
  <c r="M172" i="61"/>
  <c r="N167" i="61"/>
  <c r="N177" i="61"/>
  <c r="N171" i="61"/>
  <c r="N187" i="61"/>
  <c r="O159" i="61"/>
  <c r="O195" i="61" s="1"/>
  <c r="O147" i="61"/>
  <c r="O151" i="61"/>
  <c r="O169" i="61"/>
  <c r="O205" i="61" s="1"/>
  <c r="P139" i="61"/>
  <c r="P142" i="61"/>
  <c r="P162" i="61" s="1"/>
  <c r="P140" i="61"/>
  <c r="P160" i="61" s="1"/>
  <c r="P145" i="61"/>
  <c r="P165" i="61" s="1"/>
  <c r="P146" i="61"/>
  <c r="P166" i="61" s="1"/>
  <c r="P150" i="61"/>
  <c r="P170" i="61" s="1"/>
  <c r="P149" i="61"/>
  <c r="P144" i="61"/>
  <c r="P164" i="61" s="1"/>
  <c r="P141" i="61"/>
  <c r="P161" i="61" s="1"/>
  <c r="P143" i="61"/>
  <c r="P163" i="61" s="1"/>
  <c r="P93" i="17"/>
  <c r="O47" i="17"/>
  <c r="N52" i="17"/>
  <c r="P39" i="17"/>
  <c r="P46" i="17"/>
  <c r="O123" i="61"/>
  <c r="O105" i="61"/>
  <c r="P41" i="17"/>
  <c r="P40" i="17"/>
  <c r="O124" i="61"/>
  <c r="O106" i="61"/>
  <c r="O120" i="61"/>
  <c r="O102" i="61"/>
  <c r="O107" i="61"/>
  <c r="O125" i="61"/>
  <c r="P43" i="17"/>
  <c r="O119" i="61"/>
  <c r="O101" i="61"/>
  <c r="O122" i="61"/>
  <c r="O104" i="61"/>
  <c r="P45" i="17"/>
  <c r="P44" i="17"/>
  <c r="O103" i="61"/>
  <c r="O121" i="61"/>
  <c r="P42" i="17"/>
  <c r="P89" i="17"/>
  <c r="Q86" i="17"/>
  <c r="Q82" i="17"/>
  <c r="Q83" i="17"/>
  <c r="Q87" i="17"/>
  <c r="Q88" i="17"/>
  <c r="Q84" i="17"/>
  <c r="Q85" i="17"/>
  <c r="Q92" i="17"/>
  <c r="Q81" i="17"/>
  <c r="Q91" i="17"/>
  <c r="O51" i="17"/>
  <c r="U33" i="66"/>
  <c r="P50" i="17"/>
  <c r="P49" i="17"/>
  <c r="R76" i="17"/>
  <c r="R34" i="17"/>
  <c r="S32" i="26"/>
  <c r="T9" i="66"/>
  <c r="Q13" i="61"/>
  <c r="S17" i="26"/>
  <c r="S38" i="26" s="1"/>
  <c r="S38" i="72" s="1"/>
  <c r="R9" i="17"/>
  <c r="R9" i="2"/>
  <c r="R15" i="72" s="1"/>
  <c r="R26" i="26"/>
  <c r="R33" i="26" s="1"/>
  <c r="R12" i="17" s="1"/>
  <c r="Q34" i="26"/>
  <c r="N199" i="70" l="1"/>
  <c r="N54" i="70"/>
  <c r="N74" i="70" s="1"/>
  <c r="N52" i="70"/>
  <c r="N72" i="70" s="1"/>
  <c r="N51" i="70"/>
  <c r="N71" i="70" s="1"/>
  <c r="N50" i="70"/>
  <c r="N70" i="70" s="1"/>
  <c r="O174" i="72"/>
  <c r="O97" i="71"/>
  <c r="O122" i="70"/>
  <c r="O101" i="69"/>
  <c r="O81" i="69"/>
  <c r="Q93" i="70"/>
  <c r="Q113" i="70" s="1"/>
  <c r="Q95" i="70"/>
  <c r="Q115" i="70" s="1"/>
  <c r="Q99" i="70"/>
  <c r="Q92" i="70"/>
  <c r="Q112" i="70" s="1"/>
  <c r="Q94" i="70"/>
  <c r="Q114" i="70" s="1"/>
  <c r="Q96" i="70"/>
  <c r="Q116" i="70" s="1"/>
  <c r="Q90" i="70"/>
  <c r="Q110" i="70" s="1"/>
  <c r="Q91" i="70"/>
  <c r="Q111" i="70" s="1"/>
  <c r="Q100" i="70"/>
  <c r="Q120" i="70" s="1"/>
  <c r="Q89" i="70"/>
  <c r="Q68" i="69"/>
  <c r="Q69" i="69"/>
  <c r="Q89" i="69" s="1"/>
  <c r="Q74" i="69"/>
  <c r="Q94" i="69" s="1"/>
  <c r="Q73" i="69"/>
  <c r="Q93" i="69" s="1"/>
  <c r="Q75" i="69"/>
  <c r="Q95" i="69" s="1"/>
  <c r="Q72" i="69"/>
  <c r="Q92" i="69" s="1"/>
  <c r="Q79" i="69"/>
  <c r="Q99" i="69" s="1"/>
  <c r="Q78" i="69"/>
  <c r="Q71" i="69"/>
  <c r="Q91" i="69" s="1"/>
  <c r="Q70" i="69"/>
  <c r="Q90" i="69" s="1"/>
  <c r="P119" i="70"/>
  <c r="P121" i="70" s="1"/>
  <c r="P101" i="70"/>
  <c r="Q185" i="72"/>
  <c r="Q203" i="72"/>
  <c r="Q84" i="71"/>
  <c r="Q85" i="71"/>
  <c r="Q105" i="71" s="1"/>
  <c r="Q86" i="71"/>
  <c r="Q106" i="71" s="1"/>
  <c r="Q87" i="71"/>
  <c r="Q107" i="71" s="1"/>
  <c r="Q88" i="71"/>
  <c r="Q108" i="71" s="1"/>
  <c r="Q89" i="71"/>
  <c r="Q109" i="71" s="1"/>
  <c r="Q90" i="71"/>
  <c r="Q110" i="71" s="1"/>
  <c r="Q91" i="71"/>
  <c r="Q111" i="71" s="1"/>
  <c r="Q95" i="71"/>
  <c r="Q115" i="71" s="1"/>
  <c r="Q94" i="71"/>
  <c r="Q200" i="72"/>
  <c r="Q182" i="72"/>
  <c r="Q29" i="17"/>
  <c r="P169" i="72"/>
  <c r="P197" i="72"/>
  <c r="P179" i="72"/>
  <c r="Q199" i="72"/>
  <c r="Q181" i="72"/>
  <c r="R17" i="17"/>
  <c r="R27" i="17"/>
  <c r="R23" i="17"/>
  <c r="R22" i="17"/>
  <c r="R21" i="17"/>
  <c r="R20" i="17"/>
  <c r="R19" i="17"/>
  <c r="R18" i="17"/>
  <c r="R28" i="17"/>
  <c r="R24" i="17"/>
  <c r="O209" i="72"/>
  <c r="Q161" i="72"/>
  <c r="Q149" i="72"/>
  <c r="Q198" i="72"/>
  <c r="Q180" i="72"/>
  <c r="Q25" i="17"/>
  <c r="P154" i="72"/>
  <c r="P109" i="70"/>
  <c r="P117" i="70" s="1"/>
  <c r="P97" i="70"/>
  <c r="Q208" i="72"/>
  <c r="Q190" i="72"/>
  <c r="P92" i="61"/>
  <c r="P94" i="61" s="1"/>
  <c r="P74" i="61"/>
  <c r="P82" i="61"/>
  <c r="P90" i="61" s="1"/>
  <c r="P70" i="61"/>
  <c r="P88" i="69"/>
  <c r="P96" i="69" s="1"/>
  <c r="P76" i="69"/>
  <c r="P207" i="72"/>
  <c r="P209" i="72" s="1"/>
  <c r="P189" i="72"/>
  <c r="P191" i="72" s="1"/>
  <c r="P173" i="72"/>
  <c r="Q171" i="72"/>
  <c r="Q153" i="72"/>
  <c r="Q31" i="72"/>
  <c r="Q35" i="72"/>
  <c r="O117" i="71"/>
  <c r="P98" i="69"/>
  <c r="P100" i="69" s="1"/>
  <c r="P80" i="69"/>
  <c r="R64" i="72"/>
  <c r="R65" i="72"/>
  <c r="R85" i="72" s="1"/>
  <c r="R66" i="72"/>
  <c r="R86" i="72" s="1"/>
  <c r="R67" i="72"/>
  <c r="R87" i="72" s="1"/>
  <c r="R68" i="72"/>
  <c r="R88" i="72" s="1"/>
  <c r="R69" i="72"/>
  <c r="R89" i="72" s="1"/>
  <c r="R70" i="72"/>
  <c r="R90" i="72" s="1"/>
  <c r="R71" i="72"/>
  <c r="R91" i="72" s="1"/>
  <c r="R74" i="72"/>
  <c r="R75" i="72"/>
  <c r="R95" i="72" s="1"/>
  <c r="R23" i="72"/>
  <c r="R24" i="72"/>
  <c r="R25" i="72"/>
  <c r="R26" i="72"/>
  <c r="R27" i="72"/>
  <c r="R28" i="72"/>
  <c r="R29" i="72"/>
  <c r="R30" i="72"/>
  <c r="R33" i="72"/>
  <c r="R34" i="72"/>
  <c r="R142" i="72"/>
  <c r="R162" i="72" s="1"/>
  <c r="R144" i="72"/>
  <c r="R164" i="72" s="1"/>
  <c r="R151" i="72"/>
  <c r="R152" i="72"/>
  <c r="R172" i="72" s="1"/>
  <c r="R147" i="72"/>
  <c r="R167" i="72" s="1"/>
  <c r="R143" i="72"/>
  <c r="R163" i="72" s="1"/>
  <c r="R141" i="72"/>
  <c r="R146" i="72"/>
  <c r="R166" i="72" s="1"/>
  <c r="R148" i="72"/>
  <c r="R168" i="72" s="1"/>
  <c r="R145" i="72"/>
  <c r="R165" i="72" s="1"/>
  <c r="Q202" i="72"/>
  <c r="Q184" i="72"/>
  <c r="Q94" i="72"/>
  <c r="Q96" i="72" s="1"/>
  <c r="Q76" i="72"/>
  <c r="P77" i="72"/>
  <c r="P114" i="71"/>
  <c r="P116" i="71" s="1"/>
  <c r="P96" i="71"/>
  <c r="P92" i="71"/>
  <c r="P104" i="71"/>
  <c r="P112" i="71" s="1"/>
  <c r="Q62" i="61"/>
  <c r="Q63" i="61"/>
  <c r="Q83" i="61" s="1"/>
  <c r="Q64" i="61"/>
  <c r="Q84" i="61" s="1"/>
  <c r="Q65" i="61"/>
  <c r="Q85" i="61" s="1"/>
  <c r="Q66" i="61"/>
  <c r="Q86" i="61" s="1"/>
  <c r="Q67" i="61"/>
  <c r="Q87" i="61" s="1"/>
  <c r="Q68" i="61"/>
  <c r="Q88" i="61" s="1"/>
  <c r="Q69" i="61"/>
  <c r="Q89" i="61" s="1"/>
  <c r="Q72" i="61"/>
  <c r="Q73" i="61"/>
  <c r="Q93" i="61" s="1"/>
  <c r="O158" i="69"/>
  <c r="O102" i="70"/>
  <c r="Q183" i="72"/>
  <c r="Q201" i="72"/>
  <c r="Q84" i="72"/>
  <c r="Q92" i="72" s="1"/>
  <c r="Q72" i="72"/>
  <c r="P97" i="72"/>
  <c r="L56" i="72"/>
  <c r="P106" i="72"/>
  <c r="N47" i="72"/>
  <c r="P125" i="72"/>
  <c r="P107" i="72"/>
  <c r="P104" i="72"/>
  <c r="P122" i="72"/>
  <c r="P127" i="72"/>
  <c r="P109" i="72"/>
  <c r="O31" i="69"/>
  <c r="O51" i="69" s="1"/>
  <c r="M55" i="72"/>
  <c r="P121" i="72"/>
  <c r="P103" i="72"/>
  <c r="N43" i="72"/>
  <c r="P126" i="72"/>
  <c r="P108" i="72"/>
  <c r="O50" i="72"/>
  <c r="N46" i="71"/>
  <c r="N66" i="71" s="1"/>
  <c r="N46" i="72"/>
  <c r="P124" i="72"/>
  <c r="P47" i="72" s="1"/>
  <c r="N53" i="72"/>
  <c r="N55" i="72" s="1"/>
  <c r="M51" i="72"/>
  <c r="P123" i="72"/>
  <c r="P46" i="72" s="1"/>
  <c r="P105" i="72"/>
  <c r="O241" i="70"/>
  <c r="O28" i="69"/>
  <c r="O48" i="69" s="1"/>
  <c r="U39" i="66"/>
  <c r="U40" i="66"/>
  <c r="U42" i="66"/>
  <c r="U45" i="66"/>
  <c r="U48" i="66"/>
  <c r="U41" i="66"/>
  <c r="U44" i="66"/>
  <c r="U43" i="66"/>
  <c r="U49" i="66"/>
  <c r="U38" i="66"/>
  <c r="O179" i="70"/>
  <c r="T50" i="66"/>
  <c r="N178" i="69"/>
  <c r="T46" i="66"/>
  <c r="P148" i="70"/>
  <c r="P130" i="70"/>
  <c r="G79" i="70"/>
  <c r="G80" i="70" s="1"/>
  <c r="Q169" i="70"/>
  <c r="Q189" i="70" s="1"/>
  <c r="Q173" i="70"/>
  <c r="Q193" i="70" s="1"/>
  <c r="Q171" i="70"/>
  <c r="Q191" i="70" s="1"/>
  <c r="Q168" i="70"/>
  <c r="Q188" i="70" s="1"/>
  <c r="Q166" i="70"/>
  <c r="Q176" i="70"/>
  <c r="Q172" i="70"/>
  <c r="Q192" i="70" s="1"/>
  <c r="Q167" i="70"/>
  <c r="Q187" i="70" s="1"/>
  <c r="Q177" i="70"/>
  <c r="Q197" i="70" s="1"/>
  <c r="Q170" i="70"/>
  <c r="Q190" i="70" s="1"/>
  <c r="P175" i="69"/>
  <c r="P157" i="69"/>
  <c r="P206" i="70"/>
  <c r="P224" i="70"/>
  <c r="N211" i="71"/>
  <c r="P203" i="69"/>
  <c r="P185" i="69"/>
  <c r="P110" i="69"/>
  <c r="P128" i="69"/>
  <c r="O204" i="70"/>
  <c r="O222" i="70"/>
  <c r="O194" i="70"/>
  <c r="P181" i="71"/>
  <c r="P169" i="71"/>
  <c r="P108" i="69"/>
  <c r="P126" i="69"/>
  <c r="O29" i="69"/>
  <c r="O49" i="69" s="1"/>
  <c r="Q164" i="71"/>
  <c r="Q184" i="71" s="1"/>
  <c r="Q171" i="71"/>
  <c r="Q165" i="71"/>
  <c r="Q185" i="71" s="1"/>
  <c r="Q172" i="71"/>
  <c r="Q192" i="71" s="1"/>
  <c r="Q161" i="71"/>
  <c r="Q168" i="71"/>
  <c r="Q188" i="71" s="1"/>
  <c r="Q163" i="71"/>
  <c r="Q183" i="71" s="1"/>
  <c r="Q166" i="71"/>
  <c r="Q186" i="71" s="1"/>
  <c r="Q162" i="71"/>
  <c r="Q182" i="71" s="1"/>
  <c r="Q167" i="71"/>
  <c r="Q187" i="71" s="1"/>
  <c r="P165" i="69"/>
  <c r="P153" i="69"/>
  <c r="P129" i="71"/>
  <c r="P147" i="71"/>
  <c r="P215" i="70"/>
  <c r="P233" i="70"/>
  <c r="P150" i="70"/>
  <c r="P132" i="70"/>
  <c r="O242" i="70"/>
  <c r="O50" i="70" s="1"/>
  <c r="O245" i="70"/>
  <c r="P221" i="71"/>
  <c r="P203" i="71"/>
  <c r="P147" i="70"/>
  <c r="P129" i="70"/>
  <c r="N52" i="69"/>
  <c r="P207" i="69"/>
  <c r="P189" i="69"/>
  <c r="P204" i="69"/>
  <c r="P186" i="69"/>
  <c r="N50" i="69"/>
  <c r="N194" i="71"/>
  <c r="O246" i="70"/>
  <c r="P208" i="70"/>
  <c r="P226" i="70"/>
  <c r="P209" i="70"/>
  <c r="P227" i="70"/>
  <c r="O276" i="71"/>
  <c r="O258" i="71"/>
  <c r="O240" i="71"/>
  <c r="O30" i="69"/>
  <c r="O50" i="69" s="1"/>
  <c r="P123" i="71"/>
  <c r="P141" i="71"/>
  <c r="P218" i="71"/>
  <c r="P200" i="71"/>
  <c r="P130" i="69"/>
  <c r="P112" i="69"/>
  <c r="G60" i="70"/>
  <c r="P205" i="70"/>
  <c r="P223" i="70"/>
  <c r="O24" i="61"/>
  <c r="O44" i="61" s="1"/>
  <c r="P111" i="69"/>
  <c r="P129" i="69"/>
  <c r="O174" i="71"/>
  <c r="P228" i="71"/>
  <c r="P210" i="71"/>
  <c r="O211" i="69"/>
  <c r="O213" i="69" s="1"/>
  <c r="O193" i="69"/>
  <c r="O177" i="69"/>
  <c r="P212" i="69"/>
  <c r="P194" i="69"/>
  <c r="P206" i="69"/>
  <c r="P188" i="69"/>
  <c r="P210" i="70"/>
  <c r="P228" i="70"/>
  <c r="O32" i="69"/>
  <c r="O52" i="69" s="1"/>
  <c r="O243" i="70"/>
  <c r="O256" i="71"/>
  <c r="O238" i="71"/>
  <c r="O274" i="71"/>
  <c r="P127" i="71"/>
  <c r="P145" i="71"/>
  <c r="P146" i="71"/>
  <c r="P128" i="71"/>
  <c r="P152" i="70"/>
  <c r="P134" i="70"/>
  <c r="P146" i="70"/>
  <c r="P128" i="70"/>
  <c r="P191" i="71"/>
  <c r="P173" i="71"/>
  <c r="Q148" i="69"/>
  <c r="Q168" i="69" s="1"/>
  <c r="Q147" i="69"/>
  <c r="Q167" i="69" s="1"/>
  <c r="Q149" i="69"/>
  <c r="Q169" i="69" s="1"/>
  <c r="Q145" i="69"/>
  <c r="Q152" i="69"/>
  <c r="Q172" i="69" s="1"/>
  <c r="Q150" i="69"/>
  <c r="Q170" i="69" s="1"/>
  <c r="Q155" i="69"/>
  <c r="Q156" i="69"/>
  <c r="Q176" i="69" s="1"/>
  <c r="Q151" i="69"/>
  <c r="Q171" i="69" s="1"/>
  <c r="Q146" i="69"/>
  <c r="Q166" i="69" s="1"/>
  <c r="N48" i="71"/>
  <c r="N68" i="71" s="1"/>
  <c r="P196" i="70"/>
  <c r="P178" i="70"/>
  <c r="P127" i="69"/>
  <c r="P109" i="69"/>
  <c r="O33" i="69"/>
  <c r="G74" i="71"/>
  <c r="G75" i="71" s="1"/>
  <c r="P144" i="71"/>
  <c r="P126" i="71"/>
  <c r="O227" i="71"/>
  <c r="O209" i="71"/>
  <c r="O193" i="71"/>
  <c r="P125" i="71"/>
  <c r="P143" i="71"/>
  <c r="O232" i="70"/>
  <c r="O214" i="70"/>
  <c r="O198" i="70"/>
  <c r="P219" i="71"/>
  <c r="P201" i="71"/>
  <c r="N45" i="71"/>
  <c r="N65" i="71" s="1"/>
  <c r="R35" i="71"/>
  <c r="R40" i="70"/>
  <c r="R19" i="69"/>
  <c r="O207" i="61"/>
  <c r="O217" i="71"/>
  <c r="O189" i="71"/>
  <c r="O199" i="71"/>
  <c r="O201" i="69"/>
  <c r="O183" i="69"/>
  <c r="O173" i="69"/>
  <c r="P222" i="71"/>
  <c r="P204" i="71"/>
  <c r="P151" i="70"/>
  <c r="P133" i="70"/>
  <c r="P142" i="71"/>
  <c r="P124" i="71"/>
  <c r="N44" i="71"/>
  <c r="N64" i="71" s="1"/>
  <c r="P202" i="69"/>
  <c r="P184" i="69"/>
  <c r="P125" i="69"/>
  <c r="P107" i="69"/>
  <c r="G55" i="71"/>
  <c r="O244" i="70"/>
  <c r="O52" i="70" s="1"/>
  <c r="P186" i="70"/>
  <c r="P174" i="70"/>
  <c r="N47" i="71"/>
  <c r="M64" i="71"/>
  <c r="P223" i="71"/>
  <c r="P205" i="71"/>
  <c r="O275" i="71"/>
  <c r="O257" i="71"/>
  <c r="O239" i="71"/>
  <c r="O254" i="71"/>
  <c r="O272" i="71"/>
  <c r="O236" i="71"/>
  <c r="S58" i="71"/>
  <c r="S63" i="70"/>
  <c r="S42" i="69"/>
  <c r="P94" i="17"/>
  <c r="M68" i="71"/>
  <c r="O255" i="71"/>
  <c r="O273" i="71"/>
  <c r="O237" i="71"/>
  <c r="P220" i="71"/>
  <c r="P202" i="71"/>
  <c r="P205" i="69"/>
  <c r="P187" i="69"/>
  <c r="P131" i="69"/>
  <c r="P113" i="69"/>
  <c r="P149" i="70"/>
  <c r="P131" i="70"/>
  <c r="O259" i="71"/>
  <c r="O241" i="71"/>
  <c r="O277" i="71"/>
  <c r="P225" i="70"/>
  <c r="P207" i="70"/>
  <c r="N49" i="71"/>
  <c r="S36" i="61"/>
  <c r="O22" i="61"/>
  <c r="O42" i="61" s="1"/>
  <c r="O52" i="17"/>
  <c r="O27" i="61"/>
  <c r="O47" i="61" s="1"/>
  <c r="N43" i="61"/>
  <c r="N44" i="61"/>
  <c r="N47" i="61"/>
  <c r="O23" i="61"/>
  <c r="O43" i="61" s="1"/>
  <c r="O26" i="61"/>
  <c r="O46" i="61" s="1"/>
  <c r="O25" i="61"/>
  <c r="O45" i="61" s="1"/>
  <c r="P182" i="61"/>
  <c r="P200" i="61"/>
  <c r="P181" i="61"/>
  <c r="P199" i="61"/>
  <c r="P188" i="61"/>
  <c r="P206" i="61"/>
  <c r="P180" i="61"/>
  <c r="P198" i="61"/>
  <c r="P179" i="61"/>
  <c r="P197" i="61"/>
  <c r="P183" i="61"/>
  <c r="P201" i="61"/>
  <c r="P178" i="61"/>
  <c r="P196" i="61"/>
  <c r="N189" i="61"/>
  <c r="O152" i="61"/>
  <c r="O167" i="61"/>
  <c r="O177" i="61"/>
  <c r="Q144" i="61"/>
  <c r="Q164" i="61" s="1"/>
  <c r="Q146" i="61"/>
  <c r="Q166" i="61" s="1"/>
  <c r="Q149" i="61"/>
  <c r="Q150" i="61"/>
  <c r="Q170" i="61" s="1"/>
  <c r="Q139" i="61"/>
  <c r="Q142" i="61"/>
  <c r="Q162" i="61" s="1"/>
  <c r="Q140" i="61"/>
  <c r="Q160" i="61" s="1"/>
  <c r="Q141" i="61"/>
  <c r="Q161" i="61" s="1"/>
  <c r="Q145" i="61"/>
  <c r="Q165" i="61" s="1"/>
  <c r="Q143" i="61"/>
  <c r="Q163" i="61" s="1"/>
  <c r="P159" i="61"/>
  <c r="P195" i="61" s="1"/>
  <c r="P147" i="61"/>
  <c r="O187" i="61"/>
  <c r="O171" i="61"/>
  <c r="P151" i="61"/>
  <c r="P169" i="61"/>
  <c r="P205" i="61" s="1"/>
  <c r="N172" i="61"/>
  <c r="Q93" i="17"/>
  <c r="P47" i="17"/>
  <c r="Q42" i="17"/>
  <c r="P105" i="61"/>
  <c r="P123" i="61"/>
  <c r="P122" i="61"/>
  <c r="P104" i="61"/>
  <c r="Q40" i="17"/>
  <c r="P102" i="61"/>
  <c r="P120" i="61"/>
  <c r="Q44" i="17"/>
  <c r="Q46" i="17"/>
  <c r="Q45" i="17"/>
  <c r="P103" i="61"/>
  <c r="P121" i="61"/>
  <c r="Q39" i="17"/>
  <c r="P101" i="61"/>
  <c r="P119" i="61"/>
  <c r="Q41" i="17"/>
  <c r="Q43" i="17"/>
  <c r="P124" i="61"/>
  <c r="P106" i="61"/>
  <c r="P125" i="61"/>
  <c r="P107" i="61"/>
  <c r="R85" i="17"/>
  <c r="R92" i="17"/>
  <c r="R82" i="17"/>
  <c r="R86" i="17"/>
  <c r="R87" i="17"/>
  <c r="R88" i="17"/>
  <c r="R83" i="17"/>
  <c r="R84" i="17"/>
  <c r="R91" i="17"/>
  <c r="R81" i="17"/>
  <c r="Q89" i="17"/>
  <c r="P51" i="17"/>
  <c r="V33" i="66"/>
  <c r="Q49" i="17"/>
  <c r="Q50" i="17"/>
  <c r="S76" i="17"/>
  <c r="S34" i="17"/>
  <c r="T32" i="26"/>
  <c r="U9" i="66"/>
  <c r="R13" i="61"/>
  <c r="T17" i="26"/>
  <c r="T38" i="26" s="1"/>
  <c r="T38" i="72" s="1"/>
  <c r="S9" i="2"/>
  <c r="S15" i="72" s="1"/>
  <c r="S9" i="17"/>
  <c r="S26" i="26"/>
  <c r="S33" i="26" s="1"/>
  <c r="S12" i="17" s="1"/>
  <c r="R34" i="26"/>
  <c r="U50" i="66" l="1"/>
  <c r="Q77" i="72"/>
  <c r="R35" i="72"/>
  <c r="R31" i="72"/>
  <c r="R36" i="72" s="1"/>
  <c r="O53" i="70"/>
  <c r="O73" i="70" s="1"/>
  <c r="O49" i="70"/>
  <c r="O69" i="70" s="1"/>
  <c r="O51" i="70"/>
  <c r="O71" i="70" s="1"/>
  <c r="O54" i="70"/>
  <c r="O74" i="70" s="1"/>
  <c r="P117" i="71"/>
  <c r="P102" i="70"/>
  <c r="P122" i="70"/>
  <c r="P81" i="69"/>
  <c r="Q97" i="72"/>
  <c r="P95" i="61"/>
  <c r="Q30" i="17"/>
  <c r="R25" i="17"/>
  <c r="R89" i="70"/>
  <c r="R90" i="70"/>
  <c r="R110" i="70" s="1"/>
  <c r="R91" i="70"/>
  <c r="R111" i="70" s="1"/>
  <c r="R92" i="70"/>
  <c r="R112" i="70" s="1"/>
  <c r="R93" i="70"/>
  <c r="R113" i="70" s="1"/>
  <c r="R94" i="70"/>
  <c r="R114" i="70" s="1"/>
  <c r="R95" i="70"/>
  <c r="R115" i="70" s="1"/>
  <c r="R96" i="70"/>
  <c r="R116" i="70" s="1"/>
  <c r="R99" i="70"/>
  <c r="R100" i="70"/>
  <c r="R120" i="70" s="1"/>
  <c r="R181" i="72"/>
  <c r="R199" i="72"/>
  <c r="Q189" i="72"/>
  <c r="Q207" i="72"/>
  <c r="Q209" i="72" s="1"/>
  <c r="Q173" i="72"/>
  <c r="R84" i="71"/>
  <c r="R85" i="71"/>
  <c r="R105" i="71" s="1"/>
  <c r="R86" i="71"/>
  <c r="R106" i="71" s="1"/>
  <c r="R87" i="71"/>
  <c r="R107" i="71" s="1"/>
  <c r="R88" i="71"/>
  <c r="R108" i="71" s="1"/>
  <c r="R89" i="71"/>
  <c r="R109" i="71" s="1"/>
  <c r="R90" i="71"/>
  <c r="R110" i="71" s="1"/>
  <c r="R91" i="71"/>
  <c r="R111" i="71" s="1"/>
  <c r="R94" i="71"/>
  <c r="R95" i="71"/>
  <c r="R115" i="71" s="1"/>
  <c r="R185" i="72"/>
  <c r="R203" i="72"/>
  <c r="R94" i="72"/>
  <c r="R96" i="72" s="1"/>
  <c r="R76" i="72"/>
  <c r="R84" i="72"/>
  <c r="R92" i="72" s="1"/>
  <c r="R72" i="72"/>
  <c r="R149" i="72"/>
  <c r="R154" i="72" s="1"/>
  <c r="R161" i="72"/>
  <c r="Q92" i="61"/>
  <c r="Q94" i="61" s="1"/>
  <c r="Q74" i="61"/>
  <c r="Q82" i="61"/>
  <c r="Q90" i="61" s="1"/>
  <c r="Q95" i="61" s="1"/>
  <c r="Q70" i="61"/>
  <c r="R208" i="72"/>
  <c r="R190" i="72"/>
  <c r="Q154" i="72"/>
  <c r="R153" i="72"/>
  <c r="R171" i="72"/>
  <c r="Q179" i="72"/>
  <c r="Q197" i="72"/>
  <c r="Q169" i="72"/>
  <c r="Q174" i="72" s="1"/>
  <c r="P97" i="71"/>
  <c r="R201" i="72"/>
  <c r="R183" i="72"/>
  <c r="R200" i="72"/>
  <c r="R182" i="72"/>
  <c r="Q114" i="71"/>
  <c r="Q116" i="71" s="1"/>
  <c r="Q96" i="71"/>
  <c r="Q88" i="69"/>
  <c r="Q96" i="69" s="1"/>
  <c r="Q76" i="69"/>
  <c r="Q119" i="70"/>
  <c r="Q121" i="70" s="1"/>
  <c r="Q101" i="70"/>
  <c r="R63" i="61"/>
  <c r="R83" i="61" s="1"/>
  <c r="R69" i="61"/>
  <c r="R89" i="61" s="1"/>
  <c r="R65" i="61"/>
  <c r="R85" i="61" s="1"/>
  <c r="R64" i="61"/>
  <c r="R84" i="61" s="1"/>
  <c r="R67" i="61"/>
  <c r="R87" i="61" s="1"/>
  <c r="R68" i="61"/>
  <c r="R88" i="61" s="1"/>
  <c r="R72" i="61"/>
  <c r="R73" i="61"/>
  <c r="R93" i="61" s="1"/>
  <c r="R62" i="61"/>
  <c r="R66" i="61"/>
  <c r="R86" i="61" s="1"/>
  <c r="R68" i="69"/>
  <c r="R78" i="69"/>
  <c r="R79" i="69"/>
  <c r="R99" i="69" s="1"/>
  <c r="R69" i="69"/>
  <c r="R89" i="69" s="1"/>
  <c r="R71" i="69"/>
  <c r="R91" i="69" s="1"/>
  <c r="R75" i="69"/>
  <c r="R95" i="69" s="1"/>
  <c r="R72" i="69"/>
  <c r="R92" i="69" s="1"/>
  <c r="R74" i="69"/>
  <c r="R94" i="69" s="1"/>
  <c r="R70" i="69"/>
  <c r="R90" i="69" s="1"/>
  <c r="R73" i="69"/>
  <c r="R93" i="69" s="1"/>
  <c r="S18" i="17"/>
  <c r="S28" i="17"/>
  <c r="S24" i="17"/>
  <c r="S23" i="17"/>
  <c r="S22" i="17"/>
  <c r="S21" i="17"/>
  <c r="S20" i="17"/>
  <c r="S19" i="17"/>
  <c r="S27" i="17"/>
  <c r="S17" i="17"/>
  <c r="S64" i="72"/>
  <c r="S65" i="72"/>
  <c r="S85" i="72" s="1"/>
  <c r="S66" i="72"/>
  <c r="S86" i="72" s="1"/>
  <c r="S67" i="72"/>
  <c r="S87" i="72" s="1"/>
  <c r="S68" i="72"/>
  <c r="S88" i="72" s="1"/>
  <c r="S69" i="72"/>
  <c r="S89" i="72" s="1"/>
  <c r="S70" i="72"/>
  <c r="S90" i="72" s="1"/>
  <c r="S71" i="72"/>
  <c r="S91" i="72" s="1"/>
  <c r="S74" i="72"/>
  <c r="S75" i="72"/>
  <c r="S95" i="72" s="1"/>
  <c r="S33" i="72"/>
  <c r="S34" i="72"/>
  <c r="S23" i="72"/>
  <c r="S24" i="72"/>
  <c r="S25" i="72"/>
  <c r="S26" i="72"/>
  <c r="S27" i="72"/>
  <c r="S28" i="72"/>
  <c r="S29" i="72"/>
  <c r="S30" i="72"/>
  <c r="S142" i="72"/>
  <c r="S162" i="72" s="1"/>
  <c r="S144" i="72"/>
  <c r="S164" i="72" s="1"/>
  <c r="S141" i="72"/>
  <c r="S147" i="72"/>
  <c r="S167" i="72" s="1"/>
  <c r="S146" i="72"/>
  <c r="S166" i="72" s="1"/>
  <c r="S148" i="72"/>
  <c r="S168" i="72" s="1"/>
  <c r="S151" i="72"/>
  <c r="S143" i="72"/>
  <c r="S163" i="72" s="1"/>
  <c r="S145" i="72"/>
  <c r="S165" i="72" s="1"/>
  <c r="S152" i="72"/>
  <c r="S172" i="72" s="1"/>
  <c r="R180" i="72"/>
  <c r="R198" i="72"/>
  <c r="P101" i="69"/>
  <c r="Q92" i="71"/>
  <c r="Q97" i="71" s="1"/>
  <c r="Q104" i="71"/>
  <c r="Q112" i="71" s="1"/>
  <c r="Q98" i="69"/>
  <c r="Q100" i="69" s="1"/>
  <c r="Q80" i="69"/>
  <c r="Q109" i="70"/>
  <c r="Q117" i="70" s="1"/>
  <c r="Q97" i="70"/>
  <c r="T51" i="66"/>
  <c r="R202" i="72"/>
  <c r="R184" i="72"/>
  <c r="Q36" i="72"/>
  <c r="P75" i="61"/>
  <c r="R29" i="17"/>
  <c r="R30" i="17" s="1"/>
  <c r="P174" i="72"/>
  <c r="M56" i="72"/>
  <c r="P45" i="72"/>
  <c r="P44" i="72"/>
  <c r="P48" i="72"/>
  <c r="O45" i="72"/>
  <c r="Q125" i="72"/>
  <c r="Q107" i="72"/>
  <c r="Q104" i="72"/>
  <c r="Q122" i="72"/>
  <c r="Q45" i="72" s="1"/>
  <c r="Q103" i="72"/>
  <c r="Q121" i="72"/>
  <c r="Q44" i="72" s="1"/>
  <c r="P49" i="72"/>
  <c r="Q126" i="72"/>
  <c r="Q108" i="72"/>
  <c r="Q127" i="72"/>
  <c r="Q109" i="72"/>
  <c r="Q123" i="72"/>
  <c r="Q105" i="72"/>
  <c r="N51" i="72"/>
  <c r="N56" i="72" s="1"/>
  <c r="O48" i="72"/>
  <c r="P54" i="72"/>
  <c r="O43" i="72"/>
  <c r="P50" i="72"/>
  <c r="O49" i="72"/>
  <c r="Q124" i="72"/>
  <c r="Q106" i="72"/>
  <c r="O53" i="72"/>
  <c r="V48" i="66"/>
  <c r="V44" i="66"/>
  <c r="V41" i="66"/>
  <c r="V45" i="66"/>
  <c r="V39" i="66"/>
  <c r="V42" i="66"/>
  <c r="V43" i="66"/>
  <c r="V40" i="66"/>
  <c r="V49" i="66"/>
  <c r="V38" i="66"/>
  <c r="P179" i="70"/>
  <c r="P32" i="69"/>
  <c r="P52" i="69" s="1"/>
  <c r="P22" i="61"/>
  <c r="P42" i="61" s="1"/>
  <c r="O45" i="71"/>
  <c r="O65" i="71" s="1"/>
  <c r="O194" i="71"/>
  <c r="U46" i="66"/>
  <c r="U51" i="66" s="1"/>
  <c r="O44" i="71"/>
  <c r="O64" i="71" s="1"/>
  <c r="O48" i="71"/>
  <c r="O68" i="71" s="1"/>
  <c r="P245" i="70"/>
  <c r="P174" i="71"/>
  <c r="P23" i="61"/>
  <c r="P43" i="61" s="1"/>
  <c r="P158" i="69"/>
  <c r="Q188" i="69"/>
  <c r="Q206" i="69"/>
  <c r="N69" i="70"/>
  <c r="P242" i="70"/>
  <c r="Q128" i="70"/>
  <c r="Q146" i="70"/>
  <c r="Q181" i="71"/>
  <c r="Q169" i="71"/>
  <c r="P244" i="70"/>
  <c r="P28" i="69"/>
  <c r="Q113" i="69"/>
  <c r="Q131" i="69"/>
  <c r="O216" i="70"/>
  <c r="Q145" i="71"/>
  <c r="Q127" i="71"/>
  <c r="O234" i="70"/>
  <c r="Q126" i="69"/>
  <c r="Q108" i="69"/>
  <c r="P275" i="71"/>
  <c r="P257" i="71"/>
  <c r="P239" i="71"/>
  <c r="O199" i="70"/>
  <c r="Q131" i="70"/>
  <c r="Q149" i="70"/>
  <c r="Q196" i="70"/>
  <c r="Q178" i="70"/>
  <c r="Q129" i="70"/>
  <c r="Q147" i="70"/>
  <c r="N73" i="70"/>
  <c r="O178" i="69"/>
  <c r="Q152" i="70"/>
  <c r="Q134" i="70"/>
  <c r="Q184" i="69"/>
  <c r="Q202" i="69"/>
  <c r="Q185" i="69"/>
  <c r="Q203" i="69"/>
  <c r="Q124" i="71"/>
  <c r="Q142" i="71"/>
  <c r="Q150" i="70"/>
  <c r="Q132" i="70"/>
  <c r="P33" i="69"/>
  <c r="P53" i="69" s="1"/>
  <c r="Q218" i="71"/>
  <c r="Q200" i="71"/>
  <c r="Q220" i="71"/>
  <c r="Q202" i="71"/>
  <c r="Q126" i="71"/>
  <c r="Q144" i="71"/>
  <c r="Q206" i="70"/>
  <c r="Q224" i="70"/>
  <c r="N69" i="71"/>
  <c r="Q228" i="71"/>
  <c r="Q210" i="71"/>
  <c r="Q143" i="71"/>
  <c r="Q125" i="71"/>
  <c r="P276" i="71"/>
  <c r="P240" i="71"/>
  <c r="P258" i="71"/>
  <c r="Q153" i="69"/>
  <c r="Q165" i="69"/>
  <c r="Q221" i="71"/>
  <c r="Q203" i="71"/>
  <c r="N67" i="71"/>
  <c r="Q223" i="71"/>
  <c r="Q205" i="71"/>
  <c r="P194" i="70"/>
  <c r="P204" i="70"/>
  <c r="P222" i="70"/>
  <c r="O53" i="69"/>
  <c r="Q189" i="69"/>
  <c r="Q207" i="69"/>
  <c r="Q186" i="69"/>
  <c r="Q204" i="69"/>
  <c r="P272" i="71"/>
  <c r="P254" i="71"/>
  <c r="P236" i="71"/>
  <c r="Q222" i="71"/>
  <c r="Q204" i="71"/>
  <c r="Q109" i="69"/>
  <c r="Q127" i="69"/>
  <c r="P211" i="69"/>
  <c r="P213" i="69" s="1"/>
  <c r="P193" i="69"/>
  <c r="P195" i="69" s="1"/>
  <c r="P177" i="69"/>
  <c r="Q209" i="70"/>
  <c r="Q227" i="70"/>
  <c r="Q151" i="70"/>
  <c r="Q133" i="70"/>
  <c r="R171" i="70"/>
  <c r="R191" i="70" s="1"/>
  <c r="R166" i="70"/>
  <c r="R168" i="70"/>
  <c r="R188" i="70" s="1"/>
  <c r="R176" i="70"/>
  <c r="R177" i="70"/>
  <c r="R197" i="70" s="1"/>
  <c r="R169" i="70"/>
  <c r="R189" i="70" s="1"/>
  <c r="R167" i="70"/>
  <c r="R187" i="70" s="1"/>
  <c r="R172" i="70"/>
  <c r="R192" i="70" s="1"/>
  <c r="R170" i="70"/>
  <c r="R190" i="70" s="1"/>
  <c r="R173" i="70"/>
  <c r="R193" i="70" s="1"/>
  <c r="P214" i="70"/>
  <c r="P216" i="70" s="1"/>
  <c r="P232" i="70"/>
  <c r="P234" i="70" s="1"/>
  <c r="P198" i="70"/>
  <c r="Q205" i="70"/>
  <c r="Q223" i="70"/>
  <c r="P274" i="71"/>
  <c r="P256" i="71"/>
  <c r="P238" i="71"/>
  <c r="R171" i="71"/>
  <c r="R161" i="71"/>
  <c r="R167" i="71"/>
  <c r="R187" i="71" s="1"/>
  <c r="R166" i="71"/>
  <c r="R186" i="71" s="1"/>
  <c r="R162" i="71"/>
  <c r="R182" i="71" s="1"/>
  <c r="R168" i="71"/>
  <c r="R188" i="71" s="1"/>
  <c r="R163" i="71"/>
  <c r="R183" i="71" s="1"/>
  <c r="R172" i="71"/>
  <c r="R192" i="71" s="1"/>
  <c r="R164" i="71"/>
  <c r="R184" i="71" s="1"/>
  <c r="R165" i="71"/>
  <c r="R185" i="71" s="1"/>
  <c r="O195" i="69"/>
  <c r="Q123" i="71"/>
  <c r="Q141" i="71"/>
  <c r="Q210" i="70"/>
  <c r="Q228" i="70"/>
  <c r="Q128" i="71"/>
  <c r="Q146" i="71"/>
  <c r="P201" i="69"/>
  <c r="P183" i="69"/>
  <c r="P173" i="69"/>
  <c r="P217" i="71"/>
  <c r="P189" i="71"/>
  <c r="P199" i="71"/>
  <c r="P243" i="70"/>
  <c r="P277" i="71"/>
  <c r="P259" i="71"/>
  <c r="P241" i="71"/>
  <c r="Q187" i="69"/>
  <c r="Q205" i="69"/>
  <c r="Q191" i="71"/>
  <c r="Q173" i="71"/>
  <c r="Q186" i="70"/>
  <c r="Q174" i="70"/>
  <c r="S35" i="71"/>
  <c r="S40" i="70"/>
  <c r="S19" i="69"/>
  <c r="T58" i="71"/>
  <c r="T63" i="70"/>
  <c r="T42" i="69"/>
  <c r="O49" i="71"/>
  <c r="O69" i="71" s="1"/>
  <c r="Q130" i="69"/>
  <c r="Q112" i="69"/>
  <c r="Q147" i="71"/>
  <c r="Q129" i="71"/>
  <c r="P273" i="71"/>
  <c r="P237" i="71"/>
  <c r="P255" i="71"/>
  <c r="O211" i="71"/>
  <c r="Q194" i="69"/>
  <c r="Q212" i="69"/>
  <c r="P241" i="70"/>
  <c r="P49" i="70" s="1"/>
  <c r="Q219" i="71"/>
  <c r="Q201" i="71"/>
  <c r="Q130" i="70"/>
  <c r="Q148" i="70"/>
  <c r="P31" i="69"/>
  <c r="Q208" i="70"/>
  <c r="Q226" i="70"/>
  <c r="O47" i="71"/>
  <c r="O67" i="71" s="1"/>
  <c r="P246" i="70"/>
  <c r="R150" i="69"/>
  <c r="R170" i="69" s="1"/>
  <c r="R149" i="69"/>
  <c r="R169" i="69" s="1"/>
  <c r="R155" i="69"/>
  <c r="R151" i="69"/>
  <c r="R171" i="69" s="1"/>
  <c r="R147" i="69"/>
  <c r="R167" i="69" s="1"/>
  <c r="R148" i="69"/>
  <c r="R168" i="69" s="1"/>
  <c r="R156" i="69"/>
  <c r="R176" i="69" s="1"/>
  <c r="R146" i="69"/>
  <c r="R166" i="69" s="1"/>
  <c r="R152" i="69"/>
  <c r="R172" i="69" s="1"/>
  <c r="R145" i="69"/>
  <c r="O229" i="71"/>
  <c r="P30" i="69"/>
  <c r="Q175" i="69"/>
  <c r="Q157" i="69"/>
  <c r="P227" i="71"/>
  <c r="P229" i="71" s="1"/>
  <c r="P193" i="71"/>
  <c r="P209" i="71"/>
  <c r="O46" i="71"/>
  <c r="Q111" i="69"/>
  <c r="Q129" i="69"/>
  <c r="Q107" i="69"/>
  <c r="Q125" i="69"/>
  <c r="P29" i="69"/>
  <c r="P49" i="69" s="1"/>
  <c r="Q128" i="69"/>
  <c r="Q110" i="69"/>
  <c r="Q215" i="70"/>
  <c r="Q233" i="70"/>
  <c r="Q207" i="70"/>
  <c r="Q225" i="70"/>
  <c r="Q94" i="17"/>
  <c r="T36" i="61"/>
  <c r="P24" i="61"/>
  <c r="P44" i="61" s="1"/>
  <c r="P25" i="61"/>
  <c r="P45" i="61" s="1"/>
  <c r="P26" i="61"/>
  <c r="P46" i="61" s="1"/>
  <c r="P207" i="61"/>
  <c r="P27" i="61"/>
  <c r="P47" i="61" s="1"/>
  <c r="Q182" i="61"/>
  <c r="Q200" i="61"/>
  <c r="P152" i="61"/>
  <c r="Q188" i="61"/>
  <c r="Q206" i="61"/>
  <c r="Q183" i="61"/>
  <c r="Q201" i="61"/>
  <c r="Q179" i="61"/>
  <c r="Q197" i="61"/>
  <c r="Q178" i="61"/>
  <c r="Q196" i="61"/>
  <c r="Q180" i="61"/>
  <c r="Q198" i="61"/>
  <c r="Q181" i="61"/>
  <c r="Q199" i="61"/>
  <c r="O189" i="61"/>
  <c r="P187" i="61"/>
  <c r="P171" i="61"/>
  <c r="P177" i="61"/>
  <c r="P167" i="61"/>
  <c r="Q151" i="61"/>
  <c r="Q169" i="61"/>
  <c r="Q205" i="61" s="1"/>
  <c r="Q147" i="61"/>
  <c r="Q159" i="61"/>
  <c r="Q195" i="61" s="1"/>
  <c r="R149" i="61"/>
  <c r="R139" i="61"/>
  <c r="R144" i="61"/>
  <c r="R164" i="61" s="1"/>
  <c r="R143" i="61"/>
  <c r="R163" i="61" s="1"/>
  <c r="R145" i="61"/>
  <c r="R165" i="61" s="1"/>
  <c r="R140" i="61"/>
  <c r="R160" i="61" s="1"/>
  <c r="R142" i="61"/>
  <c r="R162" i="61" s="1"/>
  <c r="R150" i="61"/>
  <c r="R170" i="61" s="1"/>
  <c r="R146" i="61"/>
  <c r="R166" i="61" s="1"/>
  <c r="R141" i="61"/>
  <c r="R161" i="61" s="1"/>
  <c r="O172" i="61"/>
  <c r="P52" i="17"/>
  <c r="Q47" i="17"/>
  <c r="R45" i="17"/>
  <c r="Q121" i="61"/>
  <c r="Q103" i="61"/>
  <c r="R44" i="17"/>
  <c r="R43" i="17"/>
  <c r="R42" i="17"/>
  <c r="R40" i="17"/>
  <c r="Q125" i="61"/>
  <c r="Q107" i="61"/>
  <c r="Q124" i="61"/>
  <c r="Q106" i="61"/>
  <c r="Q102" i="61"/>
  <c r="Q120" i="61"/>
  <c r="R39" i="17"/>
  <c r="R41" i="17"/>
  <c r="Q104" i="61"/>
  <c r="Q122" i="61"/>
  <c r="Q105" i="61"/>
  <c r="Q123" i="61"/>
  <c r="R46" i="17"/>
  <c r="Q119" i="61"/>
  <c r="Q101" i="61"/>
  <c r="S84" i="17"/>
  <c r="S91" i="17"/>
  <c r="S87" i="17"/>
  <c r="S88" i="17"/>
  <c r="S81" i="17"/>
  <c r="S85" i="17"/>
  <c r="S92" i="17"/>
  <c r="S86" i="17"/>
  <c r="S82" i="17"/>
  <c r="S83" i="17"/>
  <c r="R89" i="17"/>
  <c r="R93" i="17"/>
  <c r="Q51" i="17"/>
  <c r="W33" i="66"/>
  <c r="R49" i="17"/>
  <c r="R50" i="17"/>
  <c r="T76" i="17"/>
  <c r="T34" i="17"/>
  <c r="U32" i="26"/>
  <c r="V9" i="66"/>
  <c r="S13" i="61"/>
  <c r="T26" i="26"/>
  <c r="T33" i="26" s="1"/>
  <c r="T12" i="17" s="1"/>
  <c r="S34" i="26"/>
  <c r="U17" i="26"/>
  <c r="U38" i="26" s="1"/>
  <c r="U38" i="72" s="1"/>
  <c r="T9" i="17"/>
  <c r="T9" i="2"/>
  <c r="T15" i="72" s="1"/>
  <c r="P51" i="70" l="1"/>
  <c r="P71" i="70" s="1"/>
  <c r="P53" i="70"/>
  <c r="P73" i="70" s="1"/>
  <c r="P54" i="70"/>
  <c r="P74" i="70" s="1"/>
  <c r="P50" i="70"/>
  <c r="P70" i="70" s="1"/>
  <c r="P52" i="70"/>
  <c r="P72" i="70" s="1"/>
  <c r="R77" i="72"/>
  <c r="Q122" i="70"/>
  <c r="Q102" i="70"/>
  <c r="R97" i="72"/>
  <c r="Q75" i="61"/>
  <c r="S29" i="17"/>
  <c r="Q117" i="71"/>
  <c r="S208" i="72"/>
  <c r="S190" i="72"/>
  <c r="S182" i="72"/>
  <c r="S200" i="72"/>
  <c r="R80" i="69"/>
  <c r="R98" i="69"/>
  <c r="R100" i="69" s="1"/>
  <c r="S161" i="72"/>
  <c r="S149" i="72"/>
  <c r="R104" i="71"/>
  <c r="R112" i="71" s="1"/>
  <c r="R92" i="71"/>
  <c r="S201" i="72"/>
  <c r="S183" i="72"/>
  <c r="R88" i="69"/>
  <c r="R96" i="69" s="1"/>
  <c r="R76" i="69"/>
  <c r="S199" i="72"/>
  <c r="S181" i="72"/>
  <c r="Q191" i="72"/>
  <c r="S171" i="72"/>
  <c r="S153" i="72"/>
  <c r="S35" i="72"/>
  <c r="R82" i="61"/>
  <c r="R90" i="61" s="1"/>
  <c r="R70" i="61"/>
  <c r="Q101" i="69"/>
  <c r="R114" i="71"/>
  <c r="R116" i="71" s="1"/>
  <c r="R96" i="71"/>
  <c r="T64" i="72"/>
  <c r="T65" i="72"/>
  <c r="T85" i="72" s="1"/>
  <c r="T66" i="72"/>
  <c r="T86" i="72" s="1"/>
  <c r="T67" i="72"/>
  <c r="T87" i="72" s="1"/>
  <c r="T68" i="72"/>
  <c r="T88" i="72" s="1"/>
  <c r="T69" i="72"/>
  <c r="T89" i="72" s="1"/>
  <c r="T70" i="72"/>
  <c r="T90" i="72" s="1"/>
  <c r="T71" i="72"/>
  <c r="T91" i="72" s="1"/>
  <c r="T74" i="72"/>
  <c r="T75" i="72"/>
  <c r="T95" i="72" s="1"/>
  <c r="T33" i="72"/>
  <c r="T34" i="72"/>
  <c r="T23" i="72"/>
  <c r="T24" i="72"/>
  <c r="T25" i="72"/>
  <c r="T26" i="72"/>
  <c r="T27" i="72"/>
  <c r="T28" i="72"/>
  <c r="T29" i="72"/>
  <c r="T30" i="72"/>
  <c r="T144" i="72"/>
  <c r="T164" i="72" s="1"/>
  <c r="T146" i="72"/>
  <c r="T166" i="72" s="1"/>
  <c r="T143" i="72"/>
  <c r="T163" i="72" s="1"/>
  <c r="T148" i="72"/>
  <c r="T168" i="72" s="1"/>
  <c r="T141" i="72"/>
  <c r="T142" i="72"/>
  <c r="T162" i="72" s="1"/>
  <c r="T147" i="72"/>
  <c r="T167" i="72" s="1"/>
  <c r="T151" i="72"/>
  <c r="T152" i="72"/>
  <c r="T172" i="72" s="1"/>
  <c r="T145" i="72"/>
  <c r="T165" i="72" s="1"/>
  <c r="S31" i="72"/>
  <c r="S72" i="69"/>
  <c r="S92" i="69" s="1"/>
  <c r="S74" i="69"/>
  <c r="S94" i="69" s="1"/>
  <c r="S68" i="69"/>
  <c r="S69" i="69"/>
  <c r="S89" i="69" s="1"/>
  <c r="S71" i="69"/>
  <c r="S91" i="69" s="1"/>
  <c r="S70" i="69"/>
  <c r="S90" i="69" s="1"/>
  <c r="S75" i="69"/>
  <c r="S95" i="69" s="1"/>
  <c r="S79" i="69"/>
  <c r="S99" i="69" s="1"/>
  <c r="S78" i="69"/>
  <c r="S73" i="69"/>
  <c r="S93" i="69" s="1"/>
  <c r="R173" i="72"/>
  <c r="R189" i="72"/>
  <c r="R191" i="72" s="1"/>
  <c r="R207" i="72"/>
  <c r="R209" i="72" s="1"/>
  <c r="S198" i="72"/>
  <c r="S180" i="72"/>
  <c r="T19" i="17"/>
  <c r="T17" i="17"/>
  <c r="T27" i="17"/>
  <c r="T24" i="17"/>
  <c r="T23" i="17"/>
  <c r="T22" i="17"/>
  <c r="T21" i="17"/>
  <c r="T20" i="17"/>
  <c r="T18" i="17"/>
  <c r="T28" i="17"/>
  <c r="S89" i="70"/>
  <c r="S90" i="70"/>
  <c r="S110" i="70" s="1"/>
  <c r="S91" i="70"/>
  <c r="S111" i="70" s="1"/>
  <c r="S92" i="70"/>
  <c r="S112" i="70" s="1"/>
  <c r="S93" i="70"/>
  <c r="S113" i="70" s="1"/>
  <c r="S94" i="70"/>
  <c r="S114" i="70" s="1"/>
  <c r="S95" i="70"/>
  <c r="S115" i="70" s="1"/>
  <c r="S96" i="70"/>
  <c r="S116" i="70" s="1"/>
  <c r="S99" i="70"/>
  <c r="S100" i="70"/>
  <c r="S120" i="70" s="1"/>
  <c r="P199" i="70"/>
  <c r="S202" i="72"/>
  <c r="S184" i="72"/>
  <c r="S94" i="72"/>
  <c r="S96" i="72" s="1"/>
  <c r="S76" i="72"/>
  <c r="S84" i="72"/>
  <c r="S92" i="72" s="1"/>
  <c r="S72" i="72"/>
  <c r="R74" i="61"/>
  <c r="R92" i="61"/>
  <c r="R94" i="61" s="1"/>
  <c r="S65" i="61"/>
  <c r="S85" i="61" s="1"/>
  <c r="S73" i="61"/>
  <c r="S93" i="61" s="1"/>
  <c r="S62" i="61"/>
  <c r="S72" i="61"/>
  <c r="S64" i="61"/>
  <c r="S84" i="61" s="1"/>
  <c r="S63" i="61"/>
  <c r="S83" i="61" s="1"/>
  <c r="S68" i="61"/>
  <c r="S88" i="61" s="1"/>
  <c r="S67" i="61"/>
  <c r="S87" i="61" s="1"/>
  <c r="S69" i="61"/>
  <c r="S89" i="61" s="1"/>
  <c r="S66" i="61"/>
  <c r="S86" i="61" s="1"/>
  <c r="S84" i="71"/>
  <c r="S85" i="71"/>
  <c r="S105" i="71" s="1"/>
  <c r="S86" i="71"/>
  <c r="S106" i="71" s="1"/>
  <c r="S87" i="71"/>
  <c r="S107" i="71" s="1"/>
  <c r="S88" i="71"/>
  <c r="S108" i="71" s="1"/>
  <c r="S89" i="71"/>
  <c r="S109" i="71" s="1"/>
  <c r="S90" i="71"/>
  <c r="S110" i="71" s="1"/>
  <c r="S91" i="71"/>
  <c r="S111" i="71" s="1"/>
  <c r="S94" i="71"/>
  <c r="S95" i="71"/>
  <c r="S115" i="71" s="1"/>
  <c r="S185" i="72"/>
  <c r="S203" i="72"/>
  <c r="S25" i="17"/>
  <c r="S30" i="17" s="1"/>
  <c r="Q81" i="69"/>
  <c r="R179" i="72"/>
  <c r="R169" i="72"/>
  <c r="R174" i="72" s="1"/>
  <c r="R197" i="72"/>
  <c r="R119" i="70"/>
  <c r="R121" i="70" s="1"/>
  <c r="R101" i="70"/>
  <c r="R97" i="70"/>
  <c r="R109" i="70"/>
  <c r="R117" i="70" s="1"/>
  <c r="P44" i="71"/>
  <c r="P64" i="71" s="1"/>
  <c r="Q47" i="72"/>
  <c r="R127" i="72"/>
  <c r="R109" i="72"/>
  <c r="R105" i="72"/>
  <c r="R123" i="72"/>
  <c r="P43" i="72"/>
  <c r="Q50" i="72"/>
  <c r="R103" i="72"/>
  <c r="R121" i="72"/>
  <c r="Q48" i="72"/>
  <c r="Q49" i="72"/>
  <c r="R108" i="72"/>
  <c r="R126" i="72"/>
  <c r="R122" i="72"/>
  <c r="R104" i="72"/>
  <c r="O51" i="72"/>
  <c r="P53" i="72"/>
  <c r="P55" i="72" s="1"/>
  <c r="Q46" i="72"/>
  <c r="R125" i="72"/>
  <c r="R107" i="72"/>
  <c r="R124" i="72"/>
  <c r="R106" i="72"/>
  <c r="Q179" i="70"/>
  <c r="W49" i="66"/>
  <c r="W41" i="66"/>
  <c r="W38" i="66"/>
  <c r="W43" i="66"/>
  <c r="W42" i="66"/>
  <c r="W45" i="66"/>
  <c r="W44" i="66"/>
  <c r="W40" i="66"/>
  <c r="W39" i="66"/>
  <c r="W48" i="66"/>
  <c r="Q243" i="70"/>
  <c r="Q33" i="69"/>
  <c r="Q53" i="69" s="1"/>
  <c r="P45" i="71"/>
  <c r="P65" i="71" s="1"/>
  <c r="P46" i="71"/>
  <c r="P66" i="71" s="1"/>
  <c r="V46" i="66"/>
  <c r="V50" i="66"/>
  <c r="R223" i="71"/>
  <c r="R205" i="71"/>
  <c r="Q275" i="71"/>
  <c r="Q257" i="71"/>
  <c r="Q239" i="71"/>
  <c r="Q31" i="69"/>
  <c r="Q51" i="69" s="1"/>
  <c r="Q273" i="71"/>
  <c r="Q237" i="71"/>
  <c r="Q255" i="71"/>
  <c r="R221" i="71"/>
  <c r="R203" i="71"/>
  <c r="R207" i="70"/>
  <c r="R225" i="70"/>
  <c r="R148" i="70"/>
  <c r="R130" i="70"/>
  <c r="R110" i="69"/>
  <c r="R128" i="69"/>
  <c r="P47" i="71"/>
  <c r="P67" i="71" s="1"/>
  <c r="R205" i="69"/>
  <c r="R187" i="69"/>
  <c r="R124" i="71"/>
  <c r="R142" i="71"/>
  <c r="R107" i="69"/>
  <c r="R125" i="69"/>
  <c r="R220" i="71"/>
  <c r="R202" i="71"/>
  <c r="R130" i="69"/>
  <c r="R112" i="69"/>
  <c r="R215" i="70"/>
  <c r="R233" i="70"/>
  <c r="R111" i="69"/>
  <c r="R129" i="69"/>
  <c r="P48" i="69"/>
  <c r="R206" i="69"/>
  <c r="R188" i="69"/>
  <c r="S146" i="69"/>
  <c r="S166" i="69" s="1"/>
  <c r="S155" i="69"/>
  <c r="S156" i="69"/>
  <c r="S176" i="69" s="1"/>
  <c r="S152" i="69"/>
  <c r="S172" i="69" s="1"/>
  <c r="S147" i="69"/>
  <c r="S167" i="69" s="1"/>
  <c r="S145" i="69"/>
  <c r="S150" i="69"/>
  <c r="S170" i="69" s="1"/>
  <c r="S151" i="69"/>
  <c r="S171" i="69" s="1"/>
  <c r="S149" i="69"/>
  <c r="S169" i="69" s="1"/>
  <c r="S148" i="69"/>
  <c r="S168" i="69" s="1"/>
  <c r="R228" i="71"/>
  <c r="R210" i="71"/>
  <c r="R151" i="70"/>
  <c r="R133" i="70"/>
  <c r="R196" i="70"/>
  <c r="R178" i="70"/>
  <c r="R125" i="71"/>
  <c r="R143" i="71"/>
  <c r="O66" i="71"/>
  <c r="R175" i="69"/>
  <c r="R157" i="69"/>
  <c r="R108" i="69"/>
  <c r="R126" i="69"/>
  <c r="Q227" i="71"/>
  <c r="Q193" i="71"/>
  <c r="Q209" i="71"/>
  <c r="R169" i="71"/>
  <c r="R181" i="71"/>
  <c r="R113" i="69"/>
  <c r="R131" i="69"/>
  <c r="Q242" i="70"/>
  <c r="P211" i="71"/>
  <c r="R165" i="69"/>
  <c r="R153" i="69"/>
  <c r="R173" i="71"/>
  <c r="R191" i="71"/>
  <c r="Q245" i="70"/>
  <c r="Q53" i="70" s="1"/>
  <c r="Q32" i="69"/>
  <c r="Q52" i="69" s="1"/>
  <c r="R202" i="69"/>
  <c r="R184" i="69"/>
  <c r="O72" i="70"/>
  <c r="R146" i="70"/>
  <c r="R128" i="70"/>
  <c r="S176" i="70"/>
  <c r="S168" i="70"/>
  <c r="S188" i="70" s="1"/>
  <c r="S169" i="70"/>
  <c r="S189" i="70" s="1"/>
  <c r="S172" i="70"/>
  <c r="S192" i="70" s="1"/>
  <c r="S173" i="70"/>
  <c r="S193" i="70" s="1"/>
  <c r="S170" i="70"/>
  <c r="S190" i="70" s="1"/>
  <c r="S177" i="70"/>
  <c r="S197" i="70" s="1"/>
  <c r="S167" i="70"/>
  <c r="S187" i="70" s="1"/>
  <c r="S171" i="70"/>
  <c r="S191" i="70" s="1"/>
  <c r="S166" i="70"/>
  <c r="P194" i="71"/>
  <c r="R219" i="71"/>
  <c r="R201" i="71"/>
  <c r="R206" i="70"/>
  <c r="R224" i="70"/>
  <c r="R152" i="70"/>
  <c r="R134" i="70"/>
  <c r="Q277" i="71"/>
  <c r="Q259" i="71"/>
  <c r="Q241" i="71"/>
  <c r="Q183" i="69"/>
  <c r="Q201" i="69"/>
  <c r="Q173" i="69"/>
  <c r="Q274" i="71"/>
  <c r="Q256" i="71"/>
  <c r="Q238" i="71"/>
  <c r="R131" i="70"/>
  <c r="R149" i="70"/>
  <c r="Q174" i="71"/>
  <c r="R205" i="70"/>
  <c r="R223" i="70"/>
  <c r="U58" i="71"/>
  <c r="U63" i="70"/>
  <c r="U42" i="69"/>
  <c r="Q28" i="69"/>
  <c r="Q48" i="69" s="1"/>
  <c r="R194" i="69"/>
  <c r="R212" i="69"/>
  <c r="O70" i="70"/>
  <c r="S171" i="71"/>
  <c r="S166" i="71"/>
  <c r="S186" i="71" s="1"/>
  <c r="S167" i="71"/>
  <c r="S187" i="71" s="1"/>
  <c r="S164" i="71"/>
  <c r="S184" i="71" s="1"/>
  <c r="S163" i="71"/>
  <c r="S183" i="71" s="1"/>
  <c r="S165" i="71"/>
  <c r="S185" i="71" s="1"/>
  <c r="S162" i="71"/>
  <c r="S182" i="71" s="1"/>
  <c r="S168" i="71"/>
  <c r="S188" i="71" s="1"/>
  <c r="S161" i="71"/>
  <c r="S172" i="71"/>
  <c r="S192" i="71" s="1"/>
  <c r="R146" i="71"/>
  <c r="R128" i="71"/>
  <c r="R186" i="70"/>
  <c r="R174" i="70"/>
  <c r="R179" i="70" s="1"/>
  <c r="R147" i="71"/>
  <c r="R129" i="71"/>
  <c r="Q30" i="69"/>
  <c r="Q50" i="69" s="1"/>
  <c r="Q158" i="69"/>
  <c r="R150" i="70"/>
  <c r="R132" i="70"/>
  <c r="Q214" i="70"/>
  <c r="Q216" i="70" s="1"/>
  <c r="Q232" i="70"/>
  <c r="Q234" i="70" s="1"/>
  <c r="Q198" i="70"/>
  <c r="Q217" i="71"/>
  <c r="Q199" i="71"/>
  <c r="Q189" i="71"/>
  <c r="Q194" i="71" s="1"/>
  <c r="Q193" i="69"/>
  <c r="Q195" i="69" s="1"/>
  <c r="Q211" i="69"/>
  <c r="Q213" i="69" s="1"/>
  <c r="Q177" i="69"/>
  <c r="R204" i="69"/>
  <c r="R186" i="69"/>
  <c r="R129" i="70"/>
  <c r="R147" i="70"/>
  <c r="P51" i="69"/>
  <c r="P49" i="71"/>
  <c r="P69" i="71" s="1"/>
  <c r="P178" i="69"/>
  <c r="R218" i="71"/>
  <c r="R200" i="71"/>
  <c r="R208" i="70"/>
  <c r="R226" i="70"/>
  <c r="R209" i="70"/>
  <c r="R227" i="70"/>
  <c r="R127" i="71"/>
  <c r="R145" i="71"/>
  <c r="Q272" i="71"/>
  <c r="Q254" i="71"/>
  <c r="Q236" i="71"/>
  <c r="R126" i="71"/>
  <c r="R144" i="71"/>
  <c r="Q29" i="69"/>
  <c r="Q49" i="69" s="1"/>
  <c r="R207" i="69"/>
  <c r="R189" i="69"/>
  <c r="T35" i="71"/>
  <c r="T40" i="70"/>
  <c r="T19" i="69"/>
  <c r="P50" i="69"/>
  <c r="R185" i="69"/>
  <c r="R203" i="69"/>
  <c r="R123" i="71"/>
  <c r="R141" i="71"/>
  <c r="Q204" i="70"/>
  <c r="Q222" i="70"/>
  <c r="Q194" i="70"/>
  <c r="R222" i="71"/>
  <c r="R204" i="71"/>
  <c r="R210" i="70"/>
  <c r="R228" i="70"/>
  <c r="Q246" i="70"/>
  <c r="Q276" i="71"/>
  <c r="Q258" i="71"/>
  <c r="Q240" i="71"/>
  <c r="R109" i="69"/>
  <c r="R127" i="69"/>
  <c r="P48" i="71"/>
  <c r="Q244" i="70"/>
  <c r="Q241" i="70"/>
  <c r="Q26" i="61"/>
  <c r="Q46" i="61" s="1"/>
  <c r="U36" i="61"/>
  <c r="Q25" i="61"/>
  <c r="Q45" i="61" s="1"/>
  <c r="Q23" i="61"/>
  <c r="Q43" i="61" s="1"/>
  <c r="Q24" i="61"/>
  <c r="Q44" i="61" s="1"/>
  <c r="Q27" i="61"/>
  <c r="Q47" i="61" s="1"/>
  <c r="Q22" i="61"/>
  <c r="Q42" i="61" s="1"/>
  <c r="P172" i="61"/>
  <c r="R181" i="61"/>
  <c r="R199" i="61"/>
  <c r="R179" i="61"/>
  <c r="R197" i="61"/>
  <c r="R188" i="61"/>
  <c r="R206" i="61"/>
  <c r="R180" i="61"/>
  <c r="R198" i="61"/>
  <c r="R178" i="61"/>
  <c r="R196" i="61"/>
  <c r="Q207" i="61"/>
  <c r="R182" i="61"/>
  <c r="R200" i="61"/>
  <c r="R183" i="61"/>
  <c r="R201" i="61"/>
  <c r="P189" i="61"/>
  <c r="Q152" i="61"/>
  <c r="Q177" i="61"/>
  <c r="Q167" i="61"/>
  <c r="S139" i="61"/>
  <c r="S149" i="61"/>
  <c r="S142" i="61"/>
  <c r="S162" i="61" s="1"/>
  <c r="S141" i="61"/>
  <c r="S161" i="61" s="1"/>
  <c r="S144" i="61"/>
  <c r="S164" i="61" s="1"/>
  <c r="S146" i="61"/>
  <c r="S166" i="61" s="1"/>
  <c r="S150" i="61"/>
  <c r="S170" i="61" s="1"/>
  <c r="S145" i="61"/>
  <c r="S165" i="61" s="1"/>
  <c r="S143" i="61"/>
  <c r="S163" i="61" s="1"/>
  <c r="S140" i="61"/>
  <c r="S160" i="61" s="1"/>
  <c r="Q171" i="61"/>
  <c r="Q187" i="61"/>
  <c r="R147" i="61"/>
  <c r="R159" i="61"/>
  <c r="R195" i="61" s="1"/>
  <c r="R169" i="61"/>
  <c r="R205" i="61" s="1"/>
  <c r="R151" i="61"/>
  <c r="Q52" i="17"/>
  <c r="R47" i="17"/>
  <c r="S41" i="17"/>
  <c r="R125" i="61"/>
  <c r="R107" i="61"/>
  <c r="S44" i="17"/>
  <c r="S42" i="17"/>
  <c r="R103" i="61"/>
  <c r="R121" i="61"/>
  <c r="R122" i="61"/>
  <c r="R104" i="61"/>
  <c r="S39" i="17"/>
  <c r="S43" i="17"/>
  <c r="R106" i="61"/>
  <c r="R124" i="61"/>
  <c r="S45" i="17"/>
  <c r="S40" i="17"/>
  <c r="R120" i="61"/>
  <c r="R102" i="61"/>
  <c r="R119" i="61"/>
  <c r="R101" i="61"/>
  <c r="S46" i="17"/>
  <c r="R123" i="61"/>
  <c r="R105" i="61"/>
  <c r="R94" i="17"/>
  <c r="T83" i="17"/>
  <c r="T84" i="17"/>
  <c r="T91" i="17"/>
  <c r="T86" i="17"/>
  <c r="T85" i="17"/>
  <c r="T92" i="17"/>
  <c r="T87" i="17"/>
  <c r="T88" i="17"/>
  <c r="T82" i="17"/>
  <c r="T81" i="17"/>
  <c r="S93" i="17"/>
  <c r="S89" i="17"/>
  <c r="R51" i="17"/>
  <c r="X33" i="66"/>
  <c r="S50" i="17"/>
  <c r="S49" i="17"/>
  <c r="U76" i="17"/>
  <c r="U34" i="17"/>
  <c r="V32" i="26"/>
  <c r="W9" i="66"/>
  <c r="T13" i="61"/>
  <c r="V17" i="26"/>
  <c r="V38" i="26" s="1"/>
  <c r="V38" i="72" s="1"/>
  <c r="U9" i="2"/>
  <c r="U15" i="72" s="1"/>
  <c r="U9" i="17"/>
  <c r="U26" i="26"/>
  <c r="U33" i="26" s="1"/>
  <c r="U12" i="17" s="1"/>
  <c r="T34" i="26"/>
  <c r="T35" i="72" l="1"/>
  <c r="Q51" i="70"/>
  <c r="Q71" i="70" s="1"/>
  <c r="Q50" i="70"/>
  <c r="Q70" i="70" s="1"/>
  <c r="W50" i="66"/>
  <c r="R152" i="61"/>
  <c r="Q49" i="70"/>
  <c r="Q69" i="70" s="1"/>
  <c r="Q54" i="70"/>
  <c r="Q74" i="70" s="1"/>
  <c r="Q52" i="70"/>
  <c r="Q72" i="70" s="1"/>
  <c r="S77" i="72"/>
  <c r="S36" i="72"/>
  <c r="R101" i="69"/>
  <c r="R95" i="61"/>
  <c r="S197" i="72"/>
  <c r="S169" i="72"/>
  <c r="S179" i="72"/>
  <c r="S97" i="72"/>
  <c r="T29" i="17"/>
  <c r="T25" i="17"/>
  <c r="T30" i="17" s="1"/>
  <c r="S88" i="69"/>
  <c r="S96" i="69" s="1"/>
  <c r="S76" i="69"/>
  <c r="T198" i="72"/>
  <c r="T180" i="72"/>
  <c r="R81" i="69"/>
  <c r="T94" i="72"/>
  <c r="T96" i="72" s="1"/>
  <c r="T76" i="72"/>
  <c r="S114" i="71"/>
  <c r="S116" i="71" s="1"/>
  <c r="S96" i="71"/>
  <c r="S104" i="71"/>
  <c r="S112" i="71" s="1"/>
  <c r="S92" i="71"/>
  <c r="S82" i="61"/>
  <c r="S90" i="61" s="1"/>
  <c r="S70" i="61"/>
  <c r="S98" i="69"/>
  <c r="S100" i="69" s="1"/>
  <c r="S80" i="69"/>
  <c r="S207" i="72"/>
  <c r="S209" i="72" s="1"/>
  <c r="S173" i="72"/>
  <c r="S189" i="72"/>
  <c r="S191" i="72" s="1"/>
  <c r="S101" i="70"/>
  <c r="S119" i="70"/>
  <c r="S121" i="70" s="1"/>
  <c r="T199" i="72"/>
  <c r="T181" i="72"/>
  <c r="S97" i="70"/>
  <c r="S109" i="70"/>
  <c r="S117" i="70" s="1"/>
  <c r="T201" i="72"/>
  <c r="T183" i="72"/>
  <c r="T184" i="72"/>
  <c r="T202" i="72"/>
  <c r="R97" i="71"/>
  <c r="T185" i="72"/>
  <c r="T203" i="72"/>
  <c r="T84" i="72"/>
  <c r="T92" i="72" s="1"/>
  <c r="T72" i="72"/>
  <c r="T77" i="72" s="1"/>
  <c r="U64" i="72"/>
  <c r="U65" i="72"/>
  <c r="U85" i="72" s="1"/>
  <c r="U66" i="72"/>
  <c r="U86" i="72" s="1"/>
  <c r="U67" i="72"/>
  <c r="U87" i="72" s="1"/>
  <c r="U68" i="72"/>
  <c r="U88" i="72" s="1"/>
  <c r="U69" i="72"/>
  <c r="U89" i="72" s="1"/>
  <c r="U70" i="72"/>
  <c r="U90" i="72" s="1"/>
  <c r="U71" i="72"/>
  <c r="U91" i="72" s="1"/>
  <c r="U74" i="72"/>
  <c r="U75" i="72"/>
  <c r="U95" i="72" s="1"/>
  <c r="U33" i="72"/>
  <c r="U34" i="72"/>
  <c r="U23" i="72"/>
  <c r="U24" i="72"/>
  <c r="U25" i="72"/>
  <c r="U26" i="72"/>
  <c r="U27" i="72"/>
  <c r="U28" i="72"/>
  <c r="U29" i="72"/>
  <c r="U30" i="72"/>
  <c r="U147" i="72"/>
  <c r="U167" i="72" s="1"/>
  <c r="U146" i="72"/>
  <c r="U166" i="72" s="1"/>
  <c r="U142" i="72"/>
  <c r="U162" i="72" s="1"/>
  <c r="U141" i="72"/>
  <c r="U152" i="72"/>
  <c r="U172" i="72" s="1"/>
  <c r="U143" i="72"/>
  <c r="U163" i="72" s="1"/>
  <c r="U145" i="72"/>
  <c r="U165" i="72" s="1"/>
  <c r="U148" i="72"/>
  <c r="U168" i="72" s="1"/>
  <c r="U144" i="72"/>
  <c r="U164" i="72" s="1"/>
  <c r="U151" i="72"/>
  <c r="T75" i="69"/>
  <c r="T95" i="69" s="1"/>
  <c r="T78" i="69"/>
  <c r="T79" i="69"/>
  <c r="T99" i="69" s="1"/>
  <c r="T74" i="69"/>
  <c r="T94" i="69" s="1"/>
  <c r="T73" i="69"/>
  <c r="T93" i="69" s="1"/>
  <c r="T70" i="69"/>
  <c r="T90" i="69" s="1"/>
  <c r="T68" i="69"/>
  <c r="T72" i="69"/>
  <c r="T92" i="69" s="1"/>
  <c r="T69" i="69"/>
  <c r="T89" i="69" s="1"/>
  <c r="T71" i="69"/>
  <c r="T91" i="69" s="1"/>
  <c r="R122" i="70"/>
  <c r="T208" i="72"/>
  <c r="T190" i="72"/>
  <c r="T182" i="72"/>
  <c r="T200" i="72"/>
  <c r="T31" i="72"/>
  <c r="T36" i="72" s="1"/>
  <c r="R117" i="71"/>
  <c r="T62" i="61"/>
  <c r="T63" i="61"/>
  <c r="T83" i="61" s="1"/>
  <c r="T64" i="61"/>
  <c r="T84" i="61" s="1"/>
  <c r="T65" i="61"/>
  <c r="T85" i="61" s="1"/>
  <c r="T66" i="61"/>
  <c r="T86" i="61" s="1"/>
  <c r="T67" i="61"/>
  <c r="T87" i="61" s="1"/>
  <c r="T68" i="61"/>
  <c r="T88" i="61" s="1"/>
  <c r="T69" i="61"/>
  <c r="T89" i="61" s="1"/>
  <c r="T72" i="61"/>
  <c r="T73" i="61"/>
  <c r="T93" i="61" s="1"/>
  <c r="T91" i="71"/>
  <c r="T111" i="71" s="1"/>
  <c r="T86" i="71"/>
  <c r="T106" i="71" s="1"/>
  <c r="T89" i="71"/>
  <c r="T109" i="71" s="1"/>
  <c r="T84" i="71"/>
  <c r="T87" i="71"/>
  <c r="T107" i="71" s="1"/>
  <c r="T90" i="71"/>
  <c r="T110" i="71" s="1"/>
  <c r="T95" i="71"/>
  <c r="T115" i="71" s="1"/>
  <c r="T85" i="71"/>
  <c r="T105" i="71" s="1"/>
  <c r="T88" i="71"/>
  <c r="T108" i="71" s="1"/>
  <c r="T94" i="71"/>
  <c r="S74" i="61"/>
  <c r="S92" i="61"/>
  <c r="S94" i="61" s="1"/>
  <c r="T149" i="72"/>
  <c r="T161" i="72"/>
  <c r="U20" i="17"/>
  <c r="U18" i="17"/>
  <c r="U28" i="17"/>
  <c r="U17" i="17"/>
  <c r="U27" i="17"/>
  <c r="U24" i="17"/>
  <c r="U23" i="17"/>
  <c r="U22" i="17"/>
  <c r="U21" i="17"/>
  <c r="U19" i="17"/>
  <c r="T89" i="70"/>
  <c r="T90" i="70"/>
  <c r="T110" i="70" s="1"/>
  <c r="T91" i="70"/>
  <c r="T111" i="70" s="1"/>
  <c r="T92" i="70"/>
  <c r="T112" i="70" s="1"/>
  <c r="T93" i="70"/>
  <c r="T113" i="70" s="1"/>
  <c r="T94" i="70"/>
  <c r="T114" i="70" s="1"/>
  <c r="T95" i="70"/>
  <c r="T115" i="70" s="1"/>
  <c r="T96" i="70"/>
  <c r="T116" i="70" s="1"/>
  <c r="T100" i="70"/>
  <c r="T120" i="70" s="1"/>
  <c r="T99" i="70"/>
  <c r="R102" i="70"/>
  <c r="T153" i="72"/>
  <c r="T171" i="72"/>
  <c r="R75" i="61"/>
  <c r="S154" i="72"/>
  <c r="R44" i="72"/>
  <c r="R49" i="72"/>
  <c r="Q49" i="71"/>
  <c r="Q69" i="71" s="1"/>
  <c r="R47" i="72"/>
  <c r="S127" i="72"/>
  <c r="S109" i="72"/>
  <c r="S108" i="72"/>
  <c r="S126" i="72"/>
  <c r="S106" i="72"/>
  <c r="S124" i="72"/>
  <c r="R45" i="72"/>
  <c r="P51" i="72"/>
  <c r="P56" i="72" s="1"/>
  <c r="Q53" i="72"/>
  <c r="R50" i="72"/>
  <c r="Q43" i="72"/>
  <c r="Q51" i="72" s="1"/>
  <c r="S122" i="72"/>
  <c r="S104" i="72"/>
  <c r="R48" i="72"/>
  <c r="S103" i="72"/>
  <c r="S121" i="72"/>
  <c r="R54" i="72"/>
  <c r="S125" i="72"/>
  <c r="S107" i="72"/>
  <c r="Q45" i="71"/>
  <c r="Q65" i="71" s="1"/>
  <c r="S105" i="72"/>
  <c r="S123" i="72"/>
  <c r="R46" i="72"/>
  <c r="R243" i="70"/>
  <c r="Q47" i="71"/>
  <c r="Q67" i="71" s="1"/>
  <c r="R158" i="69"/>
  <c r="W46" i="66"/>
  <c r="W51" i="66" s="1"/>
  <c r="R30" i="69"/>
  <c r="R50" i="69" s="1"/>
  <c r="Q46" i="71"/>
  <c r="Q66" i="71" s="1"/>
  <c r="V51" i="66"/>
  <c r="X43" i="66"/>
  <c r="X41" i="66"/>
  <c r="X45" i="66"/>
  <c r="X48" i="66"/>
  <c r="X40" i="66"/>
  <c r="X44" i="66"/>
  <c r="X39" i="66"/>
  <c r="X42" i="66"/>
  <c r="X38" i="66"/>
  <c r="X49" i="66"/>
  <c r="R174" i="71"/>
  <c r="S221" i="71"/>
  <c r="S203" i="71"/>
  <c r="S206" i="70"/>
  <c r="S224" i="70"/>
  <c r="S127" i="69"/>
  <c r="S109" i="69"/>
  <c r="S204" i="69"/>
  <c r="S186" i="69"/>
  <c r="R276" i="71"/>
  <c r="R240" i="71"/>
  <c r="R258" i="71"/>
  <c r="T166" i="71"/>
  <c r="T186" i="71" s="1"/>
  <c r="T168" i="71"/>
  <c r="T188" i="71" s="1"/>
  <c r="T161" i="71"/>
  <c r="T165" i="71"/>
  <c r="T185" i="71" s="1"/>
  <c r="T167" i="71"/>
  <c r="T187" i="71" s="1"/>
  <c r="T172" i="71"/>
  <c r="T192" i="71" s="1"/>
  <c r="T163" i="71"/>
  <c r="T183" i="71" s="1"/>
  <c r="T162" i="71"/>
  <c r="T182" i="71" s="1"/>
  <c r="T164" i="71"/>
  <c r="T184" i="71" s="1"/>
  <c r="T171" i="71"/>
  <c r="S219" i="71"/>
  <c r="S201" i="71"/>
  <c r="S209" i="70"/>
  <c r="S227" i="70"/>
  <c r="R183" i="69"/>
  <c r="R201" i="69"/>
  <c r="R173" i="69"/>
  <c r="S202" i="69"/>
  <c r="S184" i="69"/>
  <c r="S220" i="71"/>
  <c r="S202" i="71"/>
  <c r="S129" i="69"/>
  <c r="S111" i="69"/>
  <c r="Q178" i="69"/>
  <c r="S223" i="70"/>
  <c r="S205" i="70"/>
  <c r="R241" i="70"/>
  <c r="S125" i="71"/>
  <c r="S143" i="71"/>
  <c r="R217" i="71"/>
  <c r="R189" i="71"/>
  <c r="R199" i="71"/>
  <c r="S207" i="69"/>
  <c r="S189" i="69"/>
  <c r="R24" i="61"/>
  <c r="R44" i="61" s="1"/>
  <c r="Q48" i="71"/>
  <c r="Q68" i="71" s="1"/>
  <c r="S223" i="71"/>
  <c r="S205" i="71"/>
  <c r="R244" i="70"/>
  <c r="S215" i="70"/>
  <c r="S233" i="70"/>
  <c r="S206" i="69"/>
  <c r="S188" i="69"/>
  <c r="S186" i="70"/>
  <c r="S174" i="70"/>
  <c r="R211" i="69"/>
  <c r="R213" i="69" s="1"/>
  <c r="R193" i="69"/>
  <c r="R177" i="69"/>
  <c r="S123" i="71"/>
  <c r="S141" i="71"/>
  <c r="R242" i="70"/>
  <c r="R50" i="70" s="1"/>
  <c r="S150" i="70"/>
  <c r="S132" i="70"/>
  <c r="S146" i="71"/>
  <c r="S128" i="71"/>
  <c r="S196" i="70"/>
  <c r="S178" i="70"/>
  <c r="S205" i="69"/>
  <c r="S187" i="69"/>
  <c r="S147" i="71"/>
  <c r="S129" i="71"/>
  <c r="S151" i="70"/>
  <c r="S133" i="70"/>
  <c r="S226" i="70"/>
  <c r="S208" i="70"/>
  <c r="Q73" i="70"/>
  <c r="Q211" i="71"/>
  <c r="S153" i="69"/>
  <c r="S165" i="69"/>
  <c r="R33" i="69"/>
  <c r="R53" i="69" s="1"/>
  <c r="S152" i="70"/>
  <c r="S134" i="70"/>
  <c r="Q199" i="70"/>
  <c r="S110" i="69"/>
  <c r="S128" i="69"/>
  <c r="R272" i="71"/>
  <c r="R236" i="71"/>
  <c r="R254" i="71"/>
  <c r="R245" i="70"/>
  <c r="S181" i="71"/>
  <c r="S169" i="71"/>
  <c r="S191" i="71"/>
  <c r="S173" i="71"/>
  <c r="S145" i="71"/>
  <c r="S127" i="71"/>
  <c r="R273" i="71"/>
  <c r="R237" i="71"/>
  <c r="R255" i="71"/>
  <c r="R29" i="69"/>
  <c r="R49" i="69" s="1"/>
  <c r="S203" i="69"/>
  <c r="S185" i="69"/>
  <c r="R256" i="71"/>
  <c r="R238" i="71"/>
  <c r="R274" i="71"/>
  <c r="R275" i="71"/>
  <c r="R239" i="71"/>
  <c r="R257" i="71"/>
  <c r="P68" i="71"/>
  <c r="S149" i="70"/>
  <c r="S131" i="70"/>
  <c r="S130" i="69"/>
  <c r="S112" i="69"/>
  <c r="S228" i="70"/>
  <c r="S210" i="70"/>
  <c r="S126" i="69"/>
  <c r="S108" i="69"/>
  <c r="R227" i="71"/>
  <c r="R229" i="71" s="1"/>
  <c r="R209" i="71"/>
  <c r="R193" i="71"/>
  <c r="S148" i="70"/>
  <c r="S130" i="70"/>
  <c r="Q229" i="71"/>
  <c r="R198" i="70"/>
  <c r="R214" i="70"/>
  <c r="R216" i="70" s="1"/>
  <c r="R232" i="70"/>
  <c r="R234" i="70" s="1"/>
  <c r="S131" i="69"/>
  <c r="S113" i="69"/>
  <c r="R277" i="71"/>
  <c r="R241" i="71"/>
  <c r="R259" i="71"/>
  <c r="T168" i="70"/>
  <c r="T188" i="70" s="1"/>
  <c r="T173" i="70"/>
  <c r="T193" i="70" s="1"/>
  <c r="T176" i="70"/>
  <c r="T166" i="70"/>
  <c r="T177" i="70"/>
  <c r="T197" i="70" s="1"/>
  <c r="T170" i="70"/>
  <c r="T190" i="70" s="1"/>
  <c r="T171" i="70"/>
  <c r="T191" i="70" s="1"/>
  <c r="T167" i="70"/>
  <c r="T187" i="70" s="1"/>
  <c r="T169" i="70"/>
  <c r="T189" i="70" s="1"/>
  <c r="T172" i="70"/>
  <c r="T192" i="70" s="1"/>
  <c r="S147" i="70"/>
  <c r="S129" i="70"/>
  <c r="S175" i="69"/>
  <c r="S157" i="69"/>
  <c r="S124" i="71"/>
  <c r="S142" i="71"/>
  <c r="S125" i="69"/>
  <c r="S107" i="69"/>
  <c r="R194" i="70"/>
  <c r="R204" i="70"/>
  <c r="R222" i="70"/>
  <c r="S228" i="71"/>
  <c r="S210" i="71"/>
  <c r="S222" i="71"/>
  <c r="S204" i="71"/>
  <c r="U35" i="71"/>
  <c r="U40" i="70"/>
  <c r="U19" i="69"/>
  <c r="V58" i="71"/>
  <c r="V63" i="70"/>
  <c r="V42" i="69"/>
  <c r="S126" i="71"/>
  <c r="S144" i="71"/>
  <c r="T146" i="69"/>
  <c r="T166" i="69" s="1"/>
  <c r="T145" i="69"/>
  <c r="T155" i="69"/>
  <c r="T152" i="69"/>
  <c r="T172" i="69" s="1"/>
  <c r="T148" i="69"/>
  <c r="T168" i="69" s="1"/>
  <c r="T156" i="69"/>
  <c r="T176" i="69" s="1"/>
  <c r="T147" i="69"/>
  <c r="T167" i="69" s="1"/>
  <c r="T149" i="69"/>
  <c r="T169" i="69" s="1"/>
  <c r="T150" i="69"/>
  <c r="T170" i="69" s="1"/>
  <c r="T151" i="69"/>
  <c r="T171" i="69" s="1"/>
  <c r="S146" i="70"/>
  <c r="S128" i="70"/>
  <c r="Q44" i="71"/>
  <c r="Q64" i="71" s="1"/>
  <c r="S218" i="71"/>
  <c r="S200" i="71"/>
  <c r="P69" i="70"/>
  <c r="S207" i="70"/>
  <c r="S225" i="70"/>
  <c r="R246" i="70"/>
  <c r="S212" i="69"/>
  <c r="S194" i="69"/>
  <c r="R32" i="69"/>
  <c r="R52" i="69" s="1"/>
  <c r="R28" i="69"/>
  <c r="R48" i="69" s="1"/>
  <c r="R31" i="69"/>
  <c r="R51" i="69" s="1"/>
  <c r="V36" i="61"/>
  <c r="R23" i="61"/>
  <c r="R43" i="61" s="1"/>
  <c r="R22" i="61"/>
  <c r="R42" i="61" s="1"/>
  <c r="R26" i="61"/>
  <c r="R46" i="61" s="1"/>
  <c r="R27" i="61"/>
  <c r="R47" i="61" s="1"/>
  <c r="R25" i="61"/>
  <c r="R45" i="61" s="1"/>
  <c r="R207" i="61"/>
  <c r="S180" i="61"/>
  <c r="S198" i="61"/>
  <c r="S182" i="61"/>
  <c r="S200" i="61"/>
  <c r="S179" i="61"/>
  <c r="S197" i="61"/>
  <c r="S178" i="61"/>
  <c r="S196" i="61"/>
  <c r="S188" i="61"/>
  <c r="S206" i="61"/>
  <c r="S181" i="61"/>
  <c r="S199" i="61"/>
  <c r="S183" i="61"/>
  <c r="S201" i="61"/>
  <c r="Q189" i="61"/>
  <c r="T144" i="61"/>
  <c r="T164" i="61" s="1"/>
  <c r="T141" i="61"/>
  <c r="T161" i="61" s="1"/>
  <c r="T145" i="61"/>
  <c r="T165" i="61" s="1"/>
  <c r="T142" i="61"/>
  <c r="T162" i="61" s="1"/>
  <c r="T146" i="61"/>
  <c r="T166" i="61" s="1"/>
  <c r="T143" i="61"/>
  <c r="T163" i="61" s="1"/>
  <c r="T139" i="61"/>
  <c r="T140" i="61"/>
  <c r="T160" i="61" s="1"/>
  <c r="T149" i="61"/>
  <c r="T150" i="61"/>
  <c r="T170" i="61" s="1"/>
  <c r="Q172" i="61"/>
  <c r="R187" i="61"/>
  <c r="R171" i="61"/>
  <c r="S169" i="61"/>
  <c r="S205" i="61" s="1"/>
  <c r="S151" i="61"/>
  <c r="S159" i="61"/>
  <c r="S195" i="61" s="1"/>
  <c r="S147" i="61"/>
  <c r="R177" i="61"/>
  <c r="R167" i="61"/>
  <c r="R52" i="17"/>
  <c r="S47" i="17"/>
  <c r="T43" i="17"/>
  <c r="S119" i="61"/>
  <c r="S101" i="61"/>
  <c r="S107" i="61"/>
  <c r="S125" i="61"/>
  <c r="T44" i="17"/>
  <c r="T41" i="17"/>
  <c r="T40" i="17"/>
  <c r="S106" i="61"/>
  <c r="S124" i="61"/>
  <c r="T42" i="17"/>
  <c r="S120" i="61"/>
  <c r="S102" i="61"/>
  <c r="T45" i="17"/>
  <c r="T39" i="17"/>
  <c r="S105" i="61"/>
  <c r="S123" i="61"/>
  <c r="T46" i="17"/>
  <c r="S104" i="61"/>
  <c r="S122" i="61"/>
  <c r="S121" i="61"/>
  <c r="S103" i="61"/>
  <c r="U82" i="17"/>
  <c r="U87" i="17"/>
  <c r="U83" i="17"/>
  <c r="U85" i="17"/>
  <c r="U92" i="17"/>
  <c r="U86" i="17"/>
  <c r="U84" i="17"/>
  <c r="U91" i="17"/>
  <c r="U81" i="17"/>
  <c r="U88" i="17"/>
  <c r="S94" i="17"/>
  <c r="T89" i="17"/>
  <c r="T93" i="17"/>
  <c r="S51" i="17"/>
  <c r="Y33" i="66"/>
  <c r="T49" i="17"/>
  <c r="T50" i="17"/>
  <c r="V76" i="17"/>
  <c r="V34" i="17"/>
  <c r="X9" i="66"/>
  <c r="W32" i="26"/>
  <c r="U13" i="61"/>
  <c r="W17" i="26"/>
  <c r="W38" i="26" s="1"/>
  <c r="W38" i="72" s="1"/>
  <c r="V9" i="17"/>
  <c r="V9" i="2"/>
  <c r="V15" i="72" s="1"/>
  <c r="V26" i="26"/>
  <c r="V33" i="26" s="1"/>
  <c r="V12" i="17" s="1"/>
  <c r="U34" i="26"/>
  <c r="U29" i="17" l="1"/>
  <c r="X50" i="66"/>
  <c r="R73" i="70"/>
  <c r="R53" i="70"/>
  <c r="R52" i="70"/>
  <c r="R72" i="70" s="1"/>
  <c r="T154" i="72"/>
  <c r="R54" i="70"/>
  <c r="R74" i="70" s="1"/>
  <c r="R71" i="70"/>
  <c r="R51" i="70"/>
  <c r="R199" i="70"/>
  <c r="R49" i="70"/>
  <c r="R69" i="70" s="1"/>
  <c r="S117" i="71"/>
  <c r="S102" i="70"/>
  <c r="S122" i="70"/>
  <c r="S81" i="69"/>
  <c r="S101" i="69"/>
  <c r="T97" i="72"/>
  <c r="T119" i="70"/>
  <c r="T121" i="70" s="1"/>
  <c r="T101" i="70"/>
  <c r="U25" i="17"/>
  <c r="T114" i="71"/>
  <c r="T116" i="71" s="1"/>
  <c r="T96" i="71"/>
  <c r="U201" i="72"/>
  <c r="U183" i="72"/>
  <c r="U35" i="72"/>
  <c r="U199" i="72"/>
  <c r="U181" i="72"/>
  <c r="U62" i="61"/>
  <c r="U63" i="61"/>
  <c r="U83" i="61" s="1"/>
  <c r="U64" i="61"/>
  <c r="U84" i="61" s="1"/>
  <c r="U65" i="61"/>
  <c r="U85" i="61" s="1"/>
  <c r="U66" i="61"/>
  <c r="U86" i="61" s="1"/>
  <c r="U67" i="61"/>
  <c r="U87" i="61" s="1"/>
  <c r="U68" i="61"/>
  <c r="U88" i="61" s="1"/>
  <c r="U69" i="61"/>
  <c r="U89" i="61" s="1"/>
  <c r="U72" i="61"/>
  <c r="U73" i="61"/>
  <c r="U93" i="61" s="1"/>
  <c r="U208" i="72"/>
  <c r="U190" i="72"/>
  <c r="U94" i="72"/>
  <c r="U96" i="72" s="1"/>
  <c r="U76" i="72"/>
  <c r="U84" i="72"/>
  <c r="U92" i="72" s="1"/>
  <c r="U72" i="72"/>
  <c r="U70" i="69"/>
  <c r="U90" i="69" s="1"/>
  <c r="U72" i="69"/>
  <c r="U92" i="69" s="1"/>
  <c r="U78" i="69"/>
  <c r="U79" i="69"/>
  <c r="U99" i="69" s="1"/>
  <c r="U73" i="69"/>
  <c r="U93" i="69" s="1"/>
  <c r="U68" i="69"/>
  <c r="U75" i="69"/>
  <c r="U95" i="69" s="1"/>
  <c r="U69" i="69"/>
  <c r="U89" i="69" s="1"/>
  <c r="U74" i="69"/>
  <c r="U94" i="69" s="1"/>
  <c r="U71" i="69"/>
  <c r="U91" i="69" s="1"/>
  <c r="T92" i="61"/>
  <c r="T94" i="61" s="1"/>
  <c r="T74" i="61"/>
  <c r="T82" i="61"/>
  <c r="T90" i="61" s="1"/>
  <c r="T70" i="61"/>
  <c r="T98" i="69"/>
  <c r="T100" i="69" s="1"/>
  <c r="T80" i="69"/>
  <c r="U161" i="72"/>
  <c r="U149" i="72"/>
  <c r="U89" i="70"/>
  <c r="U90" i="70"/>
  <c r="U110" i="70" s="1"/>
  <c r="U91" i="70"/>
  <c r="U111" i="70" s="1"/>
  <c r="U93" i="70"/>
  <c r="U113" i="70" s="1"/>
  <c r="U95" i="70"/>
  <c r="U115" i="70" s="1"/>
  <c r="U100" i="70"/>
  <c r="U120" i="70" s="1"/>
  <c r="U99" i="70"/>
  <c r="U92" i="70"/>
  <c r="U112" i="70" s="1"/>
  <c r="U94" i="70"/>
  <c r="U114" i="70" s="1"/>
  <c r="U96" i="70"/>
  <c r="U116" i="70" s="1"/>
  <c r="T197" i="72"/>
  <c r="T179" i="72"/>
  <c r="T169" i="72"/>
  <c r="U198" i="72"/>
  <c r="U180" i="72"/>
  <c r="S75" i="61"/>
  <c r="U84" i="71"/>
  <c r="U85" i="71"/>
  <c r="U105" i="71" s="1"/>
  <c r="U86" i="71"/>
  <c r="U106" i="71" s="1"/>
  <c r="U87" i="71"/>
  <c r="U107" i="71" s="1"/>
  <c r="U88" i="71"/>
  <c r="U108" i="71" s="1"/>
  <c r="U89" i="71"/>
  <c r="U109" i="71" s="1"/>
  <c r="U90" i="71"/>
  <c r="U110" i="71" s="1"/>
  <c r="U91" i="71"/>
  <c r="U111" i="71" s="1"/>
  <c r="U94" i="71"/>
  <c r="U95" i="71"/>
  <c r="U115" i="71" s="1"/>
  <c r="T173" i="72"/>
  <c r="T207" i="72"/>
  <c r="T209" i="72" s="1"/>
  <c r="T189" i="72"/>
  <c r="T191" i="72" s="1"/>
  <c r="U153" i="72"/>
  <c r="U171" i="72"/>
  <c r="U202" i="72"/>
  <c r="U184" i="72"/>
  <c r="S95" i="61"/>
  <c r="S174" i="72"/>
  <c r="T109" i="70"/>
  <c r="T117" i="70" s="1"/>
  <c r="T97" i="70"/>
  <c r="V64" i="72"/>
  <c r="V65" i="72"/>
  <c r="V85" i="72" s="1"/>
  <c r="V66" i="72"/>
  <c r="V86" i="72" s="1"/>
  <c r="V67" i="72"/>
  <c r="V87" i="72" s="1"/>
  <c r="V68" i="72"/>
  <c r="V88" i="72" s="1"/>
  <c r="V69" i="72"/>
  <c r="V89" i="72" s="1"/>
  <c r="V70" i="72"/>
  <c r="V90" i="72" s="1"/>
  <c r="V71" i="72"/>
  <c r="V91" i="72" s="1"/>
  <c r="V74" i="72"/>
  <c r="V75" i="72"/>
  <c r="V95" i="72" s="1"/>
  <c r="V33" i="72"/>
  <c r="V34" i="72"/>
  <c r="V23" i="72"/>
  <c r="V24" i="72"/>
  <c r="V25" i="72"/>
  <c r="V26" i="72"/>
  <c r="V27" i="72"/>
  <c r="V28" i="72"/>
  <c r="V29" i="72"/>
  <c r="V30" i="72"/>
  <c r="V143" i="72"/>
  <c r="V163" i="72" s="1"/>
  <c r="V141" i="72"/>
  <c r="V147" i="72"/>
  <c r="V167" i="72" s="1"/>
  <c r="V152" i="72"/>
  <c r="V172" i="72" s="1"/>
  <c r="V145" i="72"/>
  <c r="V165" i="72" s="1"/>
  <c r="V142" i="72"/>
  <c r="V162" i="72" s="1"/>
  <c r="V151" i="72"/>
  <c r="V148" i="72"/>
  <c r="V168" i="72" s="1"/>
  <c r="V144" i="72"/>
  <c r="V164" i="72" s="1"/>
  <c r="V146" i="72"/>
  <c r="V166" i="72" s="1"/>
  <c r="V21" i="17"/>
  <c r="V19" i="17"/>
  <c r="V18" i="17"/>
  <c r="V28" i="17"/>
  <c r="V17" i="17"/>
  <c r="V27" i="17"/>
  <c r="V24" i="17"/>
  <c r="V23" i="17"/>
  <c r="V22" i="17"/>
  <c r="V20" i="17"/>
  <c r="T104" i="71"/>
  <c r="T112" i="71" s="1"/>
  <c r="T117" i="71" s="1"/>
  <c r="T92" i="71"/>
  <c r="T88" i="69"/>
  <c r="T96" i="69" s="1"/>
  <c r="T76" i="69"/>
  <c r="T81" i="69" s="1"/>
  <c r="U200" i="72"/>
  <c r="U182" i="72"/>
  <c r="U203" i="72"/>
  <c r="U185" i="72"/>
  <c r="U31" i="72"/>
  <c r="U36" i="72" s="1"/>
  <c r="S97" i="71"/>
  <c r="S49" i="72"/>
  <c r="S44" i="72"/>
  <c r="S47" i="72"/>
  <c r="S245" i="70"/>
  <c r="S46" i="72"/>
  <c r="T125" i="72"/>
  <c r="T107" i="72"/>
  <c r="T124" i="72"/>
  <c r="T106" i="72"/>
  <c r="T109" i="72"/>
  <c r="T127" i="72"/>
  <c r="T108" i="72"/>
  <c r="T126" i="72"/>
  <c r="T49" i="72" s="1"/>
  <c r="S48" i="72"/>
  <c r="R53" i="72"/>
  <c r="R55" i="72" s="1"/>
  <c r="R43" i="72"/>
  <c r="R51" i="72" s="1"/>
  <c r="S50" i="72"/>
  <c r="S45" i="72"/>
  <c r="T104" i="72"/>
  <c r="T122" i="72"/>
  <c r="T105" i="72"/>
  <c r="T123" i="72"/>
  <c r="T46" i="72" s="1"/>
  <c r="T121" i="72"/>
  <c r="T103" i="72"/>
  <c r="U93" i="17"/>
  <c r="Y41" i="66"/>
  <c r="Y40" i="66"/>
  <c r="Y43" i="66"/>
  <c r="Y49" i="66"/>
  <c r="Y45" i="66"/>
  <c r="Y42" i="66"/>
  <c r="Y44" i="66"/>
  <c r="Y38" i="66"/>
  <c r="Y39" i="66"/>
  <c r="Y48" i="66"/>
  <c r="S246" i="70"/>
  <c r="R46" i="71"/>
  <c r="R66" i="71" s="1"/>
  <c r="S158" i="69"/>
  <c r="S179" i="70"/>
  <c r="R194" i="71"/>
  <c r="S244" i="70"/>
  <c r="X46" i="66"/>
  <c r="X51" i="66" s="1"/>
  <c r="W58" i="71"/>
  <c r="W63" i="70"/>
  <c r="W42" i="69"/>
  <c r="T157" i="69"/>
  <c r="T175" i="69"/>
  <c r="S243" i="70"/>
  <c r="T130" i="69"/>
  <c r="T112" i="69"/>
  <c r="T189" i="69"/>
  <c r="T207" i="69"/>
  <c r="T152" i="70"/>
  <c r="T134" i="70"/>
  <c r="T207" i="70"/>
  <c r="T225" i="70"/>
  <c r="S32" i="69"/>
  <c r="S52" i="69" s="1"/>
  <c r="R178" i="69"/>
  <c r="T222" i="71"/>
  <c r="T204" i="71"/>
  <c r="T206" i="69"/>
  <c r="T188" i="69"/>
  <c r="T223" i="70"/>
  <c r="T205" i="70"/>
  <c r="S33" i="69"/>
  <c r="S53" i="69" s="1"/>
  <c r="T151" i="70"/>
  <c r="T133" i="70"/>
  <c r="T147" i="70"/>
  <c r="T129" i="70"/>
  <c r="T145" i="71"/>
  <c r="T127" i="71"/>
  <c r="S274" i="71"/>
  <c r="S256" i="71"/>
  <c r="S238" i="71"/>
  <c r="T125" i="69"/>
  <c r="T107" i="69"/>
  <c r="T218" i="71"/>
  <c r="T200" i="71"/>
  <c r="S272" i="71"/>
  <c r="S254" i="71"/>
  <c r="S236" i="71"/>
  <c r="T205" i="69"/>
  <c r="T187" i="69"/>
  <c r="T129" i="71"/>
  <c r="T147" i="71"/>
  <c r="T143" i="71"/>
  <c r="T125" i="71"/>
  <c r="T227" i="70"/>
  <c r="T209" i="70"/>
  <c r="R49" i="71"/>
  <c r="R69" i="71" s="1"/>
  <c r="R211" i="71"/>
  <c r="S194" i="70"/>
  <c r="S222" i="70"/>
  <c r="S204" i="70"/>
  <c r="T128" i="70"/>
  <c r="T146" i="70"/>
  <c r="T219" i="71"/>
  <c r="T201" i="71"/>
  <c r="R48" i="71"/>
  <c r="T128" i="69"/>
  <c r="T110" i="69"/>
  <c r="U155" i="69"/>
  <c r="U152" i="69"/>
  <c r="U172" i="69" s="1"/>
  <c r="U145" i="69"/>
  <c r="U149" i="69"/>
  <c r="U169" i="69" s="1"/>
  <c r="U151" i="69"/>
  <c r="U171" i="69" s="1"/>
  <c r="U147" i="69"/>
  <c r="U167" i="69" s="1"/>
  <c r="U156" i="69"/>
  <c r="U176" i="69" s="1"/>
  <c r="U150" i="69"/>
  <c r="U170" i="69" s="1"/>
  <c r="U148" i="69"/>
  <c r="U168" i="69" s="1"/>
  <c r="U146" i="69"/>
  <c r="U166" i="69" s="1"/>
  <c r="T126" i="69"/>
  <c r="T108" i="69"/>
  <c r="T181" i="71"/>
  <c r="T169" i="71"/>
  <c r="T174" i="71" s="1"/>
  <c r="T210" i="70"/>
  <c r="T228" i="70"/>
  <c r="T132" i="70"/>
  <c r="T150" i="70"/>
  <c r="T173" i="71"/>
  <c r="T191" i="71"/>
  <c r="U167" i="71"/>
  <c r="U187" i="71" s="1"/>
  <c r="U166" i="71"/>
  <c r="U186" i="71" s="1"/>
  <c r="U161" i="71"/>
  <c r="U164" i="71"/>
  <c r="U184" i="71" s="1"/>
  <c r="U162" i="71"/>
  <c r="U182" i="71" s="1"/>
  <c r="U171" i="71"/>
  <c r="U165" i="71"/>
  <c r="U185" i="71" s="1"/>
  <c r="U168" i="71"/>
  <c r="U188" i="71" s="1"/>
  <c r="U172" i="71"/>
  <c r="U192" i="71" s="1"/>
  <c r="U163" i="71"/>
  <c r="U183" i="71" s="1"/>
  <c r="T206" i="70"/>
  <c r="T224" i="70"/>
  <c r="R47" i="71"/>
  <c r="R67" i="71" s="1"/>
  <c r="S30" i="69"/>
  <c r="S50" i="69" s="1"/>
  <c r="T185" i="69"/>
  <c r="T203" i="69"/>
  <c r="S211" i="69"/>
  <c r="S213" i="69" s="1"/>
  <c r="S193" i="69"/>
  <c r="S195" i="69" s="1"/>
  <c r="S177" i="69"/>
  <c r="T226" i="70"/>
  <c r="T208" i="70"/>
  <c r="T146" i="71"/>
  <c r="T128" i="71"/>
  <c r="S227" i="71"/>
  <c r="S229" i="71" s="1"/>
  <c r="S193" i="71"/>
  <c r="S209" i="71"/>
  <c r="S31" i="69"/>
  <c r="S51" i="69" s="1"/>
  <c r="T142" i="71"/>
  <c r="T124" i="71"/>
  <c r="R70" i="70"/>
  <c r="S277" i="71"/>
  <c r="S259" i="71"/>
  <c r="S241" i="71"/>
  <c r="T228" i="71"/>
  <c r="T210" i="71"/>
  <c r="S257" i="71"/>
  <c r="S239" i="71"/>
  <c r="S275" i="71"/>
  <c r="T148" i="70"/>
  <c r="T130" i="70"/>
  <c r="S214" i="70"/>
  <c r="S216" i="70" s="1"/>
  <c r="S232" i="70"/>
  <c r="S234" i="70" s="1"/>
  <c r="S198" i="70"/>
  <c r="R195" i="69"/>
  <c r="T153" i="69"/>
  <c r="T158" i="69" s="1"/>
  <c r="T165" i="69"/>
  <c r="T127" i="69"/>
  <c r="T109" i="69"/>
  <c r="R44" i="71"/>
  <c r="R64" i="71" s="1"/>
  <c r="S201" i="69"/>
  <c r="S183" i="69"/>
  <c r="S173" i="69"/>
  <c r="T220" i="71"/>
  <c r="T202" i="71"/>
  <c r="T149" i="70"/>
  <c r="T131" i="70"/>
  <c r="S276" i="71"/>
  <c r="S258" i="71"/>
  <c r="S240" i="71"/>
  <c r="T194" i="69"/>
  <c r="T212" i="69"/>
  <c r="S242" i="70"/>
  <c r="T215" i="70"/>
  <c r="T233" i="70"/>
  <c r="S174" i="71"/>
  <c r="S241" i="70"/>
  <c r="S49" i="70" s="1"/>
  <c r="T123" i="71"/>
  <c r="T141" i="71"/>
  <c r="T223" i="71"/>
  <c r="T205" i="71"/>
  <c r="T126" i="71"/>
  <c r="T144" i="71"/>
  <c r="T196" i="70"/>
  <c r="T178" i="70"/>
  <c r="U167" i="70"/>
  <c r="U187" i="70" s="1"/>
  <c r="U170" i="70"/>
  <c r="U190" i="70" s="1"/>
  <c r="U176" i="70"/>
  <c r="U172" i="70"/>
  <c r="U192" i="70" s="1"/>
  <c r="U166" i="70"/>
  <c r="U168" i="70"/>
  <c r="U188" i="70" s="1"/>
  <c r="U177" i="70"/>
  <c r="U197" i="70" s="1"/>
  <c r="U173" i="70"/>
  <c r="U193" i="70" s="1"/>
  <c r="U169" i="70"/>
  <c r="U189" i="70" s="1"/>
  <c r="U171" i="70"/>
  <c r="U191" i="70" s="1"/>
  <c r="T184" i="69"/>
  <c r="T202" i="69"/>
  <c r="S28" i="69"/>
  <c r="S48" i="69" s="1"/>
  <c r="V35" i="71"/>
  <c r="V40" i="70"/>
  <c r="V19" i="69"/>
  <c r="S22" i="61"/>
  <c r="S42" i="61" s="1"/>
  <c r="T204" i="69"/>
  <c r="T186" i="69"/>
  <c r="T131" i="69"/>
  <c r="T113" i="69"/>
  <c r="T186" i="70"/>
  <c r="T174" i="70"/>
  <c r="S29" i="69"/>
  <c r="S49" i="69" s="1"/>
  <c r="R45" i="71"/>
  <c r="R65" i="71" s="1"/>
  <c r="S217" i="71"/>
  <c r="S189" i="71"/>
  <c r="S199" i="71"/>
  <c r="T129" i="69"/>
  <c r="T111" i="69"/>
  <c r="S255" i="71"/>
  <c r="S273" i="71"/>
  <c r="S237" i="71"/>
  <c r="T221" i="71"/>
  <c r="T203" i="71"/>
  <c r="W36" i="61"/>
  <c r="S24" i="61"/>
  <c r="S44" i="61" s="1"/>
  <c r="S23" i="61"/>
  <c r="S43" i="61" s="1"/>
  <c r="S25" i="61"/>
  <c r="S45" i="61" s="1"/>
  <c r="S26" i="61"/>
  <c r="S46" i="61" s="1"/>
  <c r="S27" i="61"/>
  <c r="S47" i="61" s="1"/>
  <c r="S207" i="61"/>
  <c r="T180" i="61"/>
  <c r="T198" i="61"/>
  <c r="T182" i="61"/>
  <c r="T200" i="61"/>
  <c r="T178" i="61"/>
  <c r="T196" i="61"/>
  <c r="T183" i="61"/>
  <c r="T201" i="61"/>
  <c r="T188" i="61"/>
  <c r="T206" i="61"/>
  <c r="T179" i="61"/>
  <c r="T197" i="61"/>
  <c r="T181" i="61"/>
  <c r="T199" i="61"/>
  <c r="R189" i="61"/>
  <c r="S171" i="61"/>
  <c r="S187" i="61"/>
  <c r="R172" i="61"/>
  <c r="U145" i="61"/>
  <c r="U165" i="61" s="1"/>
  <c r="U143" i="61"/>
  <c r="U163" i="61" s="1"/>
  <c r="U144" i="61"/>
  <c r="U164" i="61" s="1"/>
  <c r="U140" i="61"/>
  <c r="U160" i="61" s="1"/>
  <c r="U150" i="61"/>
  <c r="U170" i="61" s="1"/>
  <c r="U149" i="61"/>
  <c r="U146" i="61"/>
  <c r="U166" i="61" s="1"/>
  <c r="U141" i="61"/>
  <c r="U161" i="61" s="1"/>
  <c r="U142" i="61"/>
  <c r="U162" i="61" s="1"/>
  <c r="U139" i="61"/>
  <c r="S152" i="61"/>
  <c r="T147" i="61"/>
  <c r="T159" i="61"/>
  <c r="T195" i="61" s="1"/>
  <c r="S167" i="61"/>
  <c r="S172" i="61" s="1"/>
  <c r="S177" i="61"/>
  <c r="T151" i="61"/>
  <c r="T169" i="61"/>
  <c r="T205" i="61" s="1"/>
  <c r="S52" i="17"/>
  <c r="T119" i="61"/>
  <c r="T47" i="17"/>
  <c r="U43" i="17"/>
  <c r="T101" i="61"/>
  <c r="T105" i="61"/>
  <c r="T123" i="61"/>
  <c r="U41" i="17"/>
  <c r="U46" i="17"/>
  <c r="T122" i="61"/>
  <c r="T104" i="61"/>
  <c r="T121" i="61"/>
  <c r="T103" i="61"/>
  <c r="T120" i="61"/>
  <c r="T102" i="61"/>
  <c r="U42" i="17"/>
  <c r="U45" i="17"/>
  <c r="U40" i="17"/>
  <c r="T106" i="61"/>
  <c r="T124" i="61"/>
  <c r="U44" i="17"/>
  <c r="U39" i="17"/>
  <c r="T107" i="61"/>
  <c r="T125" i="61"/>
  <c r="T94" i="17"/>
  <c r="V81" i="17"/>
  <c r="V84" i="17"/>
  <c r="V92" i="17"/>
  <c r="V86" i="17"/>
  <c r="V82" i="17"/>
  <c r="V85" i="17"/>
  <c r="V83" i="17"/>
  <c r="V91" i="17"/>
  <c r="V88" i="17"/>
  <c r="V87" i="17"/>
  <c r="U89" i="17"/>
  <c r="T51" i="17"/>
  <c r="Z33" i="66"/>
  <c r="U49" i="17"/>
  <c r="U50" i="17"/>
  <c r="W76" i="17"/>
  <c r="W34" i="17"/>
  <c r="Y9" i="66"/>
  <c r="X32" i="26"/>
  <c r="V13" i="61"/>
  <c r="W26" i="26"/>
  <c r="W33" i="26" s="1"/>
  <c r="W12" i="17" s="1"/>
  <c r="V34" i="26"/>
  <c r="X17" i="26"/>
  <c r="X38" i="26" s="1"/>
  <c r="X38" i="72" s="1"/>
  <c r="W9" i="17"/>
  <c r="W9" i="2"/>
  <c r="W15" i="72" s="1"/>
  <c r="U30" i="17" l="1"/>
  <c r="U77" i="72"/>
  <c r="S52" i="70"/>
  <c r="S72" i="70" s="1"/>
  <c r="T101" i="69"/>
  <c r="U154" i="72"/>
  <c r="S51" i="70"/>
  <c r="S71" i="70" s="1"/>
  <c r="S50" i="70"/>
  <c r="S70" i="70" s="1"/>
  <c r="S178" i="69"/>
  <c r="S54" i="70"/>
  <c r="S74" i="70" s="1"/>
  <c r="S53" i="70"/>
  <c r="S73" i="70" s="1"/>
  <c r="T97" i="71"/>
  <c r="T122" i="70"/>
  <c r="T102" i="70"/>
  <c r="U97" i="72"/>
  <c r="V73" i="69"/>
  <c r="V93" i="69" s="1"/>
  <c r="V75" i="69"/>
  <c r="V95" i="69" s="1"/>
  <c r="V72" i="69"/>
  <c r="V92" i="69" s="1"/>
  <c r="V70" i="69"/>
  <c r="V90" i="69" s="1"/>
  <c r="V68" i="69"/>
  <c r="V79" i="69"/>
  <c r="V99" i="69" s="1"/>
  <c r="V78" i="69"/>
  <c r="V71" i="69"/>
  <c r="V91" i="69" s="1"/>
  <c r="V69" i="69"/>
  <c r="V89" i="69" s="1"/>
  <c r="V74" i="69"/>
  <c r="V94" i="69" s="1"/>
  <c r="W65" i="72"/>
  <c r="W85" i="72" s="1"/>
  <c r="W69" i="72"/>
  <c r="W89" i="72" s="1"/>
  <c r="W74" i="72"/>
  <c r="W64" i="72"/>
  <c r="W68" i="72"/>
  <c r="W88" i="72" s="1"/>
  <c r="W67" i="72"/>
  <c r="W87" i="72" s="1"/>
  <c r="W71" i="72"/>
  <c r="W91" i="72" s="1"/>
  <c r="W66" i="72"/>
  <c r="W86" i="72" s="1"/>
  <c r="W70" i="72"/>
  <c r="W90" i="72" s="1"/>
  <c r="W75" i="72"/>
  <c r="W95" i="72" s="1"/>
  <c r="W33" i="72"/>
  <c r="W34" i="72"/>
  <c r="W23" i="72"/>
  <c r="W24" i="72"/>
  <c r="W25" i="72"/>
  <c r="W26" i="72"/>
  <c r="W27" i="72"/>
  <c r="W28" i="72"/>
  <c r="W29" i="72"/>
  <c r="W30" i="72"/>
  <c r="W146" i="72"/>
  <c r="W166" i="72" s="1"/>
  <c r="W143" i="72"/>
  <c r="W163" i="72" s="1"/>
  <c r="W151" i="72"/>
  <c r="W144" i="72"/>
  <c r="W164" i="72" s="1"/>
  <c r="W148" i="72"/>
  <c r="W168" i="72" s="1"/>
  <c r="W145" i="72"/>
  <c r="W165" i="72" s="1"/>
  <c r="W147" i="72"/>
  <c r="W167" i="72" s="1"/>
  <c r="W142" i="72"/>
  <c r="W162" i="72" s="1"/>
  <c r="W141" i="72"/>
  <c r="W152" i="72"/>
  <c r="W172" i="72" s="1"/>
  <c r="V89" i="70"/>
  <c r="V90" i="70"/>
  <c r="V110" i="70" s="1"/>
  <c r="V91" i="70"/>
  <c r="V111" i="70" s="1"/>
  <c r="V92" i="70"/>
  <c r="V112" i="70" s="1"/>
  <c r="V93" i="70"/>
  <c r="V113" i="70" s="1"/>
  <c r="V94" i="70"/>
  <c r="V114" i="70" s="1"/>
  <c r="V95" i="70"/>
  <c r="V115" i="70" s="1"/>
  <c r="V96" i="70"/>
  <c r="V116" i="70" s="1"/>
  <c r="V100" i="70"/>
  <c r="V120" i="70" s="1"/>
  <c r="V99" i="70"/>
  <c r="V25" i="17"/>
  <c r="V153" i="72"/>
  <c r="V171" i="72"/>
  <c r="V35" i="72"/>
  <c r="U109" i="70"/>
  <c r="U117" i="70" s="1"/>
  <c r="U97" i="70"/>
  <c r="U98" i="69"/>
  <c r="U100" i="69" s="1"/>
  <c r="U80" i="69"/>
  <c r="W22" i="17"/>
  <c r="W20" i="17"/>
  <c r="W19" i="17"/>
  <c r="W18" i="17"/>
  <c r="W28" i="17"/>
  <c r="W17" i="17"/>
  <c r="W27" i="17"/>
  <c r="W24" i="17"/>
  <c r="W23" i="17"/>
  <c r="W21" i="17"/>
  <c r="V180" i="72"/>
  <c r="V198" i="72"/>
  <c r="U189" i="72"/>
  <c r="U191" i="72" s="1"/>
  <c r="U173" i="72"/>
  <c r="U207" i="72"/>
  <c r="U209" i="72" s="1"/>
  <c r="V183" i="72"/>
  <c r="V201" i="72"/>
  <c r="V76" i="72"/>
  <c r="V94" i="72"/>
  <c r="V96" i="72" s="1"/>
  <c r="V72" i="72"/>
  <c r="V84" i="72"/>
  <c r="V92" i="72" s="1"/>
  <c r="U119" i="70"/>
  <c r="U121" i="70" s="1"/>
  <c r="U101" i="70"/>
  <c r="U197" i="72"/>
  <c r="U179" i="72"/>
  <c r="U169" i="72"/>
  <c r="U92" i="61"/>
  <c r="U94" i="61" s="1"/>
  <c r="U74" i="61"/>
  <c r="U82" i="61"/>
  <c r="U90" i="61" s="1"/>
  <c r="U70" i="61"/>
  <c r="U96" i="71"/>
  <c r="U114" i="71"/>
  <c r="U116" i="71" s="1"/>
  <c r="V29" i="17"/>
  <c r="V208" i="72"/>
  <c r="V190" i="72"/>
  <c r="U92" i="71"/>
  <c r="U104" i="71"/>
  <c r="U112" i="71" s="1"/>
  <c r="V84" i="71"/>
  <c r="V85" i="71"/>
  <c r="V105" i="71" s="1"/>
  <c r="V86" i="71"/>
  <c r="V106" i="71" s="1"/>
  <c r="V87" i="71"/>
  <c r="V107" i="71" s="1"/>
  <c r="V88" i="71"/>
  <c r="V108" i="71" s="1"/>
  <c r="V89" i="71"/>
  <c r="V109" i="71" s="1"/>
  <c r="V90" i="71"/>
  <c r="V110" i="71" s="1"/>
  <c r="V91" i="71"/>
  <c r="V111" i="71" s="1"/>
  <c r="V94" i="71"/>
  <c r="V95" i="71"/>
  <c r="V115" i="71" s="1"/>
  <c r="S194" i="71"/>
  <c r="V185" i="72"/>
  <c r="V203" i="72"/>
  <c r="T174" i="72"/>
  <c r="V202" i="72"/>
  <c r="V184" i="72"/>
  <c r="V149" i="72"/>
  <c r="V154" i="72" s="1"/>
  <c r="V161" i="72"/>
  <c r="T75" i="61"/>
  <c r="U76" i="69"/>
  <c r="U88" i="69"/>
  <c r="U96" i="69" s="1"/>
  <c r="U101" i="69" s="1"/>
  <c r="V62" i="61"/>
  <c r="V63" i="61"/>
  <c r="V83" i="61" s="1"/>
  <c r="V64" i="61"/>
  <c r="V84" i="61" s="1"/>
  <c r="V65" i="61"/>
  <c r="V85" i="61" s="1"/>
  <c r="V66" i="61"/>
  <c r="V86" i="61" s="1"/>
  <c r="V67" i="61"/>
  <c r="V87" i="61" s="1"/>
  <c r="V68" i="61"/>
  <c r="V88" i="61" s="1"/>
  <c r="V69" i="61"/>
  <c r="V89" i="61" s="1"/>
  <c r="V72" i="61"/>
  <c r="V73" i="61"/>
  <c r="V93" i="61" s="1"/>
  <c r="U94" i="17"/>
  <c r="V200" i="72"/>
  <c r="V182" i="72"/>
  <c r="V199" i="72"/>
  <c r="V181" i="72"/>
  <c r="V31" i="72"/>
  <c r="T95" i="61"/>
  <c r="T45" i="72"/>
  <c r="U125" i="72"/>
  <c r="T50" i="72"/>
  <c r="U126" i="72"/>
  <c r="U108" i="72"/>
  <c r="S43" i="72"/>
  <c r="S51" i="72" s="1"/>
  <c r="U122" i="72"/>
  <c r="U104" i="72"/>
  <c r="T47" i="72"/>
  <c r="S47" i="71"/>
  <c r="S67" i="71" s="1"/>
  <c r="U107" i="72"/>
  <c r="U127" i="72"/>
  <c r="U109" i="72"/>
  <c r="S53" i="72"/>
  <c r="T48" i="72"/>
  <c r="U123" i="72"/>
  <c r="U105" i="72"/>
  <c r="R56" i="72"/>
  <c r="U124" i="72"/>
  <c r="U106" i="72"/>
  <c r="U121" i="72"/>
  <c r="U103" i="72"/>
  <c r="T44" i="72"/>
  <c r="T32" i="69"/>
  <c r="T52" i="69" s="1"/>
  <c r="S45" i="71"/>
  <c r="S65" i="71" s="1"/>
  <c r="S49" i="71"/>
  <c r="S69" i="71" s="1"/>
  <c r="T243" i="70"/>
  <c r="Z44" i="66"/>
  <c r="Z42" i="66"/>
  <c r="Z38" i="66"/>
  <c r="Z40" i="66"/>
  <c r="Z43" i="66"/>
  <c r="Z49" i="66"/>
  <c r="Z45" i="66"/>
  <c r="Z41" i="66"/>
  <c r="Z39" i="66"/>
  <c r="Z48" i="66"/>
  <c r="Z50" i="66" s="1"/>
  <c r="Y50" i="66"/>
  <c r="Y46" i="66"/>
  <c r="V161" i="71"/>
  <c r="V163" i="71"/>
  <c r="V183" i="71" s="1"/>
  <c r="V165" i="71"/>
  <c r="V185" i="71" s="1"/>
  <c r="V166" i="71"/>
  <c r="V186" i="71" s="1"/>
  <c r="V168" i="71"/>
  <c r="V188" i="71" s="1"/>
  <c r="V171" i="71"/>
  <c r="V172" i="71"/>
  <c r="V192" i="71" s="1"/>
  <c r="V164" i="71"/>
  <c r="V184" i="71" s="1"/>
  <c r="V167" i="71"/>
  <c r="V187" i="71" s="1"/>
  <c r="V162" i="71"/>
  <c r="V182" i="71" s="1"/>
  <c r="U208" i="70"/>
  <c r="U226" i="70"/>
  <c r="U222" i="71"/>
  <c r="U204" i="71"/>
  <c r="U184" i="69"/>
  <c r="U202" i="69"/>
  <c r="U107" i="69"/>
  <c r="U125" i="69"/>
  <c r="U207" i="70"/>
  <c r="U225" i="70"/>
  <c r="U129" i="69"/>
  <c r="U111" i="69"/>
  <c r="U223" i="71"/>
  <c r="U205" i="71"/>
  <c r="T217" i="71"/>
  <c r="T189" i="71"/>
  <c r="T199" i="71"/>
  <c r="T241" i="70"/>
  <c r="U113" i="69"/>
  <c r="U131" i="69"/>
  <c r="U126" i="71"/>
  <c r="U144" i="71"/>
  <c r="U108" i="69"/>
  <c r="U126" i="69"/>
  <c r="U112" i="69"/>
  <c r="U130" i="69"/>
  <c r="U143" i="71"/>
  <c r="U125" i="71"/>
  <c r="T30" i="69"/>
  <c r="T50" i="69" s="1"/>
  <c r="U127" i="71"/>
  <c r="U145" i="71"/>
  <c r="T227" i="71"/>
  <c r="T229" i="71" s="1"/>
  <c r="T193" i="71"/>
  <c r="T209" i="71"/>
  <c r="U188" i="69"/>
  <c r="U206" i="69"/>
  <c r="T242" i="70"/>
  <c r="X58" i="71"/>
  <c r="X63" i="70"/>
  <c r="X42" i="69"/>
  <c r="U220" i="71"/>
  <c r="U202" i="71"/>
  <c r="U169" i="71"/>
  <c r="U181" i="71"/>
  <c r="T272" i="71"/>
  <c r="T236" i="71"/>
  <c r="T254" i="71"/>
  <c r="T33" i="69"/>
  <c r="T53" i="69" s="1"/>
  <c r="T179" i="70"/>
  <c r="U215" i="70"/>
  <c r="U233" i="70"/>
  <c r="S48" i="71"/>
  <c r="S68" i="71" s="1"/>
  <c r="T183" i="69"/>
  <c r="T201" i="69"/>
  <c r="T173" i="69"/>
  <c r="S211" i="71"/>
  <c r="T244" i="70"/>
  <c r="U221" i="71"/>
  <c r="U203" i="71"/>
  <c r="U212" i="69"/>
  <c r="U194" i="69"/>
  <c r="T31" i="69"/>
  <c r="T51" i="69" s="1"/>
  <c r="T28" i="69"/>
  <c r="T48" i="69" s="1"/>
  <c r="T276" i="71"/>
  <c r="T258" i="71"/>
  <c r="T240" i="71"/>
  <c r="U123" i="71"/>
  <c r="U141" i="71"/>
  <c r="U129" i="70"/>
  <c r="U147" i="70"/>
  <c r="U210" i="70"/>
  <c r="U228" i="70"/>
  <c r="U132" i="70"/>
  <c r="U150" i="70"/>
  <c r="U128" i="70"/>
  <c r="U146" i="70"/>
  <c r="U196" i="70"/>
  <c r="U178" i="70"/>
  <c r="U153" i="69"/>
  <c r="U165" i="69"/>
  <c r="U209" i="70"/>
  <c r="U227" i="70"/>
  <c r="S69" i="70"/>
  <c r="U130" i="70"/>
  <c r="U148" i="70"/>
  <c r="U219" i="71"/>
  <c r="U201" i="71"/>
  <c r="U205" i="70"/>
  <c r="U223" i="70"/>
  <c r="T232" i="70"/>
  <c r="T234" i="70" s="1"/>
  <c r="T214" i="70"/>
  <c r="T216" i="70" s="1"/>
  <c r="T198" i="70"/>
  <c r="U186" i="69"/>
  <c r="U204" i="69"/>
  <c r="T275" i="71"/>
  <c r="T239" i="71"/>
  <c r="T257" i="71"/>
  <c r="T194" i="70"/>
  <c r="T204" i="70"/>
  <c r="T222" i="70"/>
  <c r="V151" i="69"/>
  <c r="V171" i="69" s="1"/>
  <c r="V146" i="69"/>
  <c r="V166" i="69" s="1"/>
  <c r="V145" i="69"/>
  <c r="V156" i="69"/>
  <c r="V176" i="69" s="1"/>
  <c r="V148" i="69"/>
  <c r="V168" i="69" s="1"/>
  <c r="V147" i="69"/>
  <c r="V167" i="69" s="1"/>
  <c r="V149" i="69"/>
  <c r="V169" i="69" s="1"/>
  <c r="V155" i="69"/>
  <c r="V150" i="69"/>
  <c r="V170" i="69" s="1"/>
  <c r="V152" i="69"/>
  <c r="V172" i="69" s="1"/>
  <c r="U206" i="70"/>
  <c r="U224" i="70"/>
  <c r="U133" i="70"/>
  <c r="U151" i="70"/>
  <c r="T277" i="71"/>
  <c r="T259" i="71"/>
  <c r="T241" i="71"/>
  <c r="U173" i="71"/>
  <c r="U191" i="71"/>
  <c r="U203" i="69"/>
  <c r="U185" i="69"/>
  <c r="R68" i="71"/>
  <c r="S199" i="70"/>
  <c r="U152" i="70"/>
  <c r="U134" i="70"/>
  <c r="S46" i="71"/>
  <c r="S66" i="71" s="1"/>
  <c r="T246" i="70"/>
  <c r="T211" i="69"/>
  <c r="T213" i="69" s="1"/>
  <c r="T193" i="69"/>
  <c r="T195" i="69" s="1"/>
  <c r="T177" i="69"/>
  <c r="U146" i="71"/>
  <c r="U128" i="71"/>
  <c r="U109" i="69"/>
  <c r="U127" i="69"/>
  <c r="U205" i="69"/>
  <c r="U187" i="69"/>
  <c r="U110" i="69"/>
  <c r="U128" i="69"/>
  <c r="T274" i="71"/>
  <c r="T256" i="71"/>
  <c r="T238" i="71"/>
  <c r="U228" i="71"/>
  <c r="U210" i="71"/>
  <c r="U175" i="69"/>
  <c r="U157" i="69"/>
  <c r="W35" i="71"/>
  <c r="W40" i="70"/>
  <c r="W19" i="69"/>
  <c r="V169" i="70"/>
  <c r="V189" i="70" s="1"/>
  <c r="V172" i="70"/>
  <c r="V192" i="70" s="1"/>
  <c r="V173" i="70"/>
  <c r="V193" i="70" s="1"/>
  <c r="V168" i="70"/>
  <c r="V188" i="70" s="1"/>
  <c r="V177" i="70"/>
  <c r="V197" i="70" s="1"/>
  <c r="V170" i="70"/>
  <c r="V190" i="70" s="1"/>
  <c r="V176" i="70"/>
  <c r="V167" i="70"/>
  <c r="V187" i="70" s="1"/>
  <c r="V171" i="70"/>
  <c r="V191" i="70" s="1"/>
  <c r="V166" i="70"/>
  <c r="U186" i="70"/>
  <c r="U174" i="70"/>
  <c r="U218" i="71"/>
  <c r="U200" i="71"/>
  <c r="T245" i="70"/>
  <c r="T29" i="69"/>
  <c r="T49" i="69" s="1"/>
  <c r="U207" i="69"/>
  <c r="U189" i="69"/>
  <c r="T273" i="71"/>
  <c r="T255" i="71"/>
  <c r="T237" i="71"/>
  <c r="S44" i="71"/>
  <c r="S64" i="71" s="1"/>
  <c r="U129" i="71"/>
  <c r="U147" i="71"/>
  <c r="U131" i="70"/>
  <c r="U149" i="70"/>
  <c r="U124" i="71"/>
  <c r="U142" i="71"/>
  <c r="X36" i="61"/>
  <c r="T24" i="61"/>
  <c r="T44" i="61" s="1"/>
  <c r="T22" i="61"/>
  <c r="T42" i="61" s="1"/>
  <c r="T207" i="61"/>
  <c r="T23" i="61"/>
  <c r="T43" i="61" s="1"/>
  <c r="T27" i="61"/>
  <c r="T47" i="61" s="1"/>
  <c r="T26" i="61"/>
  <c r="T46" i="61" s="1"/>
  <c r="T25" i="61"/>
  <c r="T45" i="61" s="1"/>
  <c r="U180" i="61"/>
  <c r="U198" i="61"/>
  <c r="U181" i="61"/>
  <c r="U199" i="61"/>
  <c r="U183" i="61"/>
  <c r="U201" i="61"/>
  <c r="U179" i="61"/>
  <c r="U197" i="61"/>
  <c r="U188" i="61"/>
  <c r="U206" i="61"/>
  <c r="U178" i="61"/>
  <c r="U196" i="61"/>
  <c r="U182" i="61"/>
  <c r="U200" i="61"/>
  <c r="T152" i="61"/>
  <c r="S189" i="61"/>
  <c r="U159" i="61"/>
  <c r="U195" i="61" s="1"/>
  <c r="U147" i="61"/>
  <c r="T171" i="61"/>
  <c r="T187" i="61"/>
  <c r="U169" i="61"/>
  <c r="U205" i="61" s="1"/>
  <c r="U151" i="61"/>
  <c r="V144" i="61"/>
  <c r="V164" i="61" s="1"/>
  <c r="V143" i="61"/>
  <c r="V163" i="61" s="1"/>
  <c r="V149" i="61"/>
  <c r="V150" i="61"/>
  <c r="V170" i="61" s="1"/>
  <c r="V146" i="61"/>
  <c r="V166" i="61" s="1"/>
  <c r="V141" i="61"/>
  <c r="V161" i="61" s="1"/>
  <c r="V145" i="61"/>
  <c r="V165" i="61" s="1"/>
  <c r="V139" i="61"/>
  <c r="V140" i="61"/>
  <c r="V160" i="61" s="1"/>
  <c r="V142" i="61"/>
  <c r="V162" i="61" s="1"/>
  <c r="T167" i="61"/>
  <c r="T177" i="61"/>
  <c r="T52" i="17"/>
  <c r="U47" i="17"/>
  <c r="V40" i="17"/>
  <c r="V45" i="17"/>
  <c r="V46" i="17"/>
  <c r="V42" i="17"/>
  <c r="U123" i="61"/>
  <c r="U105" i="61"/>
  <c r="U121" i="61"/>
  <c r="U103" i="61"/>
  <c r="U122" i="61"/>
  <c r="U104" i="61"/>
  <c r="V41" i="17"/>
  <c r="U107" i="61"/>
  <c r="U125" i="61"/>
  <c r="V39" i="17"/>
  <c r="V43" i="17"/>
  <c r="U120" i="61"/>
  <c r="U102" i="61"/>
  <c r="V44" i="17"/>
  <c r="U101" i="61"/>
  <c r="U119" i="61"/>
  <c r="U106" i="61"/>
  <c r="U124" i="61"/>
  <c r="V89" i="17"/>
  <c r="W88" i="17"/>
  <c r="W91" i="17"/>
  <c r="W85" i="17"/>
  <c r="W92" i="17"/>
  <c r="W81" i="17"/>
  <c r="W82" i="17"/>
  <c r="W83" i="17"/>
  <c r="W84" i="17"/>
  <c r="W87" i="17"/>
  <c r="W86" i="17"/>
  <c r="V93" i="17"/>
  <c r="U51" i="17"/>
  <c r="AA33" i="66"/>
  <c r="V49" i="17"/>
  <c r="V50" i="17"/>
  <c r="X76" i="17"/>
  <c r="X34" i="17"/>
  <c r="Z9" i="66"/>
  <c r="Y32" i="26"/>
  <c r="W13" i="61"/>
  <c r="Y17" i="26"/>
  <c r="Y38" i="26" s="1"/>
  <c r="Y38" i="72" s="1"/>
  <c r="X9" i="2"/>
  <c r="X15" i="72" s="1"/>
  <c r="X9" i="17"/>
  <c r="X26" i="26"/>
  <c r="X33" i="26" s="1"/>
  <c r="X12" i="17" s="1"/>
  <c r="W34" i="26"/>
  <c r="V77" i="72" l="1"/>
  <c r="T54" i="70"/>
  <c r="T74" i="70" s="1"/>
  <c r="U174" i="72"/>
  <c r="T50" i="70"/>
  <c r="T70" i="70" s="1"/>
  <c r="T52" i="70"/>
  <c r="T72" i="70" s="1"/>
  <c r="T53" i="70"/>
  <c r="T73" i="70" s="1"/>
  <c r="T49" i="70"/>
  <c r="T69" i="70" s="1"/>
  <c r="T51" i="70"/>
  <c r="T71" i="70" s="1"/>
  <c r="U117" i="71"/>
  <c r="U97" i="71"/>
  <c r="U122" i="70"/>
  <c r="U102" i="70"/>
  <c r="U81" i="69"/>
  <c r="W29" i="17"/>
  <c r="V92" i="61"/>
  <c r="V94" i="61" s="1"/>
  <c r="V74" i="61"/>
  <c r="V70" i="61"/>
  <c r="V82" i="61"/>
  <c r="V90" i="61" s="1"/>
  <c r="W208" i="72"/>
  <c r="W190" i="72"/>
  <c r="W199" i="72"/>
  <c r="W181" i="72"/>
  <c r="X23" i="17"/>
  <c r="X21" i="17"/>
  <c r="X20" i="17"/>
  <c r="X19" i="17"/>
  <c r="X18" i="17"/>
  <c r="X28" i="17"/>
  <c r="X17" i="17"/>
  <c r="X27" i="17"/>
  <c r="X24" i="17"/>
  <c r="X22" i="17"/>
  <c r="W84" i="71"/>
  <c r="W85" i="71"/>
  <c r="W105" i="71" s="1"/>
  <c r="W86" i="71"/>
  <c r="W106" i="71" s="1"/>
  <c r="W87" i="71"/>
  <c r="W107" i="71" s="1"/>
  <c r="W88" i="71"/>
  <c r="W108" i="71" s="1"/>
  <c r="W89" i="71"/>
  <c r="W109" i="71" s="1"/>
  <c r="W90" i="71"/>
  <c r="W110" i="71" s="1"/>
  <c r="W91" i="71"/>
  <c r="W111" i="71" s="1"/>
  <c r="W94" i="71"/>
  <c r="W95" i="71"/>
  <c r="W115" i="71" s="1"/>
  <c r="T199" i="70"/>
  <c r="V36" i="72"/>
  <c r="W149" i="72"/>
  <c r="W161" i="72"/>
  <c r="W184" i="72"/>
  <c r="W202" i="72"/>
  <c r="W31" i="72"/>
  <c r="V98" i="69"/>
  <c r="V100" i="69" s="1"/>
  <c r="V80" i="69"/>
  <c r="W89" i="70"/>
  <c r="W90" i="70"/>
  <c r="W110" i="70" s="1"/>
  <c r="W91" i="70"/>
  <c r="W111" i="70" s="1"/>
  <c r="W93" i="70"/>
  <c r="W113" i="70" s="1"/>
  <c r="W95" i="70"/>
  <c r="W115" i="70" s="1"/>
  <c r="W99" i="70"/>
  <c r="W100" i="70"/>
  <c r="W120" i="70" s="1"/>
  <c r="W92" i="70"/>
  <c r="W112" i="70" s="1"/>
  <c r="W94" i="70"/>
  <c r="W114" i="70" s="1"/>
  <c r="W96" i="70"/>
  <c r="W116" i="70" s="1"/>
  <c r="W84" i="72"/>
  <c r="W92" i="72" s="1"/>
  <c r="W72" i="72"/>
  <c r="V189" i="72"/>
  <c r="V191" i="72" s="1"/>
  <c r="V173" i="72"/>
  <c r="V207" i="72"/>
  <c r="V209" i="72" s="1"/>
  <c r="W203" i="72"/>
  <c r="W185" i="72"/>
  <c r="W35" i="72"/>
  <c r="W94" i="72"/>
  <c r="W96" i="72" s="1"/>
  <c r="W76" i="72"/>
  <c r="V76" i="69"/>
  <c r="V88" i="69"/>
  <c r="V96" i="69" s="1"/>
  <c r="W198" i="72"/>
  <c r="W180" i="72"/>
  <c r="W63" i="61"/>
  <c r="W83" i="61" s="1"/>
  <c r="W65" i="61"/>
  <c r="W85" i="61" s="1"/>
  <c r="W66" i="61"/>
  <c r="W86" i="61" s="1"/>
  <c r="W67" i="61"/>
  <c r="W87" i="61" s="1"/>
  <c r="W64" i="61"/>
  <c r="W84" i="61" s="1"/>
  <c r="W62" i="61"/>
  <c r="W72" i="61"/>
  <c r="W73" i="61"/>
  <c r="W93" i="61" s="1"/>
  <c r="W69" i="61"/>
  <c r="W89" i="61" s="1"/>
  <c r="W68" i="61"/>
  <c r="W88" i="61" s="1"/>
  <c r="W201" i="72"/>
  <c r="W183" i="72"/>
  <c r="X64" i="72"/>
  <c r="X65" i="72"/>
  <c r="X85" i="72" s="1"/>
  <c r="X66" i="72"/>
  <c r="X86" i="72" s="1"/>
  <c r="X67" i="72"/>
  <c r="X87" i="72" s="1"/>
  <c r="X68" i="72"/>
  <c r="X88" i="72" s="1"/>
  <c r="X69" i="72"/>
  <c r="X89" i="72" s="1"/>
  <c r="X70" i="72"/>
  <c r="X90" i="72" s="1"/>
  <c r="X71" i="72"/>
  <c r="X91" i="72" s="1"/>
  <c r="X74" i="72"/>
  <c r="X75" i="72"/>
  <c r="X95" i="72" s="1"/>
  <c r="X23" i="72"/>
  <c r="X24" i="72"/>
  <c r="X25" i="72"/>
  <c r="X26" i="72"/>
  <c r="X27" i="72"/>
  <c r="X28" i="72"/>
  <c r="X29" i="72"/>
  <c r="X30" i="72"/>
  <c r="X33" i="72"/>
  <c r="X34" i="72"/>
  <c r="X143" i="72"/>
  <c r="X163" i="72" s="1"/>
  <c r="X151" i="72"/>
  <c r="X148" i="72"/>
  <c r="X168" i="72" s="1"/>
  <c r="X145" i="72"/>
  <c r="X165" i="72" s="1"/>
  <c r="X142" i="72"/>
  <c r="X162" i="72" s="1"/>
  <c r="X152" i="72"/>
  <c r="X172" i="72" s="1"/>
  <c r="X144" i="72"/>
  <c r="X164" i="72" s="1"/>
  <c r="X141" i="72"/>
  <c r="X147" i="72"/>
  <c r="X167" i="72" s="1"/>
  <c r="X146" i="72"/>
  <c r="X166" i="72" s="1"/>
  <c r="V197" i="72"/>
  <c r="V169" i="72"/>
  <c r="V174" i="72" s="1"/>
  <c r="V179" i="72"/>
  <c r="V30" i="17"/>
  <c r="V96" i="71"/>
  <c r="V114" i="71"/>
  <c r="V116" i="71" s="1"/>
  <c r="V92" i="71"/>
  <c r="V104" i="71"/>
  <c r="V112" i="71" s="1"/>
  <c r="U75" i="61"/>
  <c r="W25" i="17"/>
  <c r="V119" i="70"/>
  <c r="V121" i="70" s="1"/>
  <c r="V101" i="70"/>
  <c r="W182" i="72"/>
  <c r="W200" i="72"/>
  <c r="W68" i="69"/>
  <c r="W69" i="69"/>
  <c r="W89" i="69" s="1"/>
  <c r="W70" i="69"/>
  <c r="W90" i="69" s="1"/>
  <c r="W71" i="69"/>
  <c r="W91" i="69" s="1"/>
  <c r="W72" i="69"/>
  <c r="W92" i="69" s="1"/>
  <c r="W73" i="69"/>
  <c r="W93" i="69" s="1"/>
  <c r="W74" i="69"/>
  <c r="W94" i="69" s="1"/>
  <c r="W75" i="69"/>
  <c r="W95" i="69" s="1"/>
  <c r="W79" i="69"/>
  <c r="W99" i="69" s="1"/>
  <c r="W78" i="69"/>
  <c r="U95" i="61"/>
  <c r="V97" i="72"/>
  <c r="V109" i="70"/>
  <c r="V117" i="70" s="1"/>
  <c r="V122" i="70" s="1"/>
  <c r="V97" i="70"/>
  <c r="V102" i="70" s="1"/>
  <c r="W153" i="72"/>
  <c r="W171" i="72"/>
  <c r="U28" i="69"/>
  <c r="U48" i="69" s="1"/>
  <c r="U48" i="72"/>
  <c r="U50" i="72"/>
  <c r="T43" i="72"/>
  <c r="T51" i="72" s="1"/>
  <c r="V121" i="72"/>
  <c r="V103" i="72"/>
  <c r="V106" i="72"/>
  <c r="V124" i="72"/>
  <c r="U47" i="72"/>
  <c r="T53" i="72"/>
  <c r="U45" i="72"/>
  <c r="U49" i="72"/>
  <c r="T47" i="71"/>
  <c r="T67" i="71" s="1"/>
  <c r="U46" i="72"/>
  <c r="V123" i="72"/>
  <c r="V105" i="72"/>
  <c r="V125" i="72"/>
  <c r="V107" i="72"/>
  <c r="U44" i="72"/>
  <c r="U54" i="72"/>
  <c r="V104" i="72"/>
  <c r="V122" i="72"/>
  <c r="V109" i="72"/>
  <c r="V127" i="72"/>
  <c r="V50" i="72" s="1"/>
  <c r="V126" i="72"/>
  <c r="V108" i="72"/>
  <c r="Z46" i="66"/>
  <c r="Z51" i="66" s="1"/>
  <c r="T45" i="71"/>
  <c r="T65" i="71" s="1"/>
  <c r="U158" i="69"/>
  <c r="AA48" i="66"/>
  <c r="AA43" i="66"/>
  <c r="AA42" i="66"/>
  <c r="AA44" i="66"/>
  <c r="AA41" i="66"/>
  <c r="AA45" i="66"/>
  <c r="AA39" i="66"/>
  <c r="AA40" i="66"/>
  <c r="AA49" i="66"/>
  <c r="AA38" i="66"/>
  <c r="T49" i="71"/>
  <c r="T69" i="71" s="1"/>
  <c r="U243" i="70"/>
  <c r="U174" i="71"/>
  <c r="Y51" i="66"/>
  <c r="V187" i="69"/>
  <c r="V205" i="69"/>
  <c r="U244" i="70"/>
  <c r="V215" i="70"/>
  <c r="V233" i="70"/>
  <c r="W170" i="70"/>
  <c r="W190" i="70" s="1"/>
  <c r="W169" i="70"/>
  <c r="W189" i="70" s="1"/>
  <c r="W176" i="70"/>
  <c r="W168" i="70"/>
  <c r="W188" i="70" s="1"/>
  <c r="W166" i="70"/>
  <c r="W173" i="70"/>
  <c r="W193" i="70" s="1"/>
  <c r="W171" i="70"/>
  <c r="W191" i="70" s="1"/>
  <c r="W167" i="70"/>
  <c r="W187" i="70" s="1"/>
  <c r="W177" i="70"/>
  <c r="W197" i="70" s="1"/>
  <c r="W172" i="70"/>
  <c r="W192" i="70" s="1"/>
  <c r="T46" i="71"/>
  <c r="T66" i="71" s="1"/>
  <c r="V185" i="69"/>
  <c r="V203" i="69"/>
  <c r="V145" i="71"/>
  <c r="V127" i="71"/>
  <c r="V228" i="71"/>
  <c r="V210" i="71"/>
  <c r="X35" i="71"/>
  <c r="X19" i="69"/>
  <c r="X40" i="70"/>
  <c r="U179" i="70"/>
  <c r="V224" i="70"/>
  <c r="V206" i="70"/>
  <c r="V129" i="70"/>
  <c r="V147" i="70"/>
  <c r="W162" i="71"/>
  <c r="W182" i="71" s="1"/>
  <c r="W171" i="71"/>
  <c r="W172" i="71"/>
  <c r="W192" i="71" s="1"/>
  <c r="W165" i="71"/>
  <c r="W185" i="71" s="1"/>
  <c r="W166" i="71"/>
  <c r="W186" i="71" s="1"/>
  <c r="W164" i="71"/>
  <c r="W184" i="71" s="1"/>
  <c r="W163" i="71"/>
  <c r="W183" i="71" s="1"/>
  <c r="W168" i="71"/>
  <c r="W188" i="71" s="1"/>
  <c r="W161" i="71"/>
  <c r="W167" i="71"/>
  <c r="W187" i="71" s="1"/>
  <c r="U30" i="69"/>
  <c r="U50" i="69" s="1"/>
  <c r="V141" i="71"/>
  <c r="V123" i="71"/>
  <c r="U246" i="70"/>
  <c r="V186" i="69"/>
  <c r="V204" i="69"/>
  <c r="V113" i="69"/>
  <c r="V131" i="69"/>
  <c r="U214" i="70"/>
  <c r="U216" i="70" s="1"/>
  <c r="U232" i="70"/>
  <c r="U234" i="70" s="1"/>
  <c r="U198" i="70"/>
  <c r="T48" i="71"/>
  <c r="T68" i="71" s="1"/>
  <c r="T178" i="69"/>
  <c r="V151" i="70"/>
  <c r="V133" i="70"/>
  <c r="U29" i="69"/>
  <c r="U49" i="69" s="1"/>
  <c r="U32" i="69"/>
  <c r="U52" i="69" s="1"/>
  <c r="V144" i="71"/>
  <c r="V126" i="71"/>
  <c r="V191" i="71"/>
  <c r="V173" i="71"/>
  <c r="W146" i="69"/>
  <c r="W166" i="69" s="1"/>
  <c r="W147" i="69"/>
  <c r="W167" i="69" s="1"/>
  <c r="W156" i="69"/>
  <c r="W176" i="69" s="1"/>
  <c r="W148" i="69"/>
  <c r="W168" i="69" s="1"/>
  <c r="W149" i="69"/>
  <c r="W169" i="69" s="1"/>
  <c r="W150" i="69"/>
  <c r="W170" i="69" s="1"/>
  <c r="W152" i="69"/>
  <c r="W172" i="69" s="1"/>
  <c r="W145" i="69"/>
  <c r="W155" i="69"/>
  <c r="W151" i="69"/>
  <c r="W171" i="69" s="1"/>
  <c r="U254" i="71"/>
  <c r="U236" i="71"/>
  <c r="U272" i="71"/>
  <c r="V209" i="70"/>
  <c r="V227" i="70"/>
  <c r="V225" i="70"/>
  <c r="V207" i="70"/>
  <c r="V126" i="69"/>
  <c r="V108" i="69"/>
  <c r="V184" i="69"/>
  <c r="V202" i="69"/>
  <c r="U241" i="70"/>
  <c r="V130" i="70"/>
  <c r="V148" i="70"/>
  <c r="V130" i="69"/>
  <c r="V112" i="69"/>
  <c r="T211" i="71"/>
  <c r="T194" i="71"/>
  <c r="V131" i="70"/>
  <c r="V149" i="70"/>
  <c r="V221" i="71"/>
  <c r="V203" i="71"/>
  <c r="V128" i="70"/>
  <c r="V146" i="70"/>
  <c r="V125" i="71"/>
  <c r="V143" i="71"/>
  <c r="U274" i="71"/>
  <c r="U256" i="71"/>
  <c r="U238" i="71"/>
  <c r="V194" i="69"/>
  <c r="V212" i="69"/>
  <c r="V186" i="70"/>
  <c r="V174" i="70"/>
  <c r="V165" i="69"/>
  <c r="V153" i="69"/>
  <c r="T44" i="71"/>
  <c r="T64" i="71" s="1"/>
  <c r="V222" i="71"/>
  <c r="V204" i="71"/>
  <c r="V223" i="70"/>
  <c r="V205" i="70"/>
  <c r="V142" i="71"/>
  <c r="V124" i="71"/>
  <c r="U31" i="69"/>
  <c r="U51" i="69" s="1"/>
  <c r="V188" i="69"/>
  <c r="V206" i="69"/>
  <c r="V189" i="69"/>
  <c r="V207" i="69"/>
  <c r="V129" i="71"/>
  <c r="V147" i="71"/>
  <c r="V128" i="71"/>
  <c r="V146" i="71"/>
  <c r="V129" i="69"/>
  <c r="V111" i="69"/>
  <c r="V128" i="69"/>
  <c r="V110" i="69"/>
  <c r="V218" i="71"/>
  <c r="V200" i="71"/>
  <c r="V219" i="71"/>
  <c r="V201" i="71"/>
  <c r="V208" i="70"/>
  <c r="V226" i="70"/>
  <c r="V220" i="71"/>
  <c r="V202" i="71"/>
  <c r="Y58" i="71"/>
  <c r="Y42" i="69"/>
  <c r="Y63" i="70"/>
  <c r="U204" i="70"/>
  <c r="U222" i="70"/>
  <c r="U194" i="70"/>
  <c r="U199" i="70" s="1"/>
  <c r="U227" i="71"/>
  <c r="U229" i="71" s="1"/>
  <c r="U209" i="71"/>
  <c r="U193" i="71"/>
  <c r="U275" i="71"/>
  <c r="U239" i="71"/>
  <c r="U257" i="71"/>
  <c r="V210" i="70"/>
  <c r="V228" i="70"/>
  <c r="U193" i="69"/>
  <c r="U195" i="69" s="1"/>
  <c r="U211" i="69"/>
  <c r="U213" i="69" s="1"/>
  <c r="U177" i="69"/>
  <c r="V152" i="70"/>
  <c r="V134" i="70"/>
  <c r="U242" i="70"/>
  <c r="V196" i="70"/>
  <c r="V178" i="70"/>
  <c r="V107" i="69"/>
  <c r="V125" i="69"/>
  <c r="V175" i="69"/>
  <c r="V157" i="69"/>
  <c r="U237" i="71"/>
  <c r="U255" i="71"/>
  <c r="U273" i="71"/>
  <c r="U201" i="69"/>
  <c r="U183" i="69"/>
  <c r="U173" i="69"/>
  <c r="U245" i="70"/>
  <c r="V109" i="69"/>
  <c r="V127" i="69"/>
  <c r="U217" i="71"/>
  <c r="U189" i="71"/>
  <c r="U199" i="71"/>
  <c r="U33" i="69"/>
  <c r="U53" i="69" s="1"/>
  <c r="V150" i="70"/>
  <c r="V132" i="70"/>
  <c r="U277" i="71"/>
  <c r="U241" i="71"/>
  <c r="U259" i="71"/>
  <c r="U258" i="71"/>
  <c r="U240" i="71"/>
  <c r="U276" i="71"/>
  <c r="V223" i="71"/>
  <c r="V205" i="71"/>
  <c r="V169" i="71"/>
  <c r="V181" i="71"/>
  <c r="Y36" i="61"/>
  <c r="U27" i="61"/>
  <c r="U47" i="61" s="1"/>
  <c r="U22" i="61"/>
  <c r="U42" i="61" s="1"/>
  <c r="U23" i="61"/>
  <c r="U43" i="61" s="1"/>
  <c r="U24" i="61"/>
  <c r="U44" i="61" s="1"/>
  <c r="U25" i="61"/>
  <c r="U45" i="61" s="1"/>
  <c r="U26" i="61"/>
  <c r="U46" i="61" s="1"/>
  <c r="V179" i="61"/>
  <c r="V197" i="61"/>
  <c r="V188" i="61"/>
  <c r="V206" i="61"/>
  <c r="V180" i="61"/>
  <c r="V198" i="61"/>
  <c r="V181" i="61"/>
  <c r="V199" i="61"/>
  <c r="V178" i="61"/>
  <c r="V196" i="61"/>
  <c r="V182" i="61"/>
  <c r="V200" i="61"/>
  <c r="V183" i="61"/>
  <c r="V201" i="61"/>
  <c r="U207" i="61"/>
  <c r="T189" i="61"/>
  <c r="W149" i="61"/>
  <c r="W142" i="61"/>
  <c r="W162" i="61" s="1"/>
  <c r="W150" i="61"/>
  <c r="W170" i="61" s="1"/>
  <c r="W141" i="61"/>
  <c r="W161" i="61" s="1"/>
  <c r="W144" i="61"/>
  <c r="W164" i="61" s="1"/>
  <c r="W140" i="61"/>
  <c r="W160" i="61" s="1"/>
  <c r="W143" i="61"/>
  <c r="W163" i="61" s="1"/>
  <c r="W146" i="61"/>
  <c r="W166" i="61" s="1"/>
  <c r="W139" i="61"/>
  <c r="W145" i="61"/>
  <c r="W165" i="61" s="1"/>
  <c r="U187" i="61"/>
  <c r="U171" i="61"/>
  <c r="V159" i="61"/>
  <c r="V195" i="61" s="1"/>
  <c r="V147" i="61"/>
  <c r="U152" i="61"/>
  <c r="T172" i="61"/>
  <c r="V169" i="61"/>
  <c r="V205" i="61" s="1"/>
  <c r="V151" i="61"/>
  <c r="U177" i="61"/>
  <c r="U167" i="61"/>
  <c r="U172" i="61" s="1"/>
  <c r="V47" i="17"/>
  <c r="U52" i="17"/>
  <c r="V124" i="61"/>
  <c r="V106" i="61"/>
  <c r="V123" i="61"/>
  <c r="V105" i="61"/>
  <c r="W44" i="17"/>
  <c r="V103" i="61"/>
  <c r="V121" i="61"/>
  <c r="W41" i="17"/>
  <c r="W40" i="17"/>
  <c r="W46" i="17"/>
  <c r="W93" i="17"/>
  <c r="W42" i="17"/>
  <c r="V120" i="61"/>
  <c r="V102" i="61"/>
  <c r="V119" i="61"/>
  <c r="V101" i="61"/>
  <c r="W39" i="17"/>
  <c r="V125" i="61"/>
  <c r="V107" i="61"/>
  <c r="W43" i="17"/>
  <c r="W45" i="17"/>
  <c r="V122" i="61"/>
  <c r="V104" i="61"/>
  <c r="X87" i="17"/>
  <c r="X84" i="17"/>
  <c r="X88" i="17"/>
  <c r="X82" i="17"/>
  <c r="X91" i="17"/>
  <c r="X81" i="17"/>
  <c r="X83" i="17"/>
  <c r="X85" i="17"/>
  <c r="X86" i="17"/>
  <c r="X92" i="17"/>
  <c r="W89" i="17"/>
  <c r="V94" i="17"/>
  <c r="V51" i="17"/>
  <c r="AB33" i="66"/>
  <c r="W50" i="17"/>
  <c r="W49" i="17"/>
  <c r="Y76" i="17"/>
  <c r="Y34" i="17"/>
  <c r="AA9" i="66"/>
  <c r="Z32" i="26"/>
  <c r="X13" i="61"/>
  <c r="Y26" i="26"/>
  <c r="Y33" i="26" s="1"/>
  <c r="Y12" i="17" s="1"/>
  <c r="X34" i="26"/>
  <c r="Z17" i="26"/>
  <c r="Z38" i="26" s="1"/>
  <c r="Z38" i="72" s="1"/>
  <c r="Y9" i="2"/>
  <c r="Y15" i="72" s="1"/>
  <c r="Y9" i="17"/>
  <c r="V95" i="61" l="1"/>
  <c r="U194" i="71"/>
  <c r="U54" i="70"/>
  <c r="U74" i="70" s="1"/>
  <c r="U51" i="70"/>
  <c r="U71" i="70" s="1"/>
  <c r="U49" i="70"/>
  <c r="U69" i="70" s="1"/>
  <c r="U52" i="70"/>
  <c r="U72" i="70" s="1"/>
  <c r="V75" i="61"/>
  <c r="U50" i="70"/>
  <c r="U70" i="70" s="1"/>
  <c r="U53" i="70"/>
  <c r="U73" i="70" s="1"/>
  <c r="W154" i="72"/>
  <c r="V97" i="71"/>
  <c r="V81" i="69"/>
  <c r="V101" i="69"/>
  <c r="W97" i="72"/>
  <c r="W30" i="17"/>
  <c r="X29" i="17"/>
  <c r="X25" i="17"/>
  <c r="X200" i="72"/>
  <c r="X182" i="72"/>
  <c r="X35" i="72"/>
  <c r="X31" i="72"/>
  <c r="W109" i="70"/>
  <c r="W117" i="70" s="1"/>
  <c r="W97" i="70"/>
  <c r="X208" i="72"/>
  <c r="X190" i="72"/>
  <c r="W92" i="61"/>
  <c r="W94" i="61" s="1"/>
  <c r="W74" i="61"/>
  <c r="X62" i="61"/>
  <c r="X63" i="61"/>
  <c r="X83" i="61" s="1"/>
  <c r="X64" i="61"/>
  <c r="X84" i="61" s="1"/>
  <c r="X65" i="61"/>
  <c r="X85" i="61" s="1"/>
  <c r="X66" i="61"/>
  <c r="X86" i="61" s="1"/>
  <c r="X67" i="61"/>
  <c r="X87" i="61" s="1"/>
  <c r="X68" i="61"/>
  <c r="X88" i="61" s="1"/>
  <c r="X69" i="61"/>
  <c r="X89" i="61" s="1"/>
  <c r="X72" i="61"/>
  <c r="X73" i="61"/>
  <c r="X93" i="61" s="1"/>
  <c r="W98" i="69"/>
  <c r="W100" i="69" s="1"/>
  <c r="W80" i="69"/>
  <c r="V117" i="71"/>
  <c r="X180" i="72"/>
  <c r="X198" i="72"/>
  <c r="X94" i="72"/>
  <c r="X96" i="72" s="1"/>
  <c r="X76" i="72"/>
  <c r="X84" i="72"/>
  <c r="X92" i="72" s="1"/>
  <c r="X72" i="72"/>
  <c r="W82" i="61"/>
  <c r="W90" i="61" s="1"/>
  <c r="W70" i="61"/>
  <c r="X199" i="72"/>
  <c r="X181" i="72"/>
  <c r="W197" i="72"/>
  <c r="W179" i="72"/>
  <c r="W169" i="72"/>
  <c r="X149" i="72"/>
  <c r="X161" i="72"/>
  <c r="X89" i="70"/>
  <c r="X91" i="70"/>
  <c r="X111" i="70" s="1"/>
  <c r="X100" i="70"/>
  <c r="X120" i="70" s="1"/>
  <c r="X93" i="70"/>
  <c r="X113" i="70" s="1"/>
  <c r="X95" i="70"/>
  <c r="X115" i="70" s="1"/>
  <c r="X92" i="70"/>
  <c r="X112" i="70" s="1"/>
  <c r="X90" i="70"/>
  <c r="X110" i="70" s="1"/>
  <c r="X96" i="70"/>
  <c r="X116" i="70" s="1"/>
  <c r="X99" i="70"/>
  <c r="X94" i="70"/>
  <c r="X114" i="70" s="1"/>
  <c r="W88" i="69"/>
  <c r="W96" i="69" s="1"/>
  <c r="W76" i="69"/>
  <c r="X201" i="72"/>
  <c r="X183" i="72"/>
  <c r="W119" i="70"/>
  <c r="W121" i="70" s="1"/>
  <c r="W101" i="70"/>
  <c r="W36" i="72"/>
  <c r="W114" i="71"/>
  <c r="W116" i="71" s="1"/>
  <c r="W96" i="71"/>
  <c r="W104" i="71"/>
  <c r="W112" i="71" s="1"/>
  <c r="W92" i="71"/>
  <c r="X70" i="69"/>
  <c r="X90" i="69" s="1"/>
  <c r="X75" i="69"/>
  <c r="X95" i="69" s="1"/>
  <c r="X71" i="69"/>
  <c r="X91" i="69" s="1"/>
  <c r="X73" i="69"/>
  <c r="X93" i="69" s="1"/>
  <c r="X72" i="69"/>
  <c r="X92" i="69" s="1"/>
  <c r="X68" i="69"/>
  <c r="X78" i="69"/>
  <c r="X74" i="69"/>
  <c r="X94" i="69" s="1"/>
  <c r="X79" i="69"/>
  <c r="X99" i="69" s="1"/>
  <c r="X69" i="69"/>
  <c r="X89" i="69" s="1"/>
  <c r="W207" i="72"/>
  <c r="W209" i="72" s="1"/>
  <c r="W189" i="72"/>
  <c r="W191" i="72" s="1"/>
  <c r="W173" i="72"/>
  <c r="Y65" i="72"/>
  <c r="Y85" i="72" s="1"/>
  <c r="Y69" i="72"/>
  <c r="Y89" i="72" s="1"/>
  <c r="Y74" i="72"/>
  <c r="Y64" i="72"/>
  <c r="Y68" i="72"/>
  <c r="Y88" i="72" s="1"/>
  <c r="Y67" i="72"/>
  <c r="Y87" i="72" s="1"/>
  <c r="Y71" i="72"/>
  <c r="Y91" i="72" s="1"/>
  <c r="Y75" i="72"/>
  <c r="Y95" i="72" s="1"/>
  <c r="Y66" i="72"/>
  <c r="Y86" i="72" s="1"/>
  <c r="Y70" i="72"/>
  <c r="Y90" i="72" s="1"/>
  <c r="Y33" i="72"/>
  <c r="Y34" i="72"/>
  <c r="Y29" i="72"/>
  <c r="Y24" i="72"/>
  <c r="Y27" i="72"/>
  <c r="Y30" i="72"/>
  <c r="Y25" i="72"/>
  <c r="Y28" i="72"/>
  <c r="Y26" i="72"/>
  <c r="Y23" i="72"/>
  <c r="Y151" i="72"/>
  <c r="Y147" i="72"/>
  <c r="Y167" i="72" s="1"/>
  <c r="Y146" i="72"/>
  <c r="Y166" i="72" s="1"/>
  <c r="Y144" i="72"/>
  <c r="Y164" i="72" s="1"/>
  <c r="Y142" i="72"/>
  <c r="Y162" i="72" s="1"/>
  <c r="Y143" i="72"/>
  <c r="Y163" i="72" s="1"/>
  <c r="Y145" i="72"/>
  <c r="Y165" i="72" s="1"/>
  <c r="Y141" i="72"/>
  <c r="Y152" i="72"/>
  <c r="Y172" i="72" s="1"/>
  <c r="Y148" i="72"/>
  <c r="Y168" i="72" s="1"/>
  <c r="X185" i="72"/>
  <c r="X203" i="72"/>
  <c r="V174" i="71"/>
  <c r="Y24" i="17"/>
  <c r="Y22" i="17"/>
  <c r="Y21" i="17"/>
  <c r="Y20" i="17"/>
  <c r="Y19" i="17"/>
  <c r="Y18" i="17"/>
  <c r="Y28" i="17"/>
  <c r="Y17" i="17"/>
  <c r="Y27" i="17"/>
  <c r="Y23" i="17"/>
  <c r="X84" i="71"/>
  <c r="X85" i="71"/>
  <c r="X105" i="71" s="1"/>
  <c r="X86" i="71"/>
  <c r="X106" i="71" s="1"/>
  <c r="X87" i="71"/>
  <c r="X107" i="71" s="1"/>
  <c r="X88" i="71"/>
  <c r="X108" i="71" s="1"/>
  <c r="X89" i="71"/>
  <c r="X109" i="71" s="1"/>
  <c r="X90" i="71"/>
  <c r="X110" i="71" s="1"/>
  <c r="X91" i="71"/>
  <c r="X111" i="71" s="1"/>
  <c r="X94" i="71"/>
  <c r="X95" i="71"/>
  <c r="X115" i="71" s="1"/>
  <c r="X184" i="72"/>
  <c r="X202" i="72"/>
  <c r="X153" i="72"/>
  <c r="X171" i="72"/>
  <c r="W77" i="72"/>
  <c r="V245" i="70"/>
  <c r="V45" i="72"/>
  <c r="V47" i="72"/>
  <c r="W103" i="72"/>
  <c r="W121" i="72"/>
  <c r="W44" i="72" s="1"/>
  <c r="V46" i="72"/>
  <c r="W105" i="72"/>
  <c r="W123" i="72"/>
  <c r="W46" i="72" s="1"/>
  <c r="V54" i="72"/>
  <c r="V44" i="72"/>
  <c r="U43" i="72"/>
  <c r="U51" i="72" s="1"/>
  <c r="U53" i="72"/>
  <c r="U55" i="72" s="1"/>
  <c r="W109" i="72"/>
  <c r="W127" i="72"/>
  <c r="W50" i="72" s="1"/>
  <c r="V49" i="72"/>
  <c r="W104" i="72"/>
  <c r="W122" i="72"/>
  <c r="W126" i="72"/>
  <c r="W108" i="72"/>
  <c r="V53" i="72"/>
  <c r="W124" i="72"/>
  <c r="W106" i="72"/>
  <c r="V48" i="72"/>
  <c r="W107" i="72"/>
  <c r="W125" i="72"/>
  <c r="V158" i="69"/>
  <c r="V242" i="70"/>
  <c r="AB44" i="66"/>
  <c r="AB42" i="66"/>
  <c r="AB45" i="66"/>
  <c r="AB49" i="66"/>
  <c r="AB40" i="66"/>
  <c r="AB39" i="66"/>
  <c r="AB38" i="66"/>
  <c r="AB41" i="66"/>
  <c r="AB48" i="66"/>
  <c r="AB43" i="66"/>
  <c r="V28" i="69"/>
  <c r="V48" i="69" s="1"/>
  <c r="AA46" i="66"/>
  <c r="AA50" i="66"/>
  <c r="U48" i="71"/>
  <c r="U68" i="71" s="1"/>
  <c r="U178" i="69"/>
  <c r="V272" i="71"/>
  <c r="V254" i="71"/>
  <c r="V236" i="71"/>
  <c r="V258" i="71"/>
  <c r="V276" i="71"/>
  <c r="V240" i="71"/>
  <c r="V183" i="69"/>
  <c r="V201" i="69"/>
  <c r="V173" i="69"/>
  <c r="U46" i="71"/>
  <c r="U66" i="71" s="1"/>
  <c r="V241" i="70"/>
  <c r="V33" i="69"/>
  <c r="V53" i="69" s="1"/>
  <c r="W129" i="69"/>
  <c r="W111" i="69"/>
  <c r="W220" i="71"/>
  <c r="W202" i="71"/>
  <c r="W206" i="70"/>
  <c r="W224" i="70"/>
  <c r="V217" i="71"/>
  <c r="V199" i="71"/>
  <c r="V189" i="71"/>
  <c r="W130" i="69"/>
  <c r="W112" i="69"/>
  <c r="W149" i="70"/>
  <c r="W131" i="70"/>
  <c r="W146" i="70"/>
  <c r="W128" i="70"/>
  <c r="W129" i="71"/>
  <c r="W147" i="71"/>
  <c r="V179" i="70"/>
  <c r="V257" i="71"/>
  <c r="V239" i="71"/>
  <c r="V275" i="71"/>
  <c r="V244" i="70"/>
  <c r="W206" i="69"/>
  <c r="W188" i="69"/>
  <c r="W222" i="71"/>
  <c r="W204" i="71"/>
  <c r="X168" i="70"/>
  <c r="X188" i="70" s="1"/>
  <c r="X177" i="70"/>
  <c r="X197" i="70" s="1"/>
  <c r="X173" i="70"/>
  <c r="X193" i="70" s="1"/>
  <c r="X171" i="70"/>
  <c r="X191" i="70" s="1"/>
  <c r="X166" i="70"/>
  <c r="X172" i="70"/>
  <c r="X192" i="70" s="1"/>
  <c r="X170" i="70"/>
  <c r="X190" i="70" s="1"/>
  <c r="X176" i="70"/>
  <c r="X167" i="70"/>
  <c r="X187" i="70" s="1"/>
  <c r="X169" i="70"/>
  <c r="X189" i="70" s="1"/>
  <c r="W196" i="70"/>
  <c r="W178" i="70"/>
  <c r="W127" i="69"/>
  <c r="W109" i="69"/>
  <c r="W131" i="69"/>
  <c r="W113" i="69"/>
  <c r="V193" i="69"/>
  <c r="V195" i="69" s="1"/>
  <c r="V211" i="69"/>
  <c r="V213" i="69" s="1"/>
  <c r="V177" i="69"/>
  <c r="W144" i="71"/>
  <c r="W126" i="71"/>
  <c r="W141" i="71"/>
  <c r="W123" i="71"/>
  <c r="V31" i="69"/>
  <c r="V51" i="69" s="1"/>
  <c r="W228" i="71"/>
  <c r="W210" i="71"/>
  <c r="X167" i="71"/>
  <c r="X187" i="71" s="1"/>
  <c r="X161" i="71"/>
  <c r="X168" i="71"/>
  <c r="X188" i="71" s="1"/>
  <c r="X164" i="71"/>
  <c r="X184" i="71" s="1"/>
  <c r="X165" i="71"/>
  <c r="X185" i="71" s="1"/>
  <c r="X163" i="71"/>
  <c r="X183" i="71" s="1"/>
  <c r="X172" i="71"/>
  <c r="X192" i="71" s="1"/>
  <c r="X171" i="71"/>
  <c r="X162" i="71"/>
  <c r="X182" i="71" s="1"/>
  <c r="X166" i="71"/>
  <c r="X186" i="71" s="1"/>
  <c r="W143" i="71"/>
  <c r="W125" i="71"/>
  <c r="U49" i="71"/>
  <c r="U69" i="71" s="1"/>
  <c r="W152" i="70"/>
  <c r="W134" i="70"/>
  <c r="W147" i="70"/>
  <c r="W129" i="70"/>
  <c r="U44" i="71"/>
  <c r="U64" i="71" s="1"/>
  <c r="W194" i="69"/>
  <c r="W212" i="69"/>
  <c r="W145" i="71"/>
  <c r="W127" i="71"/>
  <c r="W223" i="71"/>
  <c r="W205" i="71"/>
  <c r="W191" i="71"/>
  <c r="W173" i="71"/>
  <c r="W205" i="70"/>
  <c r="W223" i="70"/>
  <c r="W165" i="69"/>
  <c r="W153" i="69"/>
  <c r="W219" i="71"/>
  <c r="W201" i="71"/>
  <c r="W186" i="70"/>
  <c r="W174" i="70"/>
  <c r="V256" i="71"/>
  <c r="V238" i="71"/>
  <c r="V274" i="71"/>
  <c r="W126" i="69"/>
  <c r="W108" i="69"/>
  <c r="W205" i="69"/>
  <c r="W187" i="69"/>
  <c r="W150" i="70"/>
  <c r="W132" i="70"/>
  <c r="W225" i="70"/>
  <c r="W207" i="70"/>
  <c r="V259" i="71"/>
  <c r="V241" i="71"/>
  <c r="V277" i="71"/>
  <c r="W215" i="70"/>
  <c r="W233" i="70"/>
  <c r="V30" i="69"/>
  <c r="V50" i="69" s="1"/>
  <c r="U45" i="71"/>
  <c r="U65" i="71" s="1"/>
  <c r="W128" i="71"/>
  <c r="W146" i="71"/>
  <c r="W207" i="69"/>
  <c r="W189" i="69"/>
  <c r="W185" i="69"/>
  <c r="W203" i="69"/>
  <c r="V246" i="70"/>
  <c r="W181" i="71"/>
  <c r="W169" i="71"/>
  <c r="W218" i="71"/>
  <c r="W200" i="71"/>
  <c r="W209" i="70"/>
  <c r="W227" i="70"/>
  <c r="V214" i="70"/>
  <c r="V216" i="70" s="1"/>
  <c r="V232" i="70"/>
  <c r="V234" i="70" s="1"/>
  <c r="V198" i="70"/>
  <c r="W128" i="69"/>
  <c r="W110" i="69"/>
  <c r="W125" i="69"/>
  <c r="W107" i="69"/>
  <c r="U211" i="71"/>
  <c r="V204" i="70"/>
  <c r="V222" i="70"/>
  <c r="V194" i="70"/>
  <c r="V199" i="70" s="1"/>
  <c r="V243" i="70"/>
  <c r="W221" i="71"/>
  <c r="W203" i="71"/>
  <c r="X146" i="69"/>
  <c r="X166" i="69" s="1"/>
  <c r="X150" i="69"/>
  <c r="X170" i="69" s="1"/>
  <c r="X148" i="69"/>
  <c r="X168" i="69" s="1"/>
  <c r="X147" i="69"/>
  <c r="X167" i="69" s="1"/>
  <c r="X151" i="69"/>
  <c r="X171" i="69" s="1"/>
  <c r="X155" i="69"/>
  <c r="X145" i="69"/>
  <c r="X156" i="69"/>
  <c r="X176" i="69" s="1"/>
  <c r="X149" i="69"/>
  <c r="X169" i="69" s="1"/>
  <c r="X152" i="69"/>
  <c r="X172" i="69" s="1"/>
  <c r="W210" i="70"/>
  <c r="W228" i="70"/>
  <c r="W148" i="70"/>
  <c r="W130" i="70"/>
  <c r="W151" i="70"/>
  <c r="W133" i="70"/>
  <c r="U47" i="71"/>
  <c r="U67" i="71" s="1"/>
  <c r="W204" i="69"/>
  <c r="W186" i="69"/>
  <c r="W208" i="70"/>
  <c r="W226" i="70"/>
  <c r="Y35" i="71"/>
  <c r="Y40" i="70"/>
  <c r="Y19" i="69"/>
  <c r="Z58" i="71"/>
  <c r="Z63" i="70"/>
  <c r="Z42" i="69"/>
  <c r="V24" i="61"/>
  <c r="V44" i="61" s="1"/>
  <c r="V255" i="71"/>
  <c r="V237" i="71"/>
  <c r="V273" i="71"/>
  <c r="V32" i="69"/>
  <c r="V52" i="69" s="1"/>
  <c r="W124" i="71"/>
  <c r="W142" i="71"/>
  <c r="V29" i="69"/>
  <c r="V49" i="69" s="1"/>
  <c r="W175" i="69"/>
  <c r="W157" i="69"/>
  <c r="W202" i="69"/>
  <c r="W184" i="69"/>
  <c r="V227" i="71"/>
  <c r="V229" i="71" s="1"/>
  <c r="V209" i="71"/>
  <c r="V193" i="71"/>
  <c r="V52" i="17"/>
  <c r="Z36" i="61"/>
  <c r="V27" i="61"/>
  <c r="V47" i="61" s="1"/>
  <c r="V22" i="61"/>
  <c r="V42" i="61" s="1"/>
  <c r="V26" i="61"/>
  <c r="V46" i="61" s="1"/>
  <c r="V25" i="61"/>
  <c r="V45" i="61" s="1"/>
  <c r="V23" i="61"/>
  <c r="V43" i="61" s="1"/>
  <c r="W188" i="61"/>
  <c r="W206" i="61"/>
  <c r="W183" i="61"/>
  <c r="W201" i="61"/>
  <c r="W180" i="61"/>
  <c r="W198" i="61"/>
  <c r="V207" i="61"/>
  <c r="V152" i="61"/>
  <c r="W178" i="61"/>
  <c r="W196" i="61"/>
  <c r="W182" i="61"/>
  <c r="W200" i="61"/>
  <c r="W181" i="61"/>
  <c r="W199" i="61"/>
  <c r="W179" i="61"/>
  <c r="W197" i="61"/>
  <c r="U189" i="61"/>
  <c r="V167" i="61"/>
  <c r="V177" i="61"/>
  <c r="X146" i="61"/>
  <c r="X166" i="61" s="1"/>
  <c r="X142" i="61"/>
  <c r="X162" i="61" s="1"/>
  <c r="X140" i="61"/>
  <c r="X160" i="61" s="1"/>
  <c r="X145" i="61"/>
  <c r="X165" i="61" s="1"/>
  <c r="X149" i="61"/>
  <c r="X144" i="61"/>
  <c r="X164" i="61" s="1"/>
  <c r="X139" i="61"/>
  <c r="X143" i="61"/>
  <c r="X163" i="61" s="1"/>
  <c r="X150" i="61"/>
  <c r="X170" i="61" s="1"/>
  <c r="X141" i="61"/>
  <c r="X161" i="61" s="1"/>
  <c r="V171" i="61"/>
  <c r="V187" i="61"/>
  <c r="W159" i="61"/>
  <c r="W195" i="61" s="1"/>
  <c r="W147" i="61"/>
  <c r="W169" i="61"/>
  <c r="W205" i="61" s="1"/>
  <c r="W151" i="61"/>
  <c r="W94" i="17"/>
  <c r="W47" i="17"/>
  <c r="W123" i="61"/>
  <c r="W105" i="61"/>
  <c r="X40" i="17"/>
  <c r="W120" i="61"/>
  <c r="W102" i="61"/>
  <c r="X44" i="17"/>
  <c r="W101" i="61"/>
  <c r="W119" i="61"/>
  <c r="X43" i="17"/>
  <c r="X42" i="17"/>
  <c r="W107" i="61"/>
  <c r="W125" i="61"/>
  <c r="W104" i="61"/>
  <c r="W122" i="61"/>
  <c r="X41" i="17"/>
  <c r="W103" i="61"/>
  <c r="W121" i="61"/>
  <c r="X45" i="17"/>
  <c r="W124" i="61"/>
  <c r="W106" i="61"/>
  <c r="X46" i="17"/>
  <c r="X39" i="17"/>
  <c r="X93" i="17"/>
  <c r="Y86" i="17"/>
  <c r="Y84" i="17"/>
  <c r="Y87" i="17"/>
  <c r="Y81" i="17"/>
  <c r="Y82" i="17"/>
  <c r="Y88" i="17"/>
  <c r="Y83" i="17"/>
  <c r="Y85" i="17"/>
  <c r="Y92" i="17"/>
  <c r="Y91" i="17"/>
  <c r="X89" i="17"/>
  <c r="W51" i="17"/>
  <c r="AC33" i="66"/>
  <c r="X50" i="17"/>
  <c r="X49" i="17"/>
  <c r="Z76" i="17"/>
  <c r="Z34" i="17"/>
  <c r="AA32" i="26"/>
  <c r="AB9" i="66"/>
  <c r="Y13" i="61"/>
  <c r="Z26" i="26"/>
  <c r="Z33" i="26" s="1"/>
  <c r="Z12" i="17" s="1"/>
  <c r="Y34" i="26"/>
  <c r="AA17" i="26"/>
  <c r="Z9" i="17"/>
  <c r="Z9" i="2"/>
  <c r="Z15" i="72" s="1"/>
  <c r="Y35" i="72" l="1"/>
  <c r="W174" i="71"/>
  <c r="V53" i="70"/>
  <c r="V73" i="70" s="1"/>
  <c r="V51" i="70"/>
  <c r="V71" i="70" s="1"/>
  <c r="V54" i="70"/>
  <c r="V74" i="70" s="1"/>
  <c r="V49" i="70"/>
  <c r="V69" i="70" s="1"/>
  <c r="X30" i="17"/>
  <c r="V52" i="70"/>
  <c r="V72" i="70" s="1"/>
  <c r="V50" i="70"/>
  <c r="V70" i="70" s="1"/>
  <c r="X154" i="72"/>
  <c r="W174" i="72"/>
  <c r="X97" i="72"/>
  <c r="X36" i="72"/>
  <c r="W117" i="71"/>
  <c r="W97" i="71"/>
  <c r="W102" i="70"/>
  <c r="W75" i="61"/>
  <c r="W95" i="61"/>
  <c r="X77" i="72"/>
  <c r="Y29" i="17"/>
  <c r="X207" i="72"/>
  <c r="X209" i="72" s="1"/>
  <c r="X189" i="72"/>
  <c r="X191" i="72" s="1"/>
  <c r="X173" i="72"/>
  <c r="Y25" i="17"/>
  <c r="Y198" i="72"/>
  <c r="Y180" i="72"/>
  <c r="Y181" i="72"/>
  <c r="Y199" i="72"/>
  <c r="Y62" i="61"/>
  <c r="Y63" i="61"/>
  <c r="Y83" i="61" s="1"/>
  <c r="Y64" i="61"/>
  <c r="Y84" i="61" s="1"/>
  <c r="Y65" i="61"/>
  <c r="Y85" i="61" s="1"/>
  <c r="Y66" i="61"/>
  <c r="Y86" i="61" s="1"/>
  <c r="Y67" i="61"/>
  <c r="Y87" i="61" s="1"/>
  <c r="Y68" i="61"/>
  <c r="Y88" i="61" s="1"/>
  <c r="Y69" i="61"/>
  <c r="Y89" i="61" s="1"/>
  <c r="Y72" i="61"/>
  <c r="Y73" i="61"/>
  <c r="Y93" i="61" s="1"/>
  <c r="Y68" i="69"/>
  <c r="Y69" i="69"/>
  <c r="Y89" i="69" s="1"/>
  <c r="Y71" i="69"/>
  <c r="Y91" i="69" s="1"/>
  <c r="Y73" i="69"/>
  <c r="Y93" i="69" s="1"/>
  <c r="Y70" i="69"/>
  <c r="Y90" i="69" s="1"/>
  <c r="Y74" i="69"/>
  <c r="Y94" i="69" s="1"/>
  <c r="Y78" i="69"/>
  <c r="Y75" i="69"/>
  <c r="Y95" i="69" s="1"/>
  <c r="Y72" i="69"/>
  <c r="Y92" i="69" s="1"/>
  <c r="Y79" i="69"/>
  <c r="Y99" i="69" s="1"/>
  <c r="Y182" i="72"/>
  <c r="Y200" i="72"/>
  <c r="Y92" i="70"/>
  <c r="Y112" i="70" s="1"/>
  <c r="Y94" i="70"/>
  <c r="Y114" i="70" s="1"/>
  <c r="Y96" i="70"/>
  <c r="Y116" i="70" s="1"/>
  <c r="Y99" i="70"/>
  <c r="Y89" i="70"/>
  <c r="Y93" i="70"/>
  <c r="Y113" i="70" s="1"/>
  <c r="Y95" i="70"/>
  <c r="Y115" i="70" s="1"/>
  <c r="Y91" i="70"/>
  <c r="Y111" i="70" s="1"/>
  <c r="Y100" i="70"/>
  <c r="Y120" i="70" s="1"/>
  <c r="Y90" i="70"/>
  <c r="Y110" i="70" s="1"/>
  <c r="Y202" i="72"/>
  <c r="Y184" i="72"/>
  <c r="X98" i="69"/>
  <c r="X100" i="69" s="1"/>
  <c r="X80" i="69"/>
  <c r="W81" i="69"/>
  <c r="W122" i="70"/>
  <c r="Y84" i="71"/>
  <c r="Y85" i="71"/>
  <c r="Y105" i="71" s="1"/>
  <c r="Y86" i="71"/>
  <c r="Y106" i="71" s="1"/>
  <c r="Y87" i="71"/>
  <c r="Y107" i="71" s="1"/>
  <c r="Y88" i="71"/>
  <c r="Y108" i="71" s="1"/>
  <c r="Y89" i="71"/>
  <c r="Y109" i="71" s="1"/>
  <c r="Y90" i="71"/>
  <c r="Y110" i="71" s="1"/>
  <c r="Y91" i="71"/>
  <c r="Y111" i="71" s="1"/>
  <c r="Y95" i="71"/>
  <c r="Y115" i="71" s="1"/>
  <c r="Y94" i="71"/>
  <c r="AA51" i="66"/>
  <c r="Y185" i="72"/>
  <c r="Y203" i="72"/>
  <c r="X88" i="69"/>
  <c r="X96" i="69" s="1"/>
  <c r="X76" i="69"/>
  <c r="W101" i="69"/>
  <c r="X92" i="61"/>
  <c r="X94" i="61" s="1"/>
  <c r="X74" i="61"/>
  <c r="X82" i="61"/>
  <c r="X90" i="61" s="1"/>
  <c r="X70" i="61"/>
  <c r="Y190" i="72"/>
  <c r="Y208" i="72"/>
  <c r="Y153" i="72"/>
  <c r="Y171" i="72"/>
  <c r="Z17" i="17"/>
  <c r="Z27" i="17"/>
  <c r="Z23" i="17"/>
  <c r="Z22" i="17"/>
  <c r="Z21" i="17"/>
  <c r="Z20" i="17"/>
  <c r="Z19" i="17"/>
  <c r="Z18" i="17"/>
  <c r="Z28" i="17"/>
  <c r="Z24" i="17"/>
  <c r="X114" i="71"/>
  <c r="X116" i="71" s="1"/>
  <c r="X96" i="71"/>
  <c r="X104" i="71"/>
  <c r="X112" i="71" s="1"/>
  <c r="X92" i="71"/>
  <c r="Y149" i="72"/>
  <c r="Y154" i="72" s="1"/>
  <c r="Y161" i="72"/>
  <c r="Y31" i="72"/>
  <c r="Y36" i="72" s="1"/>
  <c r="Y84" i="72"/>
  <c r="Y92" i="72" s="1"/>
  <c r="Y72" i="72"/>
  <c r="X119" i="70"/>
  <c r="X121" i="70" s="1"/>
  <c r="X101" i="70"/>
  <c r="X109" i="70"/>
  <c r="X117" i="70" s="1"/>
  <c r="X97" i="70"/>
  <c r="Z64" i="72"/>
  <c r="Z65" i="72"/>
  <c r="Z85" i="72" s="1"/>
  <c r="Z66" i="72"/>
  <c r="Z86" i="72" s="1"/>
  <c r="Z67" i="72"/>
  <c r="Z87" i="72" s="1"/>
  <c r="Z68" i="72"/>
  <c r="Z88" i="72" s="1"/>
  <c r="Z69" i="72"/>
  <c r="Z89" i="72" s="1"/>
  <c r="Z70" i="72"/>
  <c r="Z90" i="72" s="1"/>
  <c r="Z71" i="72"/>
  <c r="Z91" i="72" s="1"/>
  <c r="Z74" i="72"/>
  <c r="Z75" i="72"/>
  <c r="Z95" i="72" s="1"/>
  <c r="Z23" i="72"/>
  <c r="Z24" i="72"/>
  <c r="Z25" i="72"/>
  <c r="Z26" i="72"/>
  <c r="Z27" i="72"/>
  <c r="Z28" i="72"/>
  <c r="Z29" i="72"/>
  <c r="Z30" i="72"/>
  <c r="Z33" i="72"/>
  <c r="Z34" i="72"/>
  <c r="Z143" i="72"/>
  <c r="Z163" i="72" s="1"/>
  <c r="Z141" i="72"/>
  <c r="Z151" i="72"/>
  <c r="Z144" i="72"/>
  <c r="Z164" i="72" s="1"/>
  <c r="Z142" i="72"/>
  <c r="Z162" i="72" s="1"/>
  <c r="Z148" i="72"/>
  <c r="Z168" i="72" s="1"/>
  <c r="Z152" i="72"/>
  <c r="Z172" i="72" s="1"/>
  <c r="Z147" i="72"/>
  <c r="Z167" i="72" s="1"/>
  <c r="Z146" i="72"/>
  <c r="Z166" i="72" s="1"/>
  <c r="Z145" i="72"/>
  <c r="Z165" i="72" s="1"/>
  <c r="Y183" i="72"/>
  <c r="Y201" i="72"/>
  <c r="Y94" i="72"/>
  <c r="Y96" i="72" s="1"/>
  <c r="Y76" i="72"/>
  <c r="X179" i="72"/>
  <c r="X169" i="72"/>
  <c r="X197" i="72"/>
  <c r="V55" i="72"/>
  <c r="U56" i="72"/>
  <c r="X106" i="72"/>
  <c r="W45" i="72"/>
  <c r="V43" i="72"/>
  <c r="V51" i="72" s="1"/>
  <c r="V44" i="71"/>
  <c r="V64" i="71" s="1"/>
  <c r="X121" i="72"/>
  <c r="X103" i="72"/>
  <c r="V49" i="71"/>
  <c r="V69" i="71" s="1"/>
  <c r="X125" i="72"/>
  <c r="X107" i="72"/>
  <c r="X122" i="72"/>
  <c r="X104" i="72"/>
  <c r="X105" i="72"/>
  <c r="X123" i="72"/>
  <c r="X126" i="72"/>
  <c r="X108" i="72"/>
  <c r="W49" i="72"/>
  <c r="V48" i="71"/>
  <c r="V68" i="71" s="1"/>
  <c r="W54" i="72"/>
  <c r="V45" i="71"/>
  <c r="V65" i="71" s="1"/>
  <c r="W48" i="72"/>
  <c r="W47" i="72"/>
  <c r="X124" i="72"/>
  <c r="X47" i="72" s="1"/>
  <c r="X127" i="72"/>
  <c r="X109" i="72"/>
  <c r="W243" i="70"/>
  <c r="W245" i="70"/>
  <c r="W244" i="70"/>
  <c r="V47" i="71"/>
  <c r="V67" i="71" s="1"/>
  <c r="AB46" i="66"/>
  <c r="AC41" i="66"/>
  <c r="AC48" i="66"/>
  <c r="AC44" i="66"/>
  <c r="AC43" i="66"/>
  <c r="AC39" i="66"/>
  <c r="AC42" i="66"/>
  <c r="AC45" i="66"/>
  <c r="AC40" i="66"/>
  <c r="AC49" i="66"/>
  <c r="AC38" i="66"/>
  <c r="W242" i="70"/>
  <c r="W33" i="69"/>
  <c r="W53" i="69" s="1"/>
  <c r="AB50" i="66"/>
  <c r="W29" i="69"/>
  <c r="W49" i="69" s="1"/>
  <c r="W179" i="70"/>
  <c r="X205" i="70"/>
  <c r="X223" i="70"/>
  <c r="X207" i="69"/>
  <c r="X189" i="69"/>
  <c r="W31" i="69"/>
  <c r="W51" i="69" s="1"/>
  <c r="W259" i="71"/>
  <c r="W277" i="71"/>
  <c r="W241" i="71"/>
  <c r="X143" i="71"/>
  <c r="X125" i="71"/>
  <c r="X221" i="71"/>
  <c r="X203" i="71"/>
  <c r="X196" i="70"/>
  <c r="X178" i="70"/>
  <c r="W258" i="71"/>
  <c r="W276" i="71"/>
  <c r="W240" i="71"/>
  <c r="X152" i="70"/>
  <c r="X134" i="70"/>
  <c r="X146" i="70"/>
  <c r="X128" i="70"/>
  <c r="W256" i="71"/>
  <c r="W238" i="71"/>
  <c r="W274" i="71"/>
  <c r="W211" i="69"/>
  <c r="W213" i="69" s="1"/>
  <c r="W193" i="69"/>
  <c r="W195" i="69" s="1"/>
  <c r="W177" i="69"/>
  <c r="X124" i="71"/>
  <c r="X142" i="71"/>
  <c r="X203" i="69"/>
  <c r="X185" i="69"/>
  <c r="W217" i="71"/>
  <c r="W199" i="71"/>
  <c r="W189" i="71"/>
  <c r="W158" i="69"/>
  <c r="X220" i="71"/>
  <c r="X202" i="71"/>
  <c r="X208" i="70"/>
  <c r="X226" i="70"/>
  <c r="X112" i="69"/>
  <c r="X130" i="69"/>
  <c r="X147" i="70"/>
  <c r="X129" i="70"/>
  <c r="X175" i="69"/>
  <c r="X157" i="69"/>
  <c r="X206" i="70"/>
  <c r="X224" i="70"/>
  <c r="X204" i="69"/>
  <c r="X186" i="69"/>
  <c r="X149" i="70"/>
  <c r="X131" i="70"/>
  <c r="X222" i="71"/>
  <c r="X204" i="71"/>
  <c r="W32" i="69"/>
  <c r="W52" i="69" s="1"/>
  <c r="V211" i="71"/>
  <c r="X126" i="69"/>
  <c r="X108" i="69"/>
  <c r="X205" i="69"/>
  <c r="X187" i="69"/>
  <c r="X202" i="69"/>
  <c r="X184" i="69"/>
  <c r="X145" i="71"/>
  <c r="X127" i="71"/>
  <c r="X218" i="71"/>
  <c r="X200" i="71"/>
  <c r="X223" i="71"/>
  <c r="X205" i="71"/>
  <c r="X209" i="70"/>
  <c r="X227" i="70"/>
  <c r="V194" i="71"/>
  <c r="V178" i="69"/>
  <c r="X151" i="70"/>
  <c r="X133" i="70"/>
  <c r="W273" i="71"/>
  <c r="W255" i="71"/>
  <c r="W237" i="71"/>
  <c r="W227" i="71"/>
  <c r="W229" i="71" s="1"/>
  <c r="W209" i="71"/>
  <c r="W193" i="71"/>
  <c r="X129" i="69"/>
  <c r="X111" i="69"/>
  <c r="X210" i="70"/>
  <c r="X228" i="70"/>
  <c r="W28" i="69"/>
  <c r="W48" i="69" s="1"/>
  <c r="X150" i="70"/>
  <c r="X132" i="70"/>
  <c r="V46" i="71"/>
  <c r="V66" i="71" s="1"/>
  <c r="X109" i="69"/>
  <c r="X127" i="69"/>
  <c r="X186" i="70"/>
  <c r="X174" i="70"/>
  <c r="Y145" i="69"/>
  <c r="Y149" i="69"/>
  <c r="Y169" i="69" s="1"/>
  <c r="Y156" i="69"/>
  <c r="Y176" i="69" s="1"/>
  <c r="Y152" i="69"/>
  <c r="Y172" i="69" s="1"/>
  <c r="Y150" i="69"/>
  <c r="Y170" i="69" s="1"/>
  <c r="Y155" i="69"/>
  <c r="Y146" i="69"/>
  <c r="Y166" i="69" s="1"/>
  <c r="Y148" i="69"/>
  <c r="Y168" i="69" s="1"/>
  <c r="Y147" i="69"/>
  <c r="Y167" i="69" s="1"/>
  <c r="Y151" i="69"/>
  <c r="Y171" i="69" s="1"/>
  <c r="W246" i="70"/>
  <c r="X212" i="69"/>
  <c r="X194" i="69"/>
  <c r="W257" i="71"/>
  <c r="W239" i="71"/>
  <c r="W275" i="71"/>
  <c r="X128" i="69"/>
  <c r="X110" i="69"/>
  <c r="X191" i="71"/>
  <c r="X173" i="71"/>
  <c r="W214" i="70"/>
  <c r="W216" i="70" s="1"/>
  <c r="W232" i="70"/>
  <c r="W234" i="70" s="1"/>
  <c r="W198" i="70"/>
  <c r="W241" i="70"/>
  <c r="Y165" i="71"/>
  <c r="Y185" i="71" s="1"/>
  <c r="Y163" i="71"/>
  <c r="Y183" i="71" s="1"/>
  <c r="Y171" i="71"/>
  <c r="Y161" i="71"/>
  <c r="Y172" i="71"/>
  <c r="Y192" i="71" s="1"/>
  <c r="Y164" i="71"/>
  <c r="Y184" i="71" s="1"/>
  <c r="Y166" i="71"/>
  <c r="Y186" i="71" s="1"/>
  <c r="Y168" i="71"/>
  <c r="Y188" i="71" s="1"/>
  <c r="Y167" i="71"/>
  <c r="Y187" i="71" s="1"/>
  <c r="Y162" i="71"/>
  <c r="Y182" i="71" s="1"/>
  <c r="X219" i="71"/>
  <c r="X201" i="71"/>
  <c r="X131" i="69"/>
  <c r="X113" i="69"/>
  <c r="W183" i="69"/>
  <c r="W201" i="69"/>
  <c r="W173" i="69"/>
  <c r="X123" i="71"/>
  <c r="X141" i="71"/>
  <c r="X206" i="69"/>
  <c r="X188" i="69"/>
  <c r="X169" i="71"/>
  <c r="X181" i="71"/>
  <c r="W30" i="69"/>
  <c r="W50" i="69" s="1"/>
  <c r="X147" i="71"/>
  <c r="X129" i="71"/>
  <c r="Z35" i="71"/>
  <c r="Z40" i="70"/>
  <c r="Z19" i="69"/>
  <c r="Y170" i="70"/>
  <c r="Y190" i="70" s="1"/>
  <c r="Y171" i="70"/>
  <c r="Y191" i="70" s="1"/>
  <c r="Y176" i="70"/>
  <c r="Y167" i="70"/>
  <c r="Y187" i="70" s="1"/>
  <c r="Y169" i="70"/>
  <c r="Y189" i="70" s="1"/>
  <c r="Y177" i="70"/>
  <c r="Y197" i="70" s="1"/>
  <c r="Y166" i="70"/>
  <c r="Y168" i="70"/>
  <c r="Y188" i="70" s="1"/>
  <c r="Y172" i="70"/>
  <c r="Y192" i="70" s="1"/>
  <c r="Y173" i="70"/>
  <c r="Y193" i="70" s="1"/>
  <c r="X165" i="69"/>
  <c r="X153" i="69"/>
  <c r="X158" i="69" s="1"/>
  <c r="W272" i="71"/>
  <c r="W254" i="71"/>
  <c r="W236" i="71"/>
  <c r="X144" i="71"/>
  <c r="X126" i="71"/>
  <c r="W204" i="70"/>
  <c r="W222" i="70"/>
  <c r="W194" i="70"/>
  <c r="W199" i="70" s="1"/>
  <c r="X148" i="70"/>
  <c r="X130" i="70"/>
  <c r="X228" i="71"/>
  <c r="X210" i="71"/>
  <c r="X207" i="70"/>
  <c r="X225" i="70"/>
  <c r="X215" i="70"/>
  <c r="X233" i="70"/>
  <c r="X125" i="69"/>
  <c r="X107" i="69"/>
  <c r="X146" i="71"/>
  <c r="X128" i="71"/>
  <c r="W23" i="61"/>
  <c r="W43" i="61" s="1"/>
  <c r="Y93" i="17"/>
  <c r="W27" i="61"/>
  <c r="W47" i="61" s="1"/>
  <c r="W22" i="61"/>
  <c r="W42" i="61" s="1"/>
  <c r="W207" i="61"/>
  <c r="W25" i="61"/>
  <c r="W45" i="61" s="1"/>
  <c r="W24" i="61"/>
  <c r="W44" i="61" s="1"/>
  <c r="W26" i="61"/>
  <c r="W46" i="61" s="1"/>
  <c r="X182" i="61"/>
  <c r="X200" i="61"/>
  <c r="X179" i="61"/>
  <c r="X197" i="61"/>
  <c r="X180" i="61"/>
  <c r="X198" i="61"/>
  <c r="X181" i="61"/>
  <c r="X199" i="61"/>
  <c r="X183" i="61"/>
  <c r="X201" i="61"/>
  <c r="X178" i="61"/>
  <c r="X196" i="61"/>
  <c r="X188" i="61"/>
  <c r="X206" i="61"/>
  <c r="V189" i="61"/>
  <c r="W177" i="61"/>
  <c r="W167" i="61"/>
  <c r="X151" i="61"/>
  <c r="X169" i="61"/>
  <c r="X205" i="61" s="1"/>
  <c r="W171" i="61"/>
  <c r="W187" i="61"/>
  <c r="Y144" i="61"/>
  <c r="Y164" i="61" s="1"/>
  <c r="Y139" i="61"/>
  <c r="Y143" i="61"/>
  <c r="Y163" i="61" s="1"/>
  <c r="Y140" i="61"/>
  <c r="Y160" i="61" s="1"/>
  <c r="Y150" i="61"/>
  <c r="Y170" i="61" s="1"/>
  <c r="Y145" i="61"/>
  <c r="Y165" i="61" s="1"/>
  <c r="Y141" i="61"/>
  <c r="Y161" i="61" s="1"/>
  <c r="Y146" i="61"/>
  <c r="Y166" i="61" s="1"/>
  <c r="Y149" i="61"/>
  <c r="Y142" i="61"/>
  <c r="Y162" i="61" s="1"/>
  <c r="W152" i="61"/>
  <c r="X159" i="61"/>
  <c r="X195" i="61" s="1"/>
  <c r="X147" i="61"/>
  <c r="X152" i="61" s="1"/>
  <c r="V172" i="61"/>
  <c r="W52" i="17"/>
  <c r="X94" i="17"/>
  <c r="X47" i="17"/>
  <c r="X103" i="61"/>
  <c r="X121" i="61"/>
  <c r="Y46" i="17"/>
  <c r="Y45" i="17"/>
  <c r="X101" i="61"/>
  <c r="X119" i="61"/>
  <c r="Y44" i="17"/>
  <c r="Y41" i="17"/>
  <c r="X125" i="61"/>
  <c r="X107" i="61"/>
  <c r="X120" i="61"/>
  <c r="X102" i="61"/>
  <c r="Y39" i="17"/>
  <c r="Y43" i="17"/>
  <c r="X104" i="61"/>
  <c r="X122" i="61"/>
  <c r="Y40" i="17"/>
  <c r="Y42" i="17"/>
  <c r="X124" i="61"/>
  <c r="X106" i="61"/>
  <c r="X105" i="61"/>
  <c r="X123" i="61"/>
  <c r="Z85" i="17"/>
  <c r="Z92" i="17"/>
  <c r="Z83" i="17"/>
  <c r="Z86" i="17"/>
  <c r="Z88" i="17"/>
  <c r="Z81" i="17"/>
  <c r="Z82" i="17"/>
  <c r="Z87" i="17"/>
  <c r="Z84" i="17"/>
  <c r="Z91" i="17"/>
  <c r="Z93" i="17" s="1"/>
  <c r="Y89" i="17"/>
  <c r="X51" i="17"/>
  <c r="Y49" i="17"/>
  <c r="Y50" i="17"/>
  <c r="AC9" i="66"/>
  <c r="AB32" i="26"/>
  <c r="AA9" i="17"/>
  <c r="AA38" i="26"/>
  <c r="AA38" i="72" s="1"/>
  <c r="Z13" i="61"/>
  <c r="AB17" i="26"/>
  <c r="AA9" i="2"/>
  <c r="AA15" i="72" s="1"/>
  <c r="AA26" i="26"/>
  <c r="AA33" i="26" s="1"/>
  <c r="AA12" i="17" s="1"/>
  <c r="Z34" i="26"/>
  <c r="W178" i="69" l="1"/>
  <c r="X101" i="69"/>
  <c r="X174" i="72"/>
  <c r="W52" i="70"/>
  <c r="W72" i="70" s="1"/>
  <c r="W54" i="70"/>
  <c r="W74" i="70" s="1"/>
  <c r="W53" i="70"/>
  <c r="W73" i="70" s="1"/>
  <c r="W51" i="70"/>
  <c r="W71" i="70" s="1"/>
  <c r="W50" i="70"/>
  <c r="W70" i="70" s="1"/>
  <c r="W49" i="70"/>
  <c r="W69" i="70" s="1"/>
  <c r="X75" i="61"/>
  <c r="X95" i="61"/>
  <c r="X97" i="71"/>
  <c r="X117" i="71"/>
  <c r="X122" i="70"/>
  <c r="X81" i="69"/>
  <c r="Y30" i="17"/>
  <c r="Z183" i="72"/>
  <c r="Z201" i="72"/>
  <c r="Z84" i="71"/>
  <c r="Z85" i="71"/>
  <c r="Z105" i="71" s="1"/>
  <c r="Z86" i="71"/>
  <c r="Z106" i="71" s="1"/>
  <c r="Z87" i="71"/>
  <c r="Z107" i="71" s="1"/>
  <c r="Z88" i="71"/>
  <c r="Z108" i="71" s="1"/>
  <c r="Z89" i="71"/>
  <c r="Z109" i="71" s="1"/>
  <c r="Z90" i="71"/>
  <c r="Z110" i="71" s="1"/>
  <c r="Z91" i="71"/>
  <c r="Z111" i="71" s="1"/>
  <c r="Z94" i="71"/>
  <c r="Z95" i="71"/>
  <c r="Z115" i="71" s="1"/>
  <c r="Z202" i="72"/>
  <c r="Z184" i="72"/>
  <c r="Z181" i="72"/>
  <c r="Z199" i="72"/>
  <c r="Z89" i="70"/>
  <c r="Z90" i="70"/>
  <c r="Z110" i="70" s="1"/>
  <c r="Z91" i="70"/>
  <c r="Z111" i="70" s="1"/>
  <c r="Z92" i="70"/>
  <c r="Z112" i="70" s="1"/>
  <c r="Z93" i="70"/>
  <c r="Z113" i="70" s="1"/>
  <c r="Z94" i="70"/>
  <c r="Z114" i="70" s="1"/>
  <c r="Z95" i="70"/>
  <c r="Z115" i="70" s="1"/>
  <c r="Z96" i="70"/>
  <c r="Z116" i="70" s="1"/>
  <c r="Z99" i="70"/>
  <c r="Z100" i="70"/>
  <c r="Z120" i="70" s="1"/>
  <c r="Z161" i="72"/>
  <c r="Z149" i="72"/>
  <c r="Z203" i="72"/>
  <c r="Z185" i="72"/>
  <c r="Y77" i="72"/>
  <c r="Z68" i="69"/>
  <c r="Z69" i="69"/>
  <c r="Z89" i="69" s="1"/>
  <c r="Z74" i="69"/>
  <c r="Z94" i="69" s="1"/>
  <c r="Z78" i="69"/>
  <c r="Z79" i="69"/>
  <c r="Z99" i="69" s="1"/>
  <c r="Z73" i="69"/>
  <c r="Z93" i="69" s="1"/>
  <c r="Z71" i="69"/>
  <c r="Z91" i="69" s="1"/>
  <c r="Z70" i="69"/>
  <c r="Z90" i="69" s="1"/>
  <c r="Z75" i="69"/>
  <c r="Z95" i="69" s="1"/>
  <c r="Z72" i="69"/>
  <c r="Z92" i="69" s="1"/>
  <c r="V56" i="72"/>
  <c r="Z208" i="72"/>
  <c r="Z190" i="72"/>
  <c r="Z35" i="72"/>
  <c r="Z31" i="72"/>
  <c r="Y97" i="72"/>
  <c r="Z29" i="17"/>
  <c r="Y109" i="70"/>
  <c r="Y117" i="70" s="1"/>
  <c r="Y97" i="70"/>
  <c r="Z171" i="72"/>
  <c r="Z153" i="72"/>
  <c r="Z68" i="61"/>
  <c r="Z88" i="61" s="1"/>
  <c r="Z69" i="61"/>
  <c r="Z89" i="61" s="1"/>
  <c r="Z65" i="61"/>
  <c r="Z85" i="61" s="1"/>
  <c r="Z72" i="61"/>
  <c r="Z73" i="61"/>
  <c r="Z93" i="61" s="1"/>
  <c r="Z64" i="61"/>
  <c r="Z84" i="61" s="1"/>
  <c r="Z67" i="61"/>
  <c r="Z87" i="61" s="1"/>
  <c r="Z62" i="61"/>
  <c r="Z66" i="61"/>
  <c r="Z86" i="61" s="1"/>
  <c r="Z63" i="61"/>
  <c r="Z83" i="61" s="1"/>
  <c r="AA18" i="17"/>
  <c r="AA28" i="17"/>
  <c r="AA24" i="17"/>
  <c r="AA23" i="17"/>
  <c r="AA22" i="17"/>
  <c r="AA21" i="17"/>
  <c r="AA20" i="17"/>
  <c r="AA19" i="17"/>
  <c r="AA27" i="17"/>
  <c r="AA17" i="17"/>
  <c r="AC46" i="66"/>
  <c r="Z25" i="17"/>
  <c r="Y119" i="70"/>
  <c r="Y121" i="70" s="1"/>
  <c r="Y101" i="70"/>
  <c r="Y88" i="69"/>
  <c r="Y96" i="69" s="1"/>
  <c r="Y76" i="69"/>
  <c r="Z180" i="72"/>
  <c r="Z198" i="72"/>
  <c r="Z94" i="72"/>
  <c r="Z96" i="72" s="1"/>
  <c r="Z76" i="72"/>
  <c r="Z84" i="72"/>
  <c r="Z92" i="72" s="1"/>
  <c r="Z72" i="72"/>
  <c r="Z77" i="72" s="1"/>
  <c r="Y197" i="72"/>
  <c r="Y169" i="72"/>
  <c r="Y179" i="72"/>
  <c r="Y207" i="72"/>
  <c r="Y209" i="72" s="1"/>
  <c r="Y189" i="72"/>
  <c r="Y191" i="72" s="1"/>
  <c r="Y173" i="72"/>
  <c r="Y114" i="71"/>
  <c r="Y116" i="71" s="1"/>
  <c r="Y96" i="71"/>
  <c r="AA64" i="72"/>
  <c r="AA65" i="72"/>
  <c r="AA85" i="72" s="1"/>
  <c r="AA66" i="72"/>
  <c r="AA86" i="72" s="1"/>
  <c r="AA67" i="72"/>
  <c r="AA87" i="72" s="1"/>
  <c r="AA68" i="72"/>
  <c r="AA88" i="72" s="1"/>
  <c r="AA69" i="72"/>
  <c r="AA89" i="72" s="1"/>
  <c r="AA70" i="72"/>
  <c r="AA90" i="72" s="1"/>
  <c r="AA71" i="72"/>
  <c r="AA91" i="72" s="1"/>
  <c r="AA74" i="72"/>
  <c r="AA75" i="72"/>
  <c r="AA95" i="72" s="1"/>
  <c r="AA33" i="72"/>
  <c r="AA34" i="72"/>
  <c r="AA23" i="72"/>
  <c r="AA24" i="72"/>
  <c r="AA25" i="72"/>
  <c r="AA26" i="72"/>
  <c r="AA27" i="72"/>
  <c r="AA28" i="72"/>
  <c r="AA29" i="72"/>
  <c r="AA30" i="72"/>
  <c r="AA152" i="72"/>
  <c r="AA172" i="72" s="1"/>
  <c r="AA145" i="72"/>
  <c r="AA165" i="72" s="1"/>
  <c r="AA142" i="72"/>
  <c r="AA162" i="72" s="1"/>
  <c r="AA146" i="72"/>
  <c r="AA166" i="72" s="1"/>
  <c r="AA143" i="72"/>
  <c r="AA163" i="72" s="1"/>
  <c r="AA148" i="72"/>
  <c r="AA168" i="72" s="1"/>
  <c r="AA151" i="72"/>
  <c r="AA141" i="72"/>
  <c r="AA144" i="72"/>
  <c r="AA164" i="72" s="1"/>
  <c r="AA147" i="72"/>
  <c r="AA167" i="72" s="1"/>
  <c r="AB51" i="66"/>
  <c r="Z182" i="72"/>
  <c r="Z200" i="72"/>
  <c r="X102" i="70"/>
  <c r="Y104" i="71"/>
  <c r="Y112" i="71" s="1"/>
  <c r="Y92" i="71"/>
  <c r="Y98" i="69"/>
  <c r="Y100" i="69" s="1"/>
  <c r="Y80" i="69"/>
  <c r="Y92" i="61"/>
  <c r="Y94" i="61" s="1"/>
  <c r="Y74" i="61"/>
  <c r="Y82" i="61"/>
  <c r="Y90" i="61" s="1"/>
  <c r="Y70" i="61"/>
  <c r="X45" i="72"/>
  <c r="X46" i="72"/>
  <c r="X242" i="70"/>
  <c r="W48" i="71"/>
  <c r="W68" i="71" s="1"/>
  <c r="X49" i="72"/>
  <c r="X44" i="72"/>
  <c r="X241" i="70"/>
  <c r="X50" i="72"/>
  <c r="X54" i="72"/>
  <c r="W44" i="71"/>
  <c r="W64" i="71" s="1"/>
  <c r="W43" i="72"/>
  <c r="W51" i="72" s="1"/>
  <c r="X48" i="72"/>
  <c r="Y107" i="72"/>
  <c r="Y125" i="72"/>
  <c r="Y122" i="72"/>
  <c r="Y104" i="72"/>
  <c r="X33" i="69"/>
  <c r="X53" i="69" s="1"/>
  <c r="W53" i="72"/>
  <c r="W55" i="72" s="1"/>
  <c r="Y103" i="72"/>
  <c r="Y121" i="72"/>
  <c r="Y105" i="72"/>
  <c r="Y123" i="72"/>
  <c r="Y106" i="72"/>
  <c r="Y124" i="72"/>
  <c r="Y47" i="72" s="1"/>
  <c r="W47" i="71"/>
  <c r="W67" i="71" s="1"/>
  <c r="X245" i="70"/>
  <c r="Y127" i="72"/>
  <c r="Y109" i="72"/>
  <c r="Y126" i="72"/>
  <c r="Y108" i="72"/>
  <c r="AC50" i="66"/>
  <c r="W45" i="71"/>
  <c r="W65" i="71" s="1"/>
  <c r="X26" i="61"/>
  <c r="X46" i="61" s="1"/>
  <c r="W49" i="71"/>
  <c r="W69" i="71" s="1"/>
  <c r="X32" i="69"/>
  <c r="X52" i="69" s="1"/>
  <c r="X244" i="70"/>
  <c r="Y186" i="69"/>
  <c r="Y204" i="69"/>
  <c r="Y108" i="69"/>
  <c r="Y126" i="69"/>
  <c r="Y181" i="71"/>
  <c r="Y169" i="71"/>
  <c r="X277" i="71"/>
  <c r="X259" i="71"/>
  <c r="X241" i="71"/>
  <c r="X274" i="71"/>
  <c r="X238" i="71"/>
  <c r="X256" i="71"/>
  <c r="Y112" i="69"/>
  <c r="Y130" i="69"/>
  <c r="Y152" i="70"/>
  <c r="Y134" i="70"/>
  <c r="X227" i="71"/>
  <c r="X229" i="71" s="1"/>
  <c r="X209" i="71"/>
  <c r="X193" i="71"/>
  <c r="Y131" i="70"/>
  <c r="Y149" i="70"/>
  <c r="Y219" i="71"/>
  <c r="Y201" i="71"/>
  <c r="Y133" i="70"/>
  <c r="Y151" i="70"/>
  <c r="X207" i="61"/>
  <c r="Y205" i="70"/>
  <c r="Y223" i="70"/>
  <c r="Y142" i="71"/>
  <c r="Y124" i="71"/>
  <c r="X217" i="71"/>
  <c r="X189" i="71"/>
  <c r="X199" i="71"/>
  <c r="Y223" i="71"/>
  <c r="Y205" i="71"/>
  <c r="Y221" i="71"/>
  <c r="Y203" i="71"/>
  <c r="X31" i="69"/>
  <c r="X51" i="69" s="1"/>
  <c r="X179" i="70"/>
  <c r="Y125" i="69"/>
  <c r="Y107" i="69"/>
  <c r="Y110" i="69"/>
  <c r="Y128" i="69"/>
  <c r="Z167" i="71"/>
  <c r="Z187" i="71" s="1"/>
  <c r="Z172" i="71"/>
  <c r="Z192" i="71" s="1"/>
  <c r="Z162" i="71"/>
  <c r="Z182" i="71" s="1"/>
  <c r="Z171" i="71"/>
  <c r="Z166" i="71"/>
  <c r="Z186" i="71" s="1"/>
  <c r="Z163" i="71"/>
  <c r="Z183" i="71" s="1"/>
  <c r="Z165" i="71"/>
  <c r="Z185" i="71" s="1"/>
  <c r="Z164" i="71"/>
  <c r="Z184" i="71" s="1"/>
  <c r="Z168" i="71"/>
  <c r="Z188" i="71" s="1"/>
  <c r="Z161" i="71"/>
  <c r="AA35" i="71"/>
  <c r="AA19" i="69"/>
  <c r="AA40" i="70"/>
  <c r="Y186" i="70"/>
  <c r="Y174" i="70"/>
  <c r="X273" i="71"/>
  <c r="X237" i="71"/>
  <c r="X255" i="71"/>
  <c r="Y215" i="70"/>
  <c r="Y233" i="70"/>
  <c r="Y127" i="69"/>
  <c r="Y109" i="69"/>
  <c r="X214" i="70"/>
  <c r="X216" i="70" s="1"/>
  <c r="X232" i="70"/>
  <c r="X234" i="70" s="1"/>
  <c r="X198" i="70"/>
  <c r="Y218" i="71"/>
  <c r="Y200" i="71"/>
  <c r="Y188" i="69"/>
  <c r="Y206" i="69"/>
  <c r="Y111" i="69"/>
  <c r="Y129" i="69"/>
  <c r="X272" i="71"/>
  <c r="X254" i="71"/>
  <c r="X236" i="71"/>
  <c r="AA58" i="71"/>
  <c r="AA63" i="70"/>
  <c r="AA42" i="69"/>
  <c r="X28" i="69"/>
  <c r="X48" i="69" s="1"/>
  <c r="X201" i="69"/>
  <c r="X183" i="69"/>
  <c r="X173" i="69"/>
  <c r="Y196" i="70"/>
  <c r="Y178" i="70"/>
  <c r="X174" i="71"/>
  <c r="Y194" i="69"/>
  <c r="Y212" i="69"/>
  <c r="Y143" i="71"/>
  <c r="Y125" i="71"/>
  <c r="X222" i="70"/>
  <c r="X204" i="70"/>
  <c r="X194" i="70"/>
  <c r="Y145" i="71"/>
  <c r="Y127" i="71"/>
  <c r="Y141" i="71"/>
  <c r="Y123" i="71"/>
  <c r="X29" i="69"/>
  <c r="X49" i="69" s="1"/>
  <c r="Y128" i="71"/>
  <c r="Y146" i="71"/>
  <c r="Y206" i="70"/>
  <c r="Y224" i="70"/>
  <c r="Y228" i="71"/>
  <c r="Y210" i="71"/>
  <c r="Y130" i="70"/>
  <c r="Y148" i="70"/>
  <c r="X275" i="71"/>
  <c r="X239" i="71"/>
  <c r="X257" i="71"/>
  <c r="Y150" i="70"/>
  <c r="Y132" i="70"/>
  <c r="Y128" i="70"/>
  <c r="Y146" i="70"/>
  <c r="X243" i="70"/>
  <c r="Y209" i="70"/>
  <c r="Y227" i="70"/>
  <c r="Z147" i="69"/>
  <c r="Z167" i="69" s="1"/>
  <c r="Z148" i="69"/>
  <c r="Z168" i="69" s="1"/>
  <c r="Z149" i="69"/>
  <c r="Z169" i="69" s="1"/>
  <c r="Z155" i="69"/>
  <c r="Z151" i="69"/>
  <c r="Z171" i="69" s="1"/>
  <c r="Z152" i="69"/>
  <c r="Z172" i="69" s="1"/>
  <c r="Z156" i="69"/>
  <c r="Z176" i="69" s="1"/>
  <c r="Z145" i="69"/>
  <c r="Z150" i="69"/>
  <c r="Z170" i="69" s="1"/>
  <c r="Z146" i="69"/>
  <c r="Z166" i="69" s="1"/>
  <c r="Y222" i="71"/>
  <c r="Y204" i="71"/>
  <c r="Y189" i="69"/>
  <c r="Y207" i="69"/>
  <c r="Y187" i="69"/>
  <c r="Y205" i="69"/>
  <c r="Y126" i="71"/>
  <c r="Y144" i="71"/>
  <c r="W194" i="71"/>
  <c r="Y131" i="69"/>
  <c r="Y113" i="69"/>
  <c r="Y184" i="69"/>
  <c r="Y202" i="69"/>
  <c r="Y129" i="70"/>
  <c r="Y147" i="70"/>
  <c r="Y191" i="71"/>
  <c r="Y173" i="71"/>
  <c r="Y175" i="69"/>
  <c r="Y157" i="69"/>
  <c r="Y207" i="70"/>
  <c r="Y225" i="70"/>
  <c r="W211" i="71"/>
  <c r="Y147" i="71"/>
  <c r="Y129" i="71"/>
  <c r="Y210" i="70"/>
  <c r="Y228" i="70"/>
  <c r="Y208" i="70"/>
  <c r="Y226" i="70"/>
  <c r="Z172" i="70"/>
  <c r="Z192" i="70" s="1"/>
  <c r="Z177" i="70"/>
  <c r="Z197" i="70" s="1"/>
  <c r="Z168" i="70"/>
  <c r="Z188" i="70" s="1"/>
  <c r="Z169" i="70"/>
  <c r="Z189" i="70" s="1"/>
  <c r="Z173" i="70"/>
  <c r="Z193" i="70" s="1"/>
  <c r="Z176" i="70"/>
  <c r="Z170" i="70"/>
  <c r="Z190" i="70" s="1"/>
  <c r="Z171" i="70"/>
  <c r="Z191" i="70" s="1"/>
  <c r="Z167" i="70"/>
  <c r="Z187" i="70" s="1"/>
  <c r="Z166" i="70"/>
  <c r="Y220" i="71"/>
  <c r="Y202" i="71"/>
  <c r="Y185" i="69"/>
  <c r="Y203" i="69"/>
  <c r="Y165" i="69"/>
  <c r="Y153" i="69"/>
  <c r="X30" i="69"/>
  <c r="X50" i="69" s="1"/>
  <c r="X246" i="70"/>
  <c r="X276" i="71"/>
  <c r="X258" i="71"/>
  <c r="X240" i="71"/>
  <c r="X211" i="69"/>
  <c r="X213" i="69" s="1"/>
  <c r="X193" i="69"/>
  <c r="X195" i="69" s="1"/>
  <c r="X177" i="69"/>
  <c r="W46" i="71"/>
  <c r="W66" i="71" s="1"/>
  <c r="Y94" i="17"/>
  <c r="AA36" i="61"/>
  <c r="X25" i="61"/>
  <c r="X45" i="61" s="1"/>
  <c r="X22" i="61"/>
  <c r="X42" i="61" s="1"/>
  <c r="X24" i="61"/>
  <c r="X44" i="61" s="1"/>
  <c r="X23" i="61"/>
  <c r="X43" i="61" s="1"/>
  <c r="X27" i="61"/>
  <c r="X47" i="61" s="1"/>
  <c r="Y181" i="61"/>
  <c r="Y199" i="61"/>
  <c r="Y180" i="61"/>
  <c r="Y198" i="61"/>
  <c r="Y182" i="61"/>
  <c r="Y200" i="61"/>
  <c r="Y178" i="61"/>
  <c r="Y196" i="61"/>
  <c r="Y179" i="61"/>
  <c r="Y197" i="61"/>
  <c r="Y188" i="61"/>
  <c r="Y206" i="61"/>
  <c r="Y183" i="61"/>
  <c r="Y201" i="61"/>
  <c r="W189" i="61"/>
  <c r="W172" i="61"/>
  <c r="Y151" i="61"/>
  <c r="Y169" i="61"/>
  <c r="Y205" i="61" s="1"/>
  <c r="X187" i="61"/>
  <c r="X171" i="61"/>
  <c r="X177" i="61"/>
  <c r="X167" i="61"/>
  <c r="Z143" i="61"/>
  <c r="Z163" i="61" s="1"/>
  <c r="Z149" i="61"/>
  <c r="Z145" i="61"/>
  <c r="Z165" i="61" s="1"/>
  <c r="Z144" i="61"/>
  <c r="Z164" i="61" s="1"/>
  <c r="Z141" i="61"/>
  <c r="Z161" i="61" s="1"/>
  <c r="Z142" i="61"/>
  <c r="Z162" i="61" s="1"/>
  <c r="Z140" i="61"/>
  <c r="Z160" i="61" s="1"/>
  <c r="Z139" i="61"/>
  <c r="Z146" i="61"/>
  <c r="Z166" i="61" s="1"/>
  <c r="Z150" i="61"/>
  <c r="Z170" i="61" s="1"/>
  <c r="Y159" i="61"/>
  <c r="Y195" i="61" s="1"/>
  <c r="Y147" i="61"/>
  <c r="X52" i="17"/>
  <c r="Y47" i="17"/>
  <c r="Z41" i="17"/>
  <c r="Y119" i="61"/>
  <c r="Y101" i="61"/>
  <c r="Y122" i="61"/>
  <c r="Y104" i="61"/>
  <c r="Z46" i="17"/>
  <c r="Z40" i="17"/>
  <c r="Z43" i="17"/>
  <c r="Z42" i="17"/>
  <c r="Z45" i="17"/>
  <c r="Z39" i="17"/>
  <c r="Z89" i="17"/>
  <c r="Z94" i="17" s="1"/>
  <c r="Y121" i="61"/>
  <c r="Y103" i="61"/>
  <c r="Y120" i="61"/>
  <c r="Y102" i="61"/>
  <c r="Y124" i="61"/>
  <c r="Y106" i="61"/>
  <c r="Y125" i="61"/>
  <c r="Y107" i="61"/>
  <c r="Z44" i="17"/>
  <c r="Y123" i="61"/>
  <c r="Y105" i="61"/>
  <c r="Y51" i="17"/>
  <c r="AD33" i="66"/>
  <c r="Z50" i="17"/>
  <c r="Z49" i="17"/>
  <c r="AA76" i="17"/>
  <c r="AA34" i="17"/>
  <c r="AD9" i="66"/>
  <c r="AC32" i="26"/>
  <c r="AB9" i="17"/>
  <c r="AB38" i="26"/>
  <c r="AB38" i="72" s="1"/>
  <c r="AA13" i="61"/>
  <c r="AC17" i="26"/>
  <c r="AB9" i="2"/>
  <c r="AB15" i="72" s="1"/>
  <c r="AB26" i="26"/>
  <c r="AB33" i="26" s="1"/>
  <c r="AB12" i="17" s="1"/>
  <c r="AA34" i="26"/>
  <c r="Z36" i="72" l="1"/>
  <c r="X51" i="70"/>
  <c r="X71" i="70" s="1"/>
  <c r="AC51" i="66"/>
  <c r="X49" i="70"/>
  <c r="X69" i="70" s="1"/>
  <c r="Y179" i="70"/>
  <c r="Z97" i="72"/>
  <c r="X194" i="71"/>
  <c r="X52" i="70"/>
  <c r="X72" i="70" s="1"/>
  <c r="X50" i="70"/>
  <c r="X70" i="70" s="1"/>
  <c r="X53" i="70"/>
  <c r="X73" i="70" s="1"/>
  <c r="Y152" i="61"/>
  <c r="Y207" i="61"/>
  <c r="X54" i="70"/>
  <c r="X74" i="70" s="1"/>
  <c r="AA35" i="72"/>
  <c r="AA29" i="17"/>
  <c r="Z30" i="17"/>
  <c r="AA185" i="72"/>
  <c r="AA203" i="72"/>
  <c r="AA201" i="72"/>
  <c r="AA183" i="72"/>
  <c r="Z82" i="61"/>
  <c r="Z90" i="61" s="1"/>
  <c r="Z70" i="61"/>
  <c r="AA200" i="72"/>
  <c r="AA182" i="72"/>
  <c r="AA208" i="72"/>
  <c r="AA190" i="72"/>
  <c r="AA31" i="72"/>
  <c r="AA36" i="72" s="1"/>
  <c r="Z207" i="72"/>
  <c r="Z209" i="72" s="1"/>
  <c r="Z189" i="72"/>
  <c r="Z191" i="72" s="1"/>
  <c r="Z173" i="72"/>
  <c r="Z154" i="72"/>
  <c r="AA198" i="72"/>
  <c r="AA180" i="72"/>
  <c r="AA62" i="61"/>
  <c r="AA66" i="61"/>
  <c r="AA86" i="61" s="1"/>
  <c r="AA69" i="61"/>
  <c r="AA89" i="61" s="1"/>
  <c r="AA65" i="61"/>
  <c r="AA85" i="61" s="1"/>
  <c r="AA72" i="61"/>
  <c r="AA67" i="61"/>
  <c r="AA87" i="61" s="1"/>
  <c r="AA73" i="61"/>
  <c r="AA93" i="61" s="1"/>
  <c r="AA64" i="61"/>
  <c r="AA84" i="61" s="1"/>
  <c r="AA63" i="61"/>
  <c r="AA83" i="61" s="1"/>
  <c r="AA68" i="61"/>
  <c r="AA88" i="61" s="1"/>
  <c r="Y97" i="71"/>
  <c r="AA149" i="72"/>
  <c r="AA161" i="72"/>
  <c r="Y102" i="70"/>
  <c r="Z80" i="69"/>
  <c r="Z98" i="69"/>
  <c r="Z100" i="69" s="1"/>
  <c r="Z169" i="72"/>
  <c r="Z174" i="72" s="1"/>
  <c r="Z197" i="72"/>
  <c r="Z179" i="72"/>
  <c r="AA89" i="70"/>
  <c r="AA90" i="70"/>
  <c r="AA110" i="70" s="1"/>
  <c r="AA91" i="70"/>
  <c r="AA111" i="70" s="1"/>
  <c r="AA92" i="70"/>
  <c r="AA112" i="70" s="1"/>
  <c r="AA93" i="70"/>
  <c r="AA113" i="70" s="1"/>
  <c r="AA94" i="70"/>
  <c r="AA114" i="70" s="1"/>
  <c r="AA95" i="70"/>
  <c r="AA115" i="70" s="1"/>
  <c r="AA96" i="70"/>
  <c r="AA116" i="70" s="1"/>
  <c r="AA99" i="70"/>
  <c r="AA100" i="70"/>
  <c r="AA120" i="70" s="1"/>
  <c r="Y117" i="71"/>
  <c r="AA171" i="72"/>
  <c r="AA153" i="72"/>
  <c r="Y122" i="70"/>
  <c r="Z114" i="71"/>
  <c r="Z116" i="71" s="1"/>
  <c r="Z96" i="71"/>
  <c r="Z104" i="71"/>
  <c r="Z112" i="71" s="1"/>
  <c r="Z92" i="71"/>
  <c r="Z97" i="71" s="1"/>
  <c r="AA202" i="72"/>
  <c r="AA184" i="72"/>
  <c r="AB64" i="72"/>
  <c r="AB65" i="72"/>
  <c r="AB85" i="72" s="1"/>
  <c r="AB66" i="72"/>
  <c r="AB86" i="72" s="1"/>
  <c r="AB67" i="72"/>
  <c r="AB87" i="72" s="1"/>
  <c r="AB68" i="72"/>
  <c r="AB88" i="72" s="1"/>
  <c r="AB69" i="72"/>
  <c r="AB89" i="72" s="1"/>
  <c r="AB70" i="72"/>
  <c r="AB90" i="72" s="1"/>
  <c r="AB71" i="72"/>
  <c r="AB91" i="72" s="1"/>
  <c r="AB74" i="72"/>
  <c r="AB75" i="72"/>
  <c r="AB95" i="72" s="1"/>
  <c r="AB33" i="72"/>
  <c r="AB35" i="72" s="1"/>
  <c r="AB34" i="72"/>
  <c r="AB23" i="72"/>
  <c r="AB24" i="72"/>
  <c r="AB25" i="72"/>
  <c r="AB26" i="72"/>
  <c r="AB27" i="72"/>
  <c r="AB28" i="72"/>
  <c r="AB29" i="72"/>
  <c r="AB30" i="72"/>
  <c r="AB146" i="72"/>
  <c r="AB166" i="72" s="1"/>
  <c r="AB141" i="72"/>
  <c r="AB143" i="72"/>
  <c r="AB163" i="72" s="1"/>
  <c r="AB148" i="72"/>
  <c r="AB168" i="72" s="1"/>
  <c r="AB151" i="72"/>
  <c r="AB152" i="72"/>
  <c r="AB172" i="72" s="1"/>
  <c r="AB147" i="72"/>
  <c r="AB167" i="72" s="1"/>
  <c r="AB142" i="72"/>
  <c r="AB162" i="72" s="1"/>
  <c r="AB144" i="72"/>
  <c r="AB164" i="72" s="1"/>
  <c r="AB145" i="72"/>
  <c r="AB165" i="72" s="1"/>
  <c r="AA68" i="69"/>
  <c r="AA71" i="69"/>
  <c r="AA91" i="69" s="1"/>
  <c r="AA69" i="69"/>
  <c r="AA89" i="69" s="1"/>
  <c r="AA79" i="69"/>
  <c r="AA99" i="69" s="1"/>
  <c r="AA74" i="69"/>
  <c r="AA94" i="69" s="1"/>
  <c r="AA78" i="69"/>
  <c r="AA73" i="69"/>
  <c r="AA93" i="69" s="1"/>
  <c r="AA70" i="69"/>
  <c r="AA90" i="69" s="1"/>
  <c r="AA72" i="69"/>
  <c r="AA92" i="69" s="1"/>
  <c r="AA75" i="69"/>
  <c r="AA95" i="69" s="1"/>
  <c r="Y75" i="61"/>
  <c r="Y174" i="72"/>
  <c r="Y81" i="69"/>
  <c r="AA25" i="17"/>
  <c r="AA30" i="17" s="1"/>
  <c r="Z74" i="61"/>
  <c r="Z92" i="61"/>
  <c r="Z94" i="61" s="1"/>
  <c r="Z119" i="70"/>
  <c r="Z121" i="70" s="1"/>
  <c r="Z101" i="70"/>
  <c r="Z97" i="70"/>
  <c r="Z109" i="70"/>
  <c r="Z117" i="70" s="1"/>
  <c r="AB19" i="17"/>
  <c r="AB17" i="17"/>
  <c r="AB27" i="17"/>
  <c r="AB24" i="17"/>
  <c r="AB23" i="17"/>
  <c r="AB22" i="17"/>
  <c r="AB21" i="17"/>
  <c r="AB20" i="17"/>
  <c r="AB28" i="17"/>
  <c r="AB18" i="17"/>
  <c r="AA84" i="71"/>
  <c r="AA85" i="71"/>
  <c r="AA105" i="71" s="1"/>
  <c r="AA86" i="71"/>
  <c r="AA106" i="71" s="1"/>
  <c r="AA87" i="71"/>
  <c r="AA107" i="71" s="1"/>
  <c r="AA88" i="71"/>
  <c r="AA108" i="71" s="1"/>
  <c r="AA89" i="71"/>
  <c r="AA109" i="71" s="1"/>
  <c r="AA90" i="71"/>
  <c r="AA110" i="71" s="1"/>
  <c r="AA91" i="71"/>
  <c r="AA111" i="71" s="1"/>
  <c r="AA94" i="71"/>
  <c r="AA95" i="71"/>
  <c r="AA115" i="71" s="1"/>
  <c r="Y95" i="61"/>
  <c r="AA199" i="72"/>
  <c r="AA181" i="72"/>
  <c r="AA94" i="72"/>
  <c r="AA96" i="72" s="1"/>
  <c r="AA76" i="72"/>
  <c r="AA84" i="72"/>
  <c r="AA92" i="72" s="1"/>
  <c r="AA72" i="72"/>
  <c r="Y101" i="69"/>
  <c r="Z88" i="69"/>
  <c r="Z96" i="69" s="1"/>
  <c r="Z76" i="69"/>
  <c r="Y54" i="72"/>
  <c r="Y44" i="72"/>
  <c r="Y48" i="72"/>
  <c r="Z123" i="72"/>
  <c r="Z105" i="72"/>
  <c r="X43" i="72"/>
  <c r="X51" i="72" s="1"/>
  <c r="X53" i="72"/>
  <c r="X55" i="72" s="1"/>
  <c r="Z104" i="72"/>
  <c r="Z122" i="72"/>
  <c r="Y49" i="72"/>
  <c r="Z126" i="72"/>
  <c r="Z108" i="72"/>
  <c r="Z121" i="72"/>
  <c r="Z103" i="72"/>
  <c r="Y45" i="72"/>
  <c r="Z109" i="72"/>
  <c r="Z127" i="72"/>
  <c r="Z50" i="72" s="1"/>
  <c r="W56" i="72"/>
  <c r="Y50" i="72"/>
  <c r="Z124" i="72"/>
  <c r="Z106" i="72"/>
  <c r="X48" i="71"/>
  <c r="X68" i="71" s="1"/>
  <c r="Y46" i="72"/>
  <c r="Z107" i="72"/>
  <c r="Z125" i="72"/>
  <c r="Y31" i="69"/>
  <c r="Y51" i="69" s="1"/>
  <c r="Y174" i="71"/>
  <c r="AD40" i="66"/>
  <c r="AD42" i="66"/>
  <c r="AD44" i="66"/>
  <c r="AD39" i="66"/>
  <c r="AD41" i="66"/>
  <c r="AD48" i="66"/>
  <c r="AD45" i="66"/>
  <c r="AD43" i="66"/>
  <c r="AD38" i="66"/>
  <c r="AD49" i="66"/>
  <c r="X44" i="71"/>
  <c r="X64" i="71" s="1"/>
  <c r="X199" i="70"/>
  <c r="Y29" i="69"/>
  <c r="Y49" i="69" s="1"/>
  <c r="X49" i="71"/>
  <c r="X69" i="71" s="1"/>
  <c r="Y158" i="69"/>
  <c r="Z220" i="71"/>
  <c r="Z202" i="71"/>
  <c r="Z142" i="71"/>
  <c r="Z124" i="71"/>
  <c r="Z110" i="69"/>
  <c r="Z128" i="69"/>
  <c r="Z221" i="71"/>
  <c r="Z203" i="71"/>
  <c r="Z145" i="71"/>
  <c r="Z127" i="71"/>
  <c r="Z107" i="69"/>
  <c r="Z125" i="69"/>
  <c r="Z210" i="70"/>
  <c r="Z228" i="70"/>
  <c r="Y273" i="71"/>
  <c r="Y255" i="71"/>
  <c r="Y237" i="71"/>
  <c r="Z209" i="70"/>
  <c r="Z227" i="70"/>
  <c r="Y242" i="70"/>
  <c r="Z205" i="69"/>
  <c r="Z187" i="69"/>
  <c r="Z146" i="71"/>
  <c r="Z128" i="71"/>
  <c r="Z125" i="71"/>
  <c r="Z143" i="71"/>
  <c r="Y214" i="70"/>
  <c r="Y216" i="70" s="1"/>
  <c r="Y232" i="70"/>
  <c r="Y234" i="70" s="1"/>
  <c r="Y198" i="70"/>
  <c r="AA161" i="71"/>
  <c r="AA164" i="71"/>
  <c r="AA184" i="71" s="1"/>
  <c r="AA172" i="71"/>
  <c r="AA192" i="71" s="1"/>
  <c r="AA163" i="71"/>
  <c r="AA183" i="71" s="1"/>
  <c r="AA168" i="71"/>
  <c r="AA188" i="71" s="1"/>
  <c r="AA162" i="71"/>
  <c r="AA182" i="71" s="1"/>
  <c r="AA166" i="71"/>
  <c r="AA186" i="71" s="1"/>
  <c r="AA171" i="71"/>
  <c r="AA165" i="71"/>
  <c r="AA185" i="71" s="1"/>
  <c r="AA167" i="71"/>
  <c r="AA187" i="71" s="1"/>
  <c r="Z173" i="71"/>
  <c r="Z191" i="71"/>
  <c r="Y275" i="71"/>
  <c r="Y257" i="71"/>
  <c r="Y239" i="71"/>
  <c r="Y244" i="70"/>
  <c r="Y274" i="71"/>
  <c r="Y256" i="71"/>
  <c r="Y238" i="71"/>
  <c r="Y217" i="71"/>
  <c r="Y199" i="71"/>
  <c r="Y189" i="71"/>
  <c r="Y243" i="70"/>
  <c r="AA176" i="70"/>
  <c r="AA169" i="70"/>
  <c r="AA189" i="70" s="1"/>
  <c r="AA168" i="70"/>
  <c r="AA188" i="70" s="1"/>
  <c r="AA170" i="70"/>
  <c r="AA190" i="70" s="1"/>
  <c r="AA167" i="70"/>
  <c r="AA187" i="70" s="1"/>
  <c r="AA171" i="70"/>
  <c r="AA191" i="70" s="1"/>
  <c r="AA166" i="70"/>
  <c r="AA172" i="70"/>
  <c r="AA192" i="70" s="1"/>
  <c r="AA173" i="70"/>
  <c r="AA193" i="70" s="1"/>
  <c r="AA177" i="70"/>
  <c r="AA197" i="70" s="1"/>
  <c r="Z131" i="70"/>
  <c r="Z149" i="70"/>
  <c r="AA155" i="69"/>
  <c r="AA151" i="69"/>
  <c r="AA171" i="69" s="1"/>
  <c r="AA145" i="69"/>
  <c r="AA146" i="69"/>
  <c r="AA166" i="69" s="1"/>
  <c r="AA156" i="69"/>
  <c r="AA176" i="69" s="1"/>
  <c r="AA147" i="69"/>
  <c r="AA167" i="69" s="1"/>
  <c r="AA149" i="69"/>
  <c r="AA169" i="69" s="1"/>
  <c r="AA148" i="69"/>
  <c r="AA168" i="69" s="1"/>
  <c r="AA152" i="69"/>
  <c r="AA172" i="69" s="1"/>
  <c r="AA150" i="69"/>
  <c r="AA170" i="69" s="1"/>
  <c r="Y183" i="69"/>
  <c r="Y201" i="69"/>
  <c r="Y173" i="69"/>
  <c r="Z208" i="70"/>
  <c r="Z226" i="70"/>
  <c r="Z126" i="71"/>
  <c r="Z144" i="71"/>
  <c r="Z129" i="71"/>
  <c r="Z147" i="71"/>
  <c r="Z111" i="69"/>
  <c r="Z129" i="69"/>
  <c r="Z184" i="69"/>
  <c r="Z202" i="69"/>
  <c r="Z204" i="69"/>
  <c r="Z186" i="69"/>
  <c r="Y245" i="70"/>
  <c r="X178" i="69"/>
  <c r="Y272" i="71"/>
  <c r="Y254" i="71"/>
  <c r="Y236" i="71"/>
  <c r="X45" i="71"/>
  <c r="X65" i="71" s="1"/>
  <c r="Z218" i="71"/>
  <c r="Z200" i="71"/>
  <c r="Z108" i="69"/>
  <c r="Z126" i="69"/>
  <c r="Z146" i="70"/>
  <c r="Z128" i="70"/>
  <c r="Z212" i="69"/>
  <c r="Z194" i="69"/>
  <c r="Z109" i="69"/>
  <c r="Z127" i="69"/>
  <c r="Y204" i="70"/>
  <c r="Y222" i="70"/>
  <c r="Y194" i="70"/>
  <c r="Z215" i="70"/>
  <c r="Z233" i="70"/>
  <c r="Y227" i="71"/>
  <c r="Y229" i="71" s="1"/>
  <c r="Y209" i="71"/>
  <c r="Y193" i="71"/>
  <c r="Y276" i="71"/>
  <c r="Y258" i="71"/>
  <c r="Y240" i="71"/>
  <c r="Z148" i="70"/>
  <c r="Z130" i="70"/>
  <c r="Z205" i="70"/>
  <c r="Z223" i="70"/>
  <c r="Y241" i="70"/>
  <c r="Y33" i="69"/>
  <c r="Y53" i="69" s="1"/>
  <c r="Z196" i="70"/>
  <c r="Z178" i="70"/>
  <c r="Z206" i="69"/>
  <c r="Z188" i="69"/>
  <c r="Z203" i="69"/>
  <c r="Z185" i="69"/>
  <c r="X47" i="71"/>
  <c r="X67" i="71" s="1"/>
  <c r="Y32" i="69"/>
  <c r="Y52" i="69" s="1"/>
  <c r="Y30" i="69"/>
  <c r="Y50" i="69" s="1"/>
  <c r="Z169" i="71"/>
  <c r="Z174" i="71" s="1"/>
  <c r="Z181" i="71"/>
  <c r="Z228" i="71"/>
  <c r="Z210" i="71"/>
  <c r="Y28" i="69"/>
  <c r="Y48" i="69" s="1"/>
  <c r="Y277" i="71"/>
  <c r="Y259" i="71"/>
  <c r="Y241" i="71"/>
  <c r="Z147" i="70"/>
  <c r="Z129" i="70"/>
  <c r="X46" i="71"/>
  <c r="X66" i="71" s="1"/>
  <c r="Z207" i="70"/>
  <c r="Z225" i="70"/>
  <c r="Y193" i="69"/>
  <c r="Y195" i="69" s="1"/>
  <c r="Y211" i="69"/>
  <c r="Y213" i="69" s="1"/>
  <c r="Y177" i="69"/>
  <c r="Z206" i="70"/>
  <c r="Z224" i="70"/>
  <c r="Z186" i="70"/>
  <c r="Z174" i="70"/>
  <c r="Z131" i="69"/>
  <c r="Z113" i="69"/>
  <c r="Z207" i="69"/>
  <c r="Z189" i="69"/>
  <c r="Z112" i="69"/>
  <c r="Z130" i="69"/>
  <c r="Z219" i="71"/>
  <c r="Z201" i="71"/>
  <c r="Y246" i="70"/>
  <c r="Z134" i="70"/>
  <c r="Z152" i="70"/>
  <c r="Z175" i="69"/>
  <c r="Z157" i="69"/>
  <c r="Z222" i="71"/>
  <c r="Z204" i="71"/>
  <c r="AB35" i="71"/>
  <c r="AB40" i="70"/>
  <c r="AB19" i="69"/>
  <c r="AB58" i="71"/>
  <c r="AB63" i="70"/>
  <c r="AB42" i="69"/>
  <c r="Z150" i="70"/>
  <c r="Z132" i="70"/>
  <c r="Z165" i="69"/>
  <c r="Z153" i="69"/>
  <c r="Z151" i="70"/>
  <c r="Z133" i="70"/>
  <c r="Z223" i="71"/>
  <c r="Z205" i="71"/>
  <c r="Z123" i="71"/>
  <c r="Z141" i="71"/>
  <c r="X211" i="71"/>
  <c r="Y25" i="61"/>
  <c r="Y45" i="61" s="1"/>
  <c r="AB36" i="61"/>
  <c r="Y27" i="61"/>
  <c r="Y47" i="61" s="1"/>
  <c r="Y24" i="61"/>
  <c r="Y44" i="61" s="1"/>
  <c r="Y22" i="61"/>
  <c r="Y42" i="61" s="1"/>
  <c r="Y26" i="61"/>
  <c r="Y46" i="61" s="1"/>
  <c r="Y23" i="61"/>
  <c r="Y43" i="61" s="1"/>
  <c r="Z179" i="61"/>
  <c r="Z197" i="61"/>
  <c r="Z188" i="61"/>
  <c r="Z206" i="61"/>
  <c r="Z178" i="61"/>
  <c r="Z196" i="61"/>
  <c r="Z180" i="61"/>
  <c r="Z198" i="61"/>
  <c r="Z182" i="61"/>
  <c r="Z200" i="61"/>
  <c r="Z181" i="61"/>
  <c r="Z199" i="61"/>
  <c r="Z183" i="61"/>
  <c r="Z201" i="61"/>
  <c r="X172" i="61"/>
  <c r="X189" i="61"/>
  <c r="Z169" i="61"/>
  <c r="Z205" i="61" s="1"/>
  <c r="Z151" i="61"/>
  <c r="Y187" i="61"/>
  <c r="Y171" i="61"/>
  <c r="AA143" i="61"/>
  <c r="AA163" i="61" s="1"/>
  <c r="AA139" i="61"/>
  <c r="AA149" i="61"/>
  <c r="AA144" i="61"/>
  <c r="AA164" i="61" s="1"/>
  <c r="AA141" i="61"/>
  <c r="AA161" i="61" s="1"/>
  <c r="AA142" i="61"/>
  <c r="AA162" i="61" s="1"/>
  <c r="AA146" i="61"/>
  <c r="AA166" i="61" s="1"/>
  <c r="AA150" i="61"/>
  <c r="AA170" i="61" s="1"/>
  <c r="AA140" i="61"/>
  <c r="AA160" i="61" s="1"/>
  <c r="AA145" i="61"/>
  <c r="AA165" i="61" s="1"/>
  <c r="Z159" i="61"/>
  <c r="Z195" i="61" s="1"/>
  <c r="Z147" i="61"/>
  <c r="Y167" i="61"/>
  <c r="Y177" i="61"/>
  <c r="Y52" i="17"/>
  <c r="Z47" i="17"/>
  <c r="Z122" i="61"/>
  <c r="Z104" i="61"/>
  <c r="Z106" i="61"/>
  <c r="Z124" i="61"/>
  <c r="Z103" i="61"/>
  <c r="Z121" i="61"/>
  <c r="Z125" i="61"/>
  <c r="Z107" i="61"/>
  <c r="Z119" i="61"/>
  <c r="Z101" i="61"/>
  <c r="Z123" i="61"/>
  <c r="Z105" i="61"/>
  <c r="Z102" i="61"/>
  <c r="Z120" i="61"/>
  <c r="AA84" i="17"/>
  <c r="AA91" i="17"/>
  <c r="AA85" i="17"/>
  <c r="AA92" i="17"/>
  <c r="AA87" i="17"/>
  <c r="AA86" i="17"/>
  <c r="AA81" i="17"/>
  <c r="AA83" i="17"/>
  <c r="AA88" i="17"/>
  <c r="AA82" i="17"/>
  <c r="Z51" i="17"/>
  <c r="AA44" i="17"/>
  <c r="AA41" i="17"/>
  <c r="AA45" i="17"/>
  <c r="AA46" i="17"/>
  <c r="AA40" i="17"/>
  <c r="AA43" i="17"/>
  <c r="AA42" i="17"/>
  <c r="AA39" i="17"/>
  <c r="AE33" i="66"/>
  <c r="AA49" i="17"/>
  <c r="AA50" i="17"/>
  <c r="AB76" i="17"/>
  <c r="AB34" i="17"/>
  <c r="AE9" i="66"/>
  <c r="AD32" i="26"/>
  <c r="AC9" i="17"/>
  <c r="AC38" i="26"/>
  <c r="AC38" i="72" s="1"/>
  <c r="AB13" i="61"/>
  <c r="AC26" i="26"/>
  <c r="AC33" i="26" s="1"/>
  <c r="AC12" i="17" s="1"/>
  <c r="AB34" i="26"/>
  <c r="AD17" i="26"/>
  <c r="AC9" i="2"/>
  <c r="AC15" i="72" s="1"/>
  <c r="Z122" i="70" l="1"/>
  <c r="Y49" i="70"/>
  <c r="Y69" i="70" s="1"/>
  <c r="Y54" i="70"/>
  <c r="Y74" i="70" s="1"/>
  <c r="Y52" i="70"/>
  <c r="Y72" i="70" s="1"/>
  <c r="Y51" i="70"/>
  <c r="Y71" i="70" s="1"/>
  <c r="Y50" i="70"/>
  <c r="Y70" i="70" s="1"/>
  <c r="AA154" i="72"/>
  <c r="Y53" i="70"/>
  <c r="Y73" i="70" s="1"/>
  <c r="Z245" i="70"/>
  <c r="Z102" i="70"/>
  <c r="Z101" i="69"/>
  <c r="AA77" i="72"/>
  <c r="AA97" i="72"/>
  <c r="AB25" i="17"/>
  <c r="AB149" i="72"/>
  <c r="AB161" i="72"/>
  <c r="AB29" i="17"/>
  <c r="AB200" i="72"/>
  <c r="AB182" i="72"/>
  <c r="AB184" i="72"/>
  <c r="AB202" i="72"/>
  <c r="AB31" i="72"/>
  <c r="AB36" i="72" s="1"/>
  <c r="Z117" i="71"/>
  <c r="AA197" i="72"/>
  <c r="AA169" i="72"/>
  <c r="AA179" i="72"/>
  <c r="AA74" i="61"/>
  <c r="AA92" i="61"/>
  <c r="AA94" i="61" s="1"/>
  <c r="Z75" i="61"/>
  <c r="AA104" i="71"/>
  <c r="AA112" i="71" s="1"/>
  <c r="AA92" i="71"/>
  <c r="AA88" i="69"/>
  <c r="AA96" i="69" s="1"/>
  <c r="AA76" i="69"/>
  <c r="AA207" i="72"/>
  <c r="AA209" i="72" s="1"/>
  <c r="AA189" i="72"/>
  <c r="AA191" i="72" s="1"/>
  <c r="AA173" i="72"/>
  <c r="AB201" i="72"/>
  <c r="AB183" i="72"/>
  <c r="Y199" i="70"/>
  <c r="AC20" i="17"/>
  <c r="AC18" i="17"/>
  <c r="AC28" i="17"/>
  <c r="AC17" i="17"/>
  <c r="AC27" i="17"/>
  <c r="AC24" i="17"/>
  <c r="AC23" i="17"/>
  <c r="AC22" i="17"/>
  <c r="AC21" i="17"/>
  <c r="AC19" i="17"/>
  <c r="AA98" i="69"/>
  <c r="AA100" i="69" s="1"/>
  <c r="AA80" i="69"/>
  <c r="AB180" i="72"/>
  <c r="AB198" i="72"/>
  <c r="AA101" i="70"/>
  <c r="AA119" i="70"/>
  <c r="AA121" i="70" s="1"/>
  <c r="AA97" i="70"/>
  <c r="AA109" i="70"/>
  <c r="AA117" i="70" s="1"/>
  <c r="Z95" i="61"/>
  <c r="AB181" i="72"/>
  <c r="AB199" i="72"/>
  <c r="AB72" i="69"/>
  <c r="AB92" i="69" s="1"/>
  <c r="AB69" i="69"/>
  <c r="AB89" i="69" s="1"/>
  <c r="AB74" i="69"/>
  <c r="AB94" i="69" s="1"/>
  <c r="AB78" i="69"/>
  <c r="AB79" i="69"/>
  <c r="AB99" i="69" s="1"/>
  <c r="AB71" i="69"/>
  <c r="AB91" i="69" s="1"/>
  <c r="AB73" i="69"/>
  <c r="AB93" i="69" s="1"/>
  <c r="AB70" i="69"/>
  <c r="AB90" i="69" s="1"/>
  <c r="AB75" i="69"/>
  <c r="AB95" i="69" s="1"/>
  <c r="AB68" i="69"/>
  <c r="AB208" i="72"/>
  <c r="AB190" i="72"/>
  <c r="AA114" i="71"/>
  <c r="AA116" i="71" s="1"/>
  <c r="AA96" i="71"/>
  <c r="AB89" i="70"/>
  <c r="AB90" i="70"/>
  <c r="AB110" i="70" s="1"/>
  <c r="AB91" i="70"/>
  <c r="AB111" i="70" s="1"/>
  <c r="AB92" i="70"/>
  <c r="AB112" i="70" s="1"/>
  <c r="AB93" i="70"/>
  <c r="AB113" i="70" s="1"/>
  <c r="AB94" i="70"/>
  <c r="AB114" i="70" s="1"/>
  <c r="AB95" i="70"/>
  <c r="AB115" i="70" s="1"/>
  <c r="AB96" i="70"/>
  <c r="AB116" i="70" s="1"/>
  <c r="AB99" i="70"/>
  <c r="AB100" i="70"/>
  <c r="AB120" i="70" s="1"/>
  <c r="AB171" i="72"/>
  <c r="AB153" i="72"/>
  <c r="AB94" i="72"/>
  <c r="AB96" i="72" s="1"/>
  <c r="AB76" i="72"/>
  <c r="AB84" i="72"/>
  <c r="AB92" i="72" s="1"/>
  <c r="AB72" i="72"/>
  <c r="AA82" i="61"/>
  <c r="AA90" i="61" s="1"/>
  <c r="AA95" i="61" s="1"/>
  <c r="AA70" i="61"/>
  <c r="AB62" i="61"/>
  <c r="AB63" i="61"/>
  <c r="AB83" i="61" s="1"/>
  <c r="AB64" i="61"/>
  <c r="AB84" i="61" s="1"/>
  <c r="AB65" i="61"/>
  <c r="AB85" i="61" s="1"/>
  <c r="AB66" i="61"/>
  <c r="AB86" i="61" s="1"/>
  <c r="AB67" i="61"/>
  <c r="AB87" i="61" s="1"/>
  <c r="AB68" i="61"/>
  <c r="AB88" i="61" s="1"/>
  <c r="AB69" i="61"/>
  <c r="AB89" i="61" s="1"/>
  <c r="AB72" i="61"/>
  <c r="AB73" i="61"/>
  <c r="AB93" i="61" s="1"/>
  <c r="Z81" i="69"/>
  <c r="AB203" i="72"/>
  <c r="AB185" i="72"/>
  <c r="AC64" i="72"/>
  <c r="AC65" i="72"/>
  <c r="AC85" i="72" s="1"/>
  <c r="AC66" i="72"/>
  <c r="AC86" i="72" s="1"/>
  <c r="AC67" i="72"/>
  <c r="AC87" i="72" s="1"/>
  <c r="AC68" i="72"/>
  <c r="AC88" i="72" s="1"/>
  <c r="AC69" i="72"/>
  <c r="AC89" i="72" s="1"/>
  <c r="AC70" i="72"/>
  <c r="AC90" i="72" s="1"/>
  <c r="AC71" i="72"/>
  <c r="AC91" i="72" s="1"/>
  <c r="AC74" i="72"/>
  <c r="AC75" i="72"/>
  <c r="AC95" i="72" s="1"/>
  <c r="AC33" i="72"/>
  <c r="AC34" i="72"/>
  <c r="AC23" i="72"/>
  <c r="AC24" i="72"/>
  <c r="AC25" i="72"/>
  <c r="AC26" i="72"/>
  <c r="AC27" i="72"/>
  <c r="AC28" i="72"/>
  <c r="AC29" i="72"/>
  <c r="AC30" i="72"/>
  <c r="AC151" i="72"/>
  <c r="AC143" i="72"/>
  <c r="AC163" i="72" s="1"/>
  <c r="AC148" i="72"/>
  <c r="AC168" i="72" s="1"/>
  <c r="AC146" i="72"/>
  <c r="AC166" i="72" s="1"/>
  <c r="AC145" i="72"/>
  <c r="AC165" i="72" s="1"/>
  <c r="AC144" i="72"/>
  <c r="AC164" i="72" s="1"/>
  <c r="AC141" i="72"/>
  <c r="AC147" i="72"/>
  <c r="AC167" i="72" s="1"/>
  <c r="AC152" i="72"/>
  <c r="AC172" i="72" s="1"/>
  <c r="AC142" i="72"/>
  <c r="AC162" i="72" s="1"/>
  <c r="AB88" i="71"/>
  <c r="AB108" i="71" s="1"/>
  <c r="AB91" i="71"/>
  <c r="AB111" i="71" s="1"/>
  <c r="AB86" i="71"/>
  <c r="AB106" i="71" s="1"/>
  <c r="AB95" i="71"/>
  <c r="AB115" i="71" s="1"/>
  <c r="AB89" i="71"/>
  <c r="AB109" i="71" s="1"/>
  <c r="AB94" i="71"/>
  <c r="AB84" i="71"/>
  <c r="AB87" i="71"/>
  <c r="AB107" i="71" s="1"/>
  <c r="AB90" i="71"/>
  <c r="AB110" i="71" s="1"/>
  <c r="AB85" i="71"/>
  <c r="AB105" i="71" s="1"/>
  <c r="AD50" i="66"/>
  <c r="AA127" i="72"/>
  <c r="Z47" i="72"/>
  <c r="Z45" i="72"/>
  <c r="Z44" i="72"/>
  <c r="Z48" i="72"/>
  <c r="X56" i="72"/>
  <c r="AA103" i="72"/>
  <c r="AA121" i="72"/>
  <c r="Z49" i="72"/>
  <c r="AA123" i="72"/>
  <c r="AA105" i="72"/>
  <c r="Y53" i="72"/>
  <c r="Y55" i="72" s="1"/>
  <c r="Y44" i="71"/>
  <c r="Y64" i="71" s="1"/>
  <c r="AA109" i="72"/>
  <c r="AA50" i="72" s="1"/>
  <c r="Z46" i="72"/>
  <c r="AA107" i="72"/>
  <c r="AA125" i="72"/>
  <c r="Y43" i="72"/>
  <c r="Y51" i="72" s="1"/>
  <c r="AA108" i="72"/>
  <c r="AA126" i="72"/>
  <c r="AA49" i="72" s="1"/>
  <c r="AA104" i="72"/>
  <c r="AA122" i="72"/>
  <c r="Z54" i="72"/>
  <c r="AA106" i="72"/>
  <c r="AA124" i="72"/>
  <c r="AE49" i="66"/>
  <c r="AE42" i="66"/>
  <c r="AE40" i="66"/>
  <c r="AE44" i="66"/>
  <c r="AE43" i="66"/>
  <c r="AE41" i="66"/>
  <c r="AE38" i="66"/>
  <c r="AE45" i="66"/>
  <c r="AE48" i="66"/>
  <c r="AE50" i="66" s="1"/>
  <c r="AE39" i="66"/>
  <c r="Z28" i="69"/>
  <c r="Z48" i="69" s="1"/>
  <c r="Y49" i="71"/>
  <c r="Y69" i="71" s="1"/>
  <c r="Y47" i="71"/>
  <c r="Y67" i="71" s="1"/>
  <c r="Z243" i="70"/>
  <c r="AD46" i="66"/>
  <c r="Z158" i="69"/>
  <c r="Z179" i="70"/>
  <c r="Z33" i="69"/>
  <c r="Z53" i="69" s="1"/>
  <c r="AA130" i="69"/>
  <c r="AA112" i="69"/>
  <c r="AA146" i="70"/>
  <c r="AA128" i="70"/>
  <c r="AA147" i="70"/>
  <c r="AA129" i="70"/>
  <c r="AA206" i="69"/>
  <c r="AA188" i="69"/>
  <c r="AA207" i="69"/>
  <c r="AA189" i="69"/>
  <c r="AA209" i="70"/>
  <c r="AA227" i="70"/>
  <c r="Y46" i="71"/>
  <c r="Y66" i="71" s="1"/>
  <c r="AA228" i="71"/>
  <c r="AA210" i="71"/>
  <c r="Y45" i="71"/>
  <c r="Y65" i="71" s="1"/>
  <c r="AA152" i="70"/>
  <c r="AA134" i="70"/>
  <c r="Z246" i="70"/>
  <c r="AA128" i="69"/>
  <c r="AA110" i="69"/>
  <c r="AB148" i="69"/>
  <c r="AB168" i="69" s="1"/>
  <c r="AB145" i="69"/>
  <c r="AB149" i="69"/>
  <c r="AB169" i="69" s="1"/>
  <c r="AB151" i="69"/>
  <c r="AB171" i="69" s="1"/>
  <c r="AB147" i="69"/>
  <c r="AB167" i="69" s="1"/>
  <c r="AB152" i="69"/>
  <c r="AB172" i="69" s="1"/>
  <c r="AB146" i="69"/>
  <c r="AB166" i="69" s="1"/>
  <c r="AB155" i="69"/>
  <c r="AB156" i="69"/>
  <c r="AB176" i="69" s="1"/>
  <c r="AB150" i="69"/>
  <c r="AB170" i="69" s="1"/>
  <c r="Z242" i="70"/>
  <c r="Z236" i="71"/>
  <c r="Z272" i="71"/>
  <c r="Z254" i="71"/>
  <c r="AA175" i="69"/>
  <c r="AA157" i="69"/>
  <c r="AA205" i="70"/>
  <c r="AA223" i="70"/>
  <c r="AA223" i="71"/>
  <c r="AA205" i="71"/>
  <c r="AA220" i="71"/>
  <c r="AA202" i="71"/>
  <c r="Z275" i="71"/>
  <c r="Z257" i="71"/>
  <c r="Z239" i="71"/>
  <c r="AA204" i="69"/>
  <c r="AA186" i="69"/>
  <c r="AA127" i="69"/>
  <c r="AA109" i="69"/>
  <c r="AA221" i="71"/>
  <c r="AA203" i="71"/>
  <c r="AA129" i="71"/>
  <c r="AA147" i="71"/>
  <c r="Z201" i="69"/>
  <c r="Z183" i="69"/>
  <c r="Z173" i="69"/>
  <c r="AA205" i="69"/>
  <c r="AA187" i="69"/>
  <c r="AA143" i="71"/>
  <c r="AA125" i="71"/>
  <c r="AA126" i="71"/>
  <c r="AA144" i="71"/>
  <c r="AA203" i="69"/>
  <c r="AA185" i="69"/>
  <c r="AA128" i="71"/>
  <c r="AA146" i="71"/>
  <c r="AA125" i="69"/>
  <c r="AA107" i="69"/>
  <c r="AA150" i="70"/>
  <c r="AA132" i="70"/>
  <c r="AA212" i="69"/>
  <c r="AA194" i="69"/>
  <c r="AA196" i="70"/>
  <c r="AA178" i="70"/>
  <c r="Y194" i="71"/>
  <c r="AA218" i="71"/>
  <c r="AA200" i="71"/>
  <c r="AA149" i="70"/>
  <c r="AA131" i="70"/>
  <c r="Z193" i="69"/>
  <c r="Z195" i="69" s="1"/>
  <c r="Z211" i="69"/>
  <c r="Z213" i="69" s="1"/>
  <c r="Z177" i="69"/>
  <c r="Z217" i="71"/>
  <c r="Z189" i="71"/>
  <c r="Z199" i="71"/>
  <c r="Z214" i="70"/>
  <c r="Z216" i="70" s="1"/>
  <c r="Z232" i="70"/>
  <c r="Z234" i="70" s="1"/>
  <c r="Z198" i="70"/>
  <c r="AA151" i="70"/>
  <c r="AA133" i="70"/>
  <c r="AC58" i="71"/>
  <c r="AC63" i="70"/>
  <c r="AC42" i="69"/>
  <c r="AA215" i="70"/>
  <c r="AA233" i="70"/>
  <c r="Z273" i="71"/>
  <c r="Z237" i="71"/>
  <c r="Z255" i="71"/>
  <c r="Y48" i="71"/>
  <c r="Y68" i="71" s="1"/>
  <c r="Z30" i="69"/>
  <c r="Z50" i="69" s="1"/>
  <c r="Z241" i="70"/>
  <c r="AA202" i="69"/>
  <c r="AA184" i="69"/>
  <c r="AA210" i="70"/>
  <c r="AA228" i="70"/>
  <c r="Z31" i="69"/>
  <c r="Z51" i="69" s="1"/>
  <c r="Z274" i="71"/>
  <c r="Z238" i="71"/>
  <c r="Z256" i="71"/>
  <c r="AB167" i="70"/>
  <c r="AB187" i="70" s="1"/>
  <c r="AB168" i="70"/>
  <c r="AB188" i="70" s="1"/>
  <c r="AB171" i="70"/>
  <c r="AB191" i="70" s="1"/>
  <c r="AB177" i="70"/>
  <c r="AB197" i="70" s="1"/>
  <c r="AB169" i="70"/>
  <c r="AB189" i="70" s="1"/>
  <c r="AB172" i="70"/>
  <c r="AB192" i="70" s="1"/>
  <c r="AB173" i="70"/>
  <c r="AB193" i="70" s="1"/>
  <c r="AB166" i="70"/>
  <c r="AB176" i="70"/>
  <c r="AB170" i="70"/>
  <c r="AB190" i="70" s="1"/>
  <c r="AA141" i="71"/>
  <c r="AA123" i="71"/>
  <c r="AA111" i="69"/>
  <c r="AA129" i="69"/>
  <c r="AA208" i="70"/>
  <c r="AA226" i="70"/>
  <c r="AA181" i="71"/>
  <c r="AA169" i="71"/>
  <c r="Z259" i="71"/>
  <c r="Z277" i="71"/>
  <c r="Z241" i="71"/>
  <c r="AB166" i="71"/>
  <c r="AB186" i="71" s="1"/>
  <c r="AB164" i="71"/>
  <c r="AB184" i="71" s="1"/>
  <c r="AB165" i="71"/>
  <c r="AB185" i="71" s="1"/>
  <c r="AB162" i="71"/>
  <c r="AB182" i="71" s="1"/>
  <c r="AB171" i="71"/>
  <c r="AB167" i="71"/>
  <c r="AB187" i="71" s="1"/>
  <c r="AB168" i="71"/>
  <c r="AB188" i="71" s="1"/>
  <c r="AB163" i="71"/>
  <c r="AB183" i="71" s="1"/>
  <c r="AB161" i="71"/>
  <c r="AB172" i="71"/>
  <c r="AB192" i="71" s="1"/>
  <c r="Y211" i="71"/>
  <c r="AA126" i="69"/>
  <c r="AA108" i="69"/>
  <c r="AA206" i="70"/>
  <c r="AA224" i="70"/>
  <c r="AA191" i="71"/>
  <c r="AA173" i="71"/>
  <c r="Z276" i="71"/>
  <c r="Z240" i="71"/>
  <c r="Z258" i="71"/>
  <c r="AA142" i="71"/>
  <c r="AA124" i="71"/>
  <c r="AA207" i="70"/>
  <c r="AA225" i="70"/>
  <c r="AA222" i="71"/>
  <c r="AA204" i="71"/>
  <c r="AC35" i="71"/>
  <c r="AC40" i="70"/>
  <c r="AC19" i="69"/>
  <c r="Z52" i="17"/>
  <c r="Z204" i="70"/>
  <c r="Z222" i="70"/>
  <c r="Z194" i="70"/>
  <c r="Z29" i="69"/>
  <c r="Z49" i="69" s="1"/>
  <c r="Z32" i="69"/>
  <c r="Z52" i="69" s="1"/>
  <c r="Y178" i="69"/>
  <c r="AA127" i="71"/>
  <c r="AA145" i="71"/>
  <c r="AA153" i="69"/>
  <c r="AA158" i="69" s="1"/>
  <c r="AA165" i="69"/>
  <c r="Z244" i="70"/>
  <c r="AA186" i="70"/>
  <c r="AA174" i="70"/>
  <c r="AA148" i="70"/>
  <c r="AA130" i="70"/>
  <c r="Z227" i="71"/>
  <c r="Z229" i="71" s="1"/>
  <c r="Z209" i="71"/>
  <c r="Z193" i="71"/>
  <c r="AA219" i="71"/>
  <c r="AA201" i="71"/>
  <c r="AA131" i="69"/>
  <c r="AA113" i="69"/>
  <c r="AC36" i="61"/>
  <c r="Z207" i="61"/>
  <c r="Z27" i="61"/>
  <c r="Z47" i="61" s="1"/>
  <c r="Z23" i="61"/>
  <c r="Z43" i="61" s="1"/>
  <c r="Z26" i="61"/>
  <c r="Z46" i="61" s="1"/>
  <c r="Z22" i="61"/>
  <c r="Z42" i="61" s="1"/>
  <c r="Z24" i="61"/>
  <c r="Z44" i="61" s="1"/>
  <c r="Z25" i="61"/>
  <c r="Z45" i="61" s="1"/>
  <c r="AA182" i="61"/>
  <c r="AA200" i="61"/>
  <c r="AA180" i="61"/>
  <c r="AA198" i="61"/>
  <c r="AA178" i="61"/>
  <c r="AA196" i="61"/>
  <c r="AA181" i="61"/>
  <c r="AA199" i="61"/>
  <c r="AA179" i="61"/>
  <c r="AA197" i="61"/>
  <c r="AA183" i="61"/>
  <c r="AA201" i="61"/>
  <c r="AA188" i="61"/>
  <c r="AA206" i="61"/>
  <c r="Y189" i="61"/>
  <c r="Y172" i="61"/>
  <c r="AA159" i="61"/>
  <c r="AA195" i="61" s="1"/>
  <c r="AA147" i="61"/>
  <c r="Z152" i="61"/>
  <c r="Z171" i="61"/>
  <c r="Z187" i="61"/>
  <c r="AB145" i="61"/>
  <c r="AB165" i="61" s="1"/>
  <c r="AB144" i="61"/>
  <c r="AB164" i="61" s="1"/>
  <c r="AB146" i="61"/>
  <c r="AB166" i="61" s="1"/>
  <c r="AB150" i="61"/>
  <c r="AB170" i="61" s="1"/>
  <c r="AB141" i="61"/>
  <c r="AB161" i="61" s="1"/>
  <c r="AB143" i="61"/>
  <c r="AB163" i="61" s="1"/>
  <c r="AB139" i="61"/>
  <c r="AB149" i="61"/>
  <c r="AB142" i="61"/>
  <c r="AB162" i="61" s="1"/>
  <c r="AB140" i="61"/>
  <c r="AB160" i="61" s="1"/>
  <c r="Z177" i="61"/>
  <c r="Z167" i="61"/>
  <c r="AA169" i="61"/>
  <c r="AA205" i="61" s="1"/>
  <c r="AA151" i="61"/>
  <c r="AA119" i="61"/>
  <c r="AA101" i="61"/>
  <c r="AA104" i="61"/>
  <c r="AA122" i="61"/>
  <c r="AA120" i="61"/>
  <c r="AA102" i="61"/>
  <c r="AA125" i="61"/>
  <c r="AA107" i="61"/>
  <c r="AA121" i="61"/>
  <c r="AA103" i="61"/>
  <c r="AA124" i="61"/>
  <c r="AA106" i="61"/>
  <c r="AA123" i="61"/>
  <c r="AA105" i="61"/>
  <c r="AA89" i="17"/>
  <c r="AA93" i="17"/>
  <c r="AB83" i="17"/>
  <c r="AB88" i="17"/>
  <c r="AB84" i="17"/>
  <c r="AB91" i="17"/>
  <c r="AB87" i="17"/>
  <c r="AB85" i="17"/>
  <c r="AB92" i="17"/>
  <c r="AB81" i="17"/>
  <c r="AB82" i="17"/>
  <c r="AB86" i="17"/>
  <c r="AB43" i="17"/>
  <c r="AB40" i="17"/>
  <c r="AA51" i="17"/>
  <c r="AB41" i="17"/>
  <c r="AB44" i="17"/>
  <c r="AB39" i="17"/>
  <c r="AB45" i="17"/>
  <c r="AA47" i="17"/>
  <c r="AB46" i="17"/>
  <c r="AB42" i="17"/>
  <c r="AF33" i="66"/>
  <c r="AB50" i="17"/>
  <c r="AB49" i="17"/>
  <c r="AC76" i="17"/>
  <c r="AC34" i="17"/>
  <c r="AE32" i="26"/>
  <c r="AF9" i="66"/>
  <c r="AD9" i="17"/>
  <c r="AD38" i="26"/>
  <c r="AD38" i="72" s="1"/>
  <c r="AC13" i="61"/>
  <c r="AE17" i="26"/>
  <c r="AD9" i="2"/>
  <c r="AD15" i="72" s="1"/>
  <c r="AD26" i="26"/>
  <c r="AD33" i="26" s="1"/>
  <c r="AD12" i="17" s="1"/>
  <c r="AC34" i="26"/>
  <c r="Z52" i="70" l="1"/>
  <c r="Z72" i="70" s="1"/>
  <c r="Z51" i="70"/>
  <c r="Z71" i="70" s="1"/>
  <c r="Z53" i="70"/>
  <c r="Z73" i="70" s="1"/>
  <c r="Z54" i="70"/>
  <c r="Z74" i="70" s="1"/>
  <c r="Z49" i="70"/>
  <c r="Z69" i="70" s="1"/>
  <c r="Z50" i="70"/>
  <c r="Z70" i="70" s="1"/>
  <c r="Z199" i="70"/>
  <c r="AA122" i="70"/>
  <c r="AA117" i="71"/>
  <c r="AB97" i="72"/>
  <c r="AA75" i="61"/>
  <c r="AB30" i="17"/>
  <c r="AC201" i="72"/>
  <c r="AC183" i="72"/>
  <c r="AC84" i="71"/>
  <c r="AC85" i="71"/>
  <c r="AC105" i="71" s="1"/>
  <c r="AC86" i="71"/>
  <c r="AC106" i="71" s="1"/>
  <c r="AC87" i="71"/>
  <c r="AC107" i="71" s="1"/>
  <c r="AC88" i="71"/>
  <c r="AC108" i="71" s="1"/>
  <c r="AC89" i="71"/>
  <c r="AC109" i="71" s="1"/>
  <c r="AC90" i="71"/>
  <c r="AC110" i="71" s="1"/>
  <c r="AC91" i="71"/>
  <c r="AC111" i="71" s="1"/>
  <c r="AC94" i="71"/>
  <c r="AC95" i="71"/>
  <c r="AC115" i="71" s="1"/>
  <c r="AC184" i="72"/>
  <c r="AC202" i="72"/>
  <c r="AB77" i="72"/>
  <c r="AC29" i="17"/>
  <c r="AC200" i="72"/>
  <c r="AC182" i="72"/>
  <c r="AC84" i="72"/>
  <c r="AC92" i="72" s="1"/>
  <c r="AC72" i="72"/>
  <c r="AB109" i="70"/>
  <c r="AB117" i="70" s="1"/>
  <c r="AB97" i="70"/>
  <c r="AD51" i="66"/>
  <c r="AE46" i="66"/>
  <c r="AE51" i="66" s="1"/>
  <c r="AC25" i="17"/>
  <c r="AC89" i="70"/>
  <c r="AC90" i="70"/>
  <c r="AC110" i="70" s="1"/>
  <c r="AC91" i="70"/>
  <c r="AC111" i="70" s="1"/>
  <c r="AC100" i="70"/>
  <c r="AC120" i="70" s="1"/>
  <c r="AC92" i="70"/>
  <c r="AC112" i="70" s="1"/>
  <c r="AC94" i="70"/>
  <c r="AC114" i="70" s="1"/>
  <c r="AC96" i="70"/>
  <c r="AC116" i="70" s="1"/>
  <c r="AC93" i="70"/>
  <c r="AC113" i="70" s="1"/>
  <c r="AC95" i="70"/>
  <c r="AC115" i="70" s="1"/>
  <c r="AC99" i="70"/>
  <c r="AC94" i="72"/>
  <c r="AC96" i="72" s="1"/>
  <c r="AC76" i="72"/>
  <c r="AB119" i="70"/>
  <c r="AB121" i="70" s="1"/>
  <c r="AB101" i="70"/>
  <c r="AD21" i="17"/>
  <c r="AD19" i="17"/>
  <c r="AD18" i="17"/>
  <c r="AD28" i="17"/>
  <c r="AD17" i="17"/>
  <c r="AD27" i="17"/>
  <c r="AD24" i="17"/>
  <c r="AD23" i="17"/>
  <c r="AD22" i="17"/>
  <c r="AD20" i="17"/>
  <c r="AC180" i="72"/>
  <c r="AC198" i="72"/>
  <c r="AC181" i="72"/>
  <c r="AC199" i="72"/>
  <c r="AC62" i="61"/>
  <c r="AC63" i="61"/>
  <c r="AC83" i="61" s="1"/>
  <c r="AC64" i="61"/>
  <c r="AC84" i="61" s="1"/>
  <c r="AC65" i="61"/>
  <c r="AC85" i="61" s="1"/>
  <c r="AC66" i="61"/>
  <c r="AC86" i="61" s="1"/>
  <c r="AC67" i="61"/>
  <c r="AC87" i="61" s="1"/>
  <c r="AC68" i="61"/>
  <c r="AC88" i="61" s="1"/>
  <c r="AC69" i="61"/>
  <c r="AC89" i="61" s="1"/>
  <c r="AC72" i="61"/>
  <c r="AC73" i="61"/>
  <c r="AC93" i="61" s="1"/>
  <c r="AB104" i="71"/>
  <c r="AB112" i="71" s="1"/>
  <c r="AB92" i="71"/>
  <c r="AC190" i="72"/>
  <c r="AC208" i="72"/>
  <c r="AC171" i="72"/>
  <c r="AC153" i="72"/>
  <c r="AC31" i="72"/>
  <c r="AB98" i="69"/>
  <c r="AB100" i="69" s="1"/>
  <c r="AB80" i="69"/>
  <c r="AA81" i="69"/>
  <c r="AA174" i="72"/>
  <c r="AC75" i="69"/>
  <c r="AC68" i="69"/>
  <c r="AC88" i="69" s="1"/>
  <c r="AC69" i="69"/>
  <c r="AC89" i="69" s="1"/>
  <c r="AC74" i="69"/>
  <c r="AC94" i="69" s="1"/>
  <c r="AC78" i="69"/>
  <c r="AC79" i="69"/>
  <c r="AC99" i="69" s="1"/>
  <c r="AC72" i="69"/>
  <c r="AC92" i="69" s="1"/>
  <c r="AC71" i="69"/>
  <c r="AC91" i="69" s="1"/>
  <c r="AC73" i="69"/>
  <c r="AC93" i="69" s="1"/>
  <c r="AC70" i="69"/>
  <c r="AC90" i="69" s="1"/>
  <c r="AD64" i="72"/>
  <c r="AD65" i="72"/>
  <c r="AD85" i="72" s="1"/>
  <c r="AD66" i="72"/>
  <c r="AD86" i="72" s="1"/>
  <c r="AD67" i="72"/>
  <c r="AD87" i="72" s="1"/>
  <c r="AD68" i="72"/>
  <c r="AD88" i="72" s="1"/>
  <c r="AD69" i="72"/>
  <c r="AD89" i="72" s="1"/>
  <c r="AD70" i="72"/>
  <c r="AD90" i="72" s="1"/>
  <c r="AD71" i="72"/>
  <c r="AD91" i="72" s="1"/>
  <c r="AD74" i="72"/>
  <c r="AD75" i="72"/>
  <c r="AD95" i="72" s="1"/>
  <c r="AD33" i="72"/>
  <c r="AD34" i="72"/>
  <c r="AD23" i="72"/>
  <c r="AD24" i="72"/>
  <c r="AD25" i="72"/>
  <c r="AD26" i="72"/>
  <c r="AD27" i="72"/>
  <c r="AD28" i="72"/>
  <c r="AD29" i="72"/>
  <c r="AD30" i="72"/>
  <c r="AD152" i="72"/>
  <c r="AD172" i="72" s="1"/>
  <c r="AD146" i="72"/>
  <c r="AD166" i="72" s="1"/>
  <c r="AD151" i="72"/>
  <c r="AD145" i="72"/>
  <c r="AD165" i="72" s="1"/>
  <c r="AD143" i="72"/>
  <c r="AD163" i="72" s="1"/>
  <c r="AD142" i="72"/>
  <c r="AD162" i="72" s="1"/>
  <c r="AD141" i="72"/>
  <c r="AD148" i="72"/>
  <c r="AD168" i="72" s="1"/>
  <c r="AD144" i="72"/>
  <c r="AD164" i="72" s="1"/>
  <c r="AD147" i="72"/>
  <c r="AD167" i="72" s="1"/>
  <c r="AB114" i="71"/>
  <c r="AB116" i="71" s="1"/>
  <c r="AB96" i="71"/>
  <c r="AC185" i="72"/>
  <c r="AC203" i="72"/>
  <c r="AA102" i="70"/>
  <c r="AA101" i="69"/>
  <c r="AB197" i="72"/>
  <c r="AB179" i="72"/>
  <c r="AB169" i="72"/>
  <c r="AC149" i="72"/>
  <c r="AC154" i="72" s="1"/>
  <c r="AC161" i="72"/>
  <c r="AC35" i="72"/>
  <c r="AB92" i="61"/>
  <c r="AB94" i="61" s="1"/>
  <c r="AB74" i="61"/>
  <c r="AB82" i="61"/>
  <c r="AB90" i="61" s="1"/>
  <c r="AB70" i="61"/>
  <c r="AB173" i="72"/>
  <c r="AB207" i="72"/>
  <c r="AB209" i="72" s="1"/>
  <c r="AB189" i="72"/>
  <c r="AB191" i="72" s="1"/>
  <c r="AB88" i="69"/>
  <c r="AB96" i="69" s="1"/>
  <c r="AB76" i="69"/>
  <c r="AA97" i="71"/>
  <c r="AB154" i="72"/>
  <c r="AA46" i="72"/>
  <c r="Y56" i="72"/>
  <c r="AA54" i="72"/>
  <c r="AA47" i="72"/>
  <c r="AA45" i="72"/>
  <c r="Z43" i="72"/>
  <c r="Z51" i="72" s="1"/>
  <c r="AB109" i="72"/>
  <c r="AB127" i="72"/>
  <c r="AB50" i="72" s="1"/>
  <c r="AB121" i="72"/>
  <c r="AB103" i="72"/>
  <c r="AB106" i="72"/>
  <c r="AB124" i="72"/>
  <c r="AB47" i="72" s="1"/>
  <c r="AB105" i="72"/>
  <c r="AB123" i="72"/>
  <c r="AB122" i="72"/>
  <c r="AB104" i="72"/>
  <c r="Z53" i="72"/>
  <c r="Z55" i="72" s="1"/>
  <c r="AC109" i="72"/>
  <c r="AB107" i="72"/>
  <c r="AB125" i="72"/>
  <c r="AA48" i="72"/>
  <c r="AA44" i="72"/>
  <c r="AB108" i="72"/>
  <c r="AB126" i="72"/>
  <c r="AB49" i="72" s="1"/>
  <c r="AA174" i="71"/>
  <c r="AF45" i="66"/>
  <c r="AF41" i="66"/>
  <c r="AF43" i="66"/>
  <c r="AF44" i="66"/>
  <c r="AF39" i="66"/>
  <c r="AF42" i="66"/>
  <c r="AF48" i="66"/>
  <c r="AF40" i="66"/>
  <c r="AF38" i="66"/>
  <c r="AF49" i="66"/>
  <c r="Z48" i="71"/>
  <c r="Z68" i="71" s="1"/>
  <c r="AA29" i="69"/>
  <c r="AA49" i="69" s="1"/>
  <c r="Z194" i="71"/>
  <c r="AA33" i="69"/>
  <c r="AA53" i="69" s="1"/>
  <c r="AB129" i="69"/>
  <c r="AB111" i="69"/>
  <c r="AB189" i="69"/>
  <c r="AB207" i="69"/>
  <c r="AA243" i="70"/>
  <c r="AB208" i="70"/>
  <c r="AB226" i="70"/>
  <c r="AA232" i="70"/>
  <c r="AA234" i="70" s="1"/>
  <c r="AA214" i="70"/>
  <c r="AA198" i="70"/>
  <c r="AB205" i="69"/>
  <c r="AB187" i="69"/>
  <c r="AB151" i="70"/>
  <c r="AB133" i="70"/>
  <c r="AA272" i="71"/>
  <c r="AA254" i="71"/>
  <c r="AA236" i="71"/>
  <c r="AB165" i="69"/>
  <c r="AB153" i="69"/>
  <c r="AC146" i="69"/>
  <c r="AC166" i="69" s="1"/>
  <c r="AC152" i="69"/>
  <c r="AC172" i="69" s="1"/>
  <c r="AC147" i="69"/>
  <c r="AC167" i="69" s="1"/>
  <c r="AC155" i="69"/>
  <c r="AC145" i="69"/>
  <c r="AC150" i="69"/>
  <c r="AC170" i="69" s="1"/>
  <c r="AC149" i="69"/>
  <c r="AC169" i="69" s="1"/>
  <c r="AC148" i="69"/>
  <c r="AC168" i="69" s="1"/>
  <c r="AC156" i="69"/>
  <c r="AC176" i="69" s="1"/>
  <c r="AC151" i="69"/>
  <c r="AC171" i="69" s="1"/>
  <c r="AB218" i="71"/>
  <c r="AB200" i="71"/>
  <c r="AB186" i="70"/>
  <c r="AB174" i="70"/>
  <c r="AA246" i="70"/>
  <c r="AA30" i="69"/>
  <c r="AA50" i="69" s="1"/>
  <c r="AB129" i="71"/>
  <c r="AB147" i="71"/>
  <c r="AB194" i="69"/>
  <c r="AB212" i="69"/>
  <c r="AB186" i="69"/>
  <c r="AB204" i="69"/>
  <c r="AA255" i="71"/>
  <c r="AA273" i="71"/>
  <c r="AA237" i="71"/>
  <c r="AC171" i="70"/>
  <c r="AC191" i="70" s="1"/>
  <c r="AC177" i="70"/>
  <c r="AC197" i="70" s="1"/>
  <c r="AC167" i="70"/>
  <c r="AC187" i="70" s="1"/>
  <c r="AC172" i="70"/>
  <c r="AC192" i="70" s="1"/>
  <c r="AC176" i="70"/>
  <c r="AC169" i="70"/>
  <c r="AC189" i="70" s="1"/>
  <c r="AC173" i="70"/>
  <c r="AC193" i="70" s="1"/>
  <c r="AC168" i="70"/>
  <c r="AC188" i="70" s="1"/>
  <c r="AC166" i="70"/>
  <c r="AC170" i="70"/>
  <c r="AC190" i="70" s="1"/>
  <c r="AA227" i="71"/>
  <c r="AA229" i="71" s="1"/>
  <c r="AA209" i="71"/>
  <c r="AA193" i="71"/>
  <c r="AB221" i="71"/>
  <c r="AB203" i="71"/>
  <c r="Z46" i="71"/>
  <c r="Z66" i="71" s="1"/>
  <c r="AB128" i="71"/>
  <c r="AB146" i="71"/>
  <c r="Z178" i="69"/>
  <c r="AB145" i="71"/>
  <c r="AB127" i="71"/>
  <c r="Z47" i="71"/>
  <c r="Z67" i="71" s="1"/>
  <c r="AB157" i="69"/>
  <c r="AB175" i="69"/>
  <c r="AB126" i="71"/>
  <c r="AB144" i="71"/>
  <c r="AB209" i="70"/>
  <c r="AB227" i="70"/>
  <c r="AA274" i="71"/>
  <c r="AA256" i="71"/>
  <c r="AA238" i="71"/>
  <c r="AA211" i="69"/>
  <c r="AA213" i="69" s="1"/>
  <c r="AA193" i="69"/>
  <c r="AA195" i="69" s="1"/>
  <c r="AA177" i="69"/>
  <c r="AB128" i="69"/>
  <c r="AB110" i="69"/>
  <c r="AB223" i="71"/>
  <c r="AB205" i="71"/>
  <c r="Z45" i="71"/>
  <c r="Z65" i="71" s="1"/>
  <c r="AA201" i="69"/>
  <c r="AA183" i="69"/>
  <c r="AA173" i="69"/>
  <c r="AB173" i="71"/>
  <c r="AB191" i="71"/>
  <c r="AB205" i="70"/>
  <c r="AB223" i="70"/>
  <c r="AB143" i="71"/>
  <c r="AB125" i="71"/>
  <c r="AB188" i="69"/>
  <c r="AB206" i="69"/>
  <c r="AB149" i="70"/>
  <c r="AB131" i="70"/>
  <c r="AA275" i="71"/>
  <c r="AA257" i="71"/>
  <c r="AA239" i="71"/>
  <c r="AB142" i="71"/>
  <c r="AB124" i="71"/>
  <c r="AB206" i="70"/>
  <c r="AB224" i="70"/>
  <c r="AA28" i="69"/>
  <c r="AA48" i="69" s="1"/>
  <c r="AB152" i="70"/>
  <c r="AB134" i="70"/>
  <c r="AB196" i="70"/>
  <c r="AB178" i="70"/>
  <c r="AB150" i="70"/>
  <c r="AB132" i="70"/>
  <c r="AA277" i="71"/>
  <c r="AA241" i="71"/>
  <c r="AA259" i="71"/>
  <c r="AB220" i="71"/>
  <c r="AB202" i="71"/>
  <c r="AA32" i="69"/>
  <c r="AA52" i="69" s="1"/>
  <c r="AB202" i="69"/>
  <c r="AB184" i="69"/>
  <c r="AA31" i="69"/>
  <c r="AA51" i="69" s="1"/>
  <c r="AB146" i="70"/>
  <c r="AB128" i="70"/>
  <c r="AD35" i="71"/>
  <c r="AD40" i="70"/>
  <c r="AD19" i="69"/>
  <c r="AB147" i="70"/>
  <c r="AB129" i="70"/>
  <c r="AA258" i="71"/>
  <c r="AA276" i="71"/>
  <c r="AA240" i="71"/>
  <c r="AA242" i="70"/>
  <c r="AB181" i="71"/>
  <c r="AB169" i="71"/>
  <c r="AB222" i="71"/>
  <c r="AB204" i="71"/>
  <c r="AB207" i="70"/>
  <c r="AB225" i="70"/>
  <c r="AB127" i="69"/>
  <c r="AB109" i="69"/>
  <c r="Z44" i="71"/>
  <c r="Z64" i="71" s="1"/>
  <c r="AB123" i="71"/>
  <c r="AB141" i="71"/>
  <c r="AA222" i="70"/>
  <c r="AA204" i="70"/>
  <c r="AA194" i="70"/>
  <c r="AB126" i="69"/>
  <c r="AB108" i="69"/>
  <c r="AB131" i="69"/>
  <c r="AB113" i="69"/>
  <c r="AD58" i="71"/>
  <c r="AD63" i="70"/>
  <c r="AD42" i="69"/>
  <c r="AA217" i="71"/>
  <c r="AA199" i="71"/>
  <c r="AA189" i="71"/>
  <c r="AA194" i="71" s="1"/>
  <c r="AB125" i="69"/>
  <c r="AB107" i="69"/>
  <c r="AC168" i="71"/>
  <c r="AC188" i="71" s="1"/>
  <c r="AC167" i="71"/>
  <c r="AC187" i="71" s="1"/>
  <c r="AC164" i="71"/>
  <c r="AC184" i="71" s="1"/>
  <c r="AC166" i="71"/>
  <c r="AC186" i="71" s="1"/>
  <c r="AC165" i="71"/>
  <c r="AC185" i="71" s="1"/>
  <c r="AC172" i="71"/>
  <c r="AC192" i="71" s="1"/>
  <c r="AC171" i="71"/>
  <c r="AC162" i="71"/>
  <c r="AC182" i="71" s="1"/>
  <c r="AC161" i="71"/>
  <c r="AC163" i="71"/>
  <c r="AC183" i="71" s="1"/>
  <c r="AB228" i="71"/>
  <c r="AB210" i="71"/>
  <c r="AB228" i="70"/>
  <c r="AB210" i="70"/>
  <c r="Z211" i="71"/>
  <c r="AA179" i="70"/>
  <c r="AB219" i="71"/>
  <c r="AB201" i="71"/>
  <c r="Z49" i="71"/>
  <c r="Z69" i="71" s="1"/>
  <c r="AB215" i="70"/>
  <c r="AB233" i="70"/>
  <c r="AB130" i="70"/>
  <c r="AB148" i="70"/>
  <c r="AB130" i="69"/>
  <c r="AB112" i="69"/>
  <c r="AA244" i="70"/>
  <c r="AB185" i="69"/>
  <c r="AB203" i="69"/>
  <c r="AA245" i="70"/>
  <c r="AA241" i="70"/>
  <c r="AD36" i="61"/>
  <c r="AA23" i="61"/>
  <c r="AA43" i="61" s="1"/>
  <c r="AA25" i="61"/>
  <c r="AA45" i="61" s="1"/>
  <c r="AA22" i="61"/>
  <c r="AA42" i="61" s="1"/>
  <c r="AA24" i="61"/>
  <c r="AA44" i="61" s="1"/>
  <c r="AA207" i="61"/>
  <c r="AA26" i="61"/>
  <c r="AA46" i="61" s="1"/>
  <c r="AA27" i="61"/>
  <c r="AA47" i="61" s="1"/>
  <c r="AB179" i="61"/>
  <c r="AB197" i="61"/>
  <c r="AB183" i="61"/>
  <c r="AB201" i="61"/>
  <c r="AB182" i="61"/>
  <c r="AB200" i="61"/>
  <c r="AB188" i="61"/>
  <c r="AB206" i="61"/>
  <c r="AB178" i="61"/>
  <c r="AB196" i="61"/>
  <c r="AB180" i="61"/>
  <c r="AB198" i="61"/>
  <c r="AB181" i="61"/>
  <c r="AB199" i="61"/>
  <c r="Z189" i="61"/>
  <c r="AA152" i="61"/>
  <c r="AB159" i="61"/>
  <c r="AB195" i="61" s="1"/>
  <c r="AB147" i="61"/>
  <c r="Z172" i="61"/>
  <c r="AA187" i="61"/>
  <c r="AA171" i="61"/>
  <c r="AB169" i="61"/>
  <c r="AB205" i="61" s="1"/>
  <c r="AB151" i="61"/>
  <c r="AA177" i="61"/>
  <c r="AA167" i="61"/>
  <c r="AC144" i="61"/>
  <c r="AC164" i="61" s="1"/>
  <c r="AC149" i="61"/>
  <c r="AC140" i="61"/>
  <c r="AC160" i="61" s="1"/>
  <c r="AC143" i="61"/>
  <c r="AC163" i="61" s="1"/>
  <c r="AC146" i="61"/>
  <c r="AC166" i="61" s="1"/>
  <c r="AC142" i="61"/>
  <c r="AC162" i="61" s="1"/>
  <c r="AC139" i="61"/>
  <c r="AC145" i="61"/>
  <c r="AC165" i="61" s="1"/>
  <c r="AC141" i="61"/>
  <c r="AC161" i="61" s="1"/>
  <c r="AC150" i="61"/>
  <c r="AC170" i="61" s="1"/>
  <c r="AB125" i="61"/>
  <c r="AB107" i="61"/>
  <c r="AB119" i="61"/>
  <c r="AB101" i="61"/>
  <c r="AB121" i="61"/>
  <c r="AB103" i="61"/>
  <c r="AB93" i="17"/>
  <c r="AB124" i="61"/>
  <c r="AB106" i="61"/>
  <c r="AB105" i="61"/>
  <c r="AB123" i="61"/>
  <c r="AB122" i="61"/>
  <c r="AB104" i="61"/>
  <c r="AB120" i="61"/>
  <c r="AB102" i="61"/>
  <c r="AC82" i="17"/>
  <c r="AC83" i="17"/>
  <c r="AC87" i="17"/>
  <c r="AC84" i="17"/>
  <c r="AC91" i="17"/>
  <c r="AC85" i="17"/>
  <c r="AC92" i="17"/>
  <c r="AC88" i="17"/>
  <c r="AC81" i="17"/>
  <c r="AC86" i="17"/>
  <c r="AB89" i="17"/>
  <c r="AA94" i="17"/>
  <c r="AA52" i="17"/>
  <c r="AC43" i="17"/>
  <c r="AC42" i="17"/>
  <c r="AB51" i="17"/>
  <c r="AB47" i="17"/>
  <c r="AC39" i="17"/>
  <c r="AC46" i="17"/>
  <c r="AC41" i="17"/>
  <c r="AC44" i="17"/>
  <c r="AC40" i="17"/>
  <c r="AC45" i="17"/>
  <c r="AG33" i="66"/>
  <c r="AC50" i="17"/>
  <c r="AC49" i="17"/>
  <c r="AD76" i="17"/>
  <c r="AD34" i="17"/>
  <c r="AF32" i="26"/>
  <c r="AG9" i="66"/>
  <c r="AE38" i="26"/>
  <c r="AE38" i="72" s="1"/>
  <c r="AF17" i="26"/>
  <c r="AF9" i="2" s="1"/>
  <c r="AF15" i="72" s="1"/>
  <c r="AE9" i="17"/>
  <c r="AD34" i="26"/>
  <c r="AE26" i="26"/>
  <c r="AE33" i="26" s="1"/>
  <c r="AE12" i="17" s="1"/>
  <c r="AD13" i="61"/>
  <c r="AE9" i="2"/>
  <c r="AE15" i="72" s="1"/>
  <c r="AA51" i="70" l="1"/>
  <c r="AA71" i="70" s="1"/>
  <c r="AA50" i="70"/>
  <c r="AA70" i="70" s="1"/>
  <c r="AA54" i="70"/>
  <c r="AA74" i="70" s="1"/>
  <c r="AA53" i="70"/>
  <c r="AA73" i="70" s="1"/>
  <c r="AA52" i="70"/>
  <c r="AA72" i="70" s="1"/>
  <c r="AA49" i="70"/>
  <c r="AA69" i="70" s="1"/>
  <c r="AA199" i="70"/>
  <c r="AB102" i="70"/>
  <c r="AB101" i="69"/>
  <c r="AB95" i="61"/>
  <c r="AD199" i="72"/>
  <c r="AD181" i="72"/>
  <c r="AD72" i="72"/>
  <c r="AD84" i="72"/>
  <c r="AD92" i="72" s="1"/>
  <c r="AB174" i="72"/>
  <c r="AB75" i="61"/>
  <c r="AD171" i="72"/>
  <c r="AD153" i="72"/>
  <c r="AC76" i="69"/>
  <c r="AC95" i="69"/>
  <c r="AC131" i="69" s="1"/>
  <c r="AD25" i="17"/>
  <c r="AD76" i="72"/>
  <c r="AD94" i="72"/>
  <c r="AD96" i="72" s="1"/>
  <c r="AD201" i="72"/>
  <c r="AD183" i="72"/>
  <c r="AC207" i="72"/>
  <c r="AC209" i="72" s="1"/>
  <c r="AC189" i="72"/>
  <c r="AC191" i="72" s="1"/>
  <c r="AC173" i="72"/>
  <c r="AE22" i="17"/>
  <c r="AE20" i="17"/>
  <c r="AE19" i="17"/>
  <c r="AE18" i="17"/>
  <c r="AE28" i="17"/>
  <c r="AE17" i="17"/>
  <c r="AE27" i="17"/>
  <c r="AE24" i="17"/>
  <c r="AE23" i="17"/>
  <c r="AE21" i="17"/>
  <c r="AF60" i="17"/>
  <c r="D8" i="65" s="1"/>
  <c r="AD203" i="72"/>
  <c r="AD185" i="72"/>
  <c r="AD202" i="72"/>
  <c r="AD184" i="72"/>
  <c r="AD29" i="17"/>
  <c r="AC119" i="70"/>
  <c r="AC121" i="70" s="1"/>
  <c r="AC101" i="70"/>
  <c r="AB122" i="70"/>
  <c r="AD182" i="72"/>
  <c r="AD200" i="72"/>
  <c r="AD89" i="70"/>
  <c r="AD90" i="70"/>
  <c r="AD110" i="70" s="1"/>
  <c r="AD91" i="70"/>
  <c r="AD111" i="70" s="1"/>
  <c r="AD92" i="70"/>
  <c r="AD112" i="70" s="1"/>
  <c r="AD93" i="70"/>
  <c r="AD113" i="70" s="1"/>
  <c r="AD94" i="70"/>
  <c r="AD114" i="70" s="1"/>
  <c r="AD95" i="70"/>
  <c r="AD115" i="70" s="1"/>
  <c r="AD96" i="70"/>
  <c r="AD116" i="70" s="1"/>
  <c r="AD100" i="70"/>
  <c r="AD120" i="70" s="1"/>
  <c r="AD99" i="70"/>
  <c r="AB81" i="69"/>
  <c r="AB117" i="71"/>
  <c r="AC30" i="17"/>
  <c r="AC97" i="72"/>
  <c r="AC96" i="71"/>
  <c r="AC114" i="71"/>
  <c r="AC116" i="71" s="1"/>
  <c r="AC92" i="71"/>
  <c r="AC104" i="71"/>
  <c r="AC112" i="71" s="1"/>
  <c r="AD31" i="72"/>
  <c r="AB97" i="71"/>
  <c r="AC109" i="70"/>
  <c r="AC117" i="70" s="1"/>
  <c r="AC97" i="70"/>
  <c r="AC77" i="72"/>
  <c r="AD84" i="71"/>
  <c r="AD85" i="71"/>
  <c r="AD105" i="71" s="1"/>
  <c r="AD86" i="71"/>
  <c r="AD106" i="71" s="1"/>
  <c r="AD87" i="71"/>
  <c r="AD107" i="71" s="1"/>
  <c r="AD88" i="71"/>
  <c r="AD108" i="71" s="1"/>
  <c r="AD89" i="71"/>
  <c r="AD109" i="71" s="1"/>
  <c r="AD90" i="71"/>
  <c r="AD110" i="71" s="1"/>
  <c r="AD91" i="71"/>
  <c r="AD111" i="71" s="1"/>
  <c r="AD94" i="71"/>
  <c r="AD95" i="71"/>
  <c r="AD115" i="71" s="1"/>
  <c r="AD161" i="72"/>
  <c r="AD149" i="72"/>
  <c r="AD35" i="72"/>
  <c r="AC80" i="69"/>
  <c r="AC98" i="69"/>
  <c r="AC100" i="69" s="1"/>
  <c r="AD62" i="61"/>
  <c r="AD63" i="61"/>
  <c r="AD83" i="61" s="1"/>
  <c r="AD64" i="61"/>
  <c r="AD84" i="61" s="1"/>
  <c r="AD65" i="61"/>
  <c r="AD85" i="61" s="1"/>
  <c r="AD66" i="61"/>
  <c r="AD86" i="61" s="1"/>
  <c r="AD67" i="61"/>
  <c r="AD87" i="61" s="1"/>
  <c r="AD68" i="61"/>
  <c r="AD88" i="61" s="1"/>
  <c r="AD69" i="61"/>
  <c r="AD89" i="61" s="1"/>
  <c r="AD72" i="61"/>
  <c r="AD73" i="61"/>
  <c r="AD93" i="61" s="1"/>
  <c r="AD70" i="69"/>
  <c r="AD90" i="69" s="1"/>
  <c r="AD72" i="69"/>
  <c r="AD92" i="69" s="1"/>
  <c r="AD68" i="69"/>
  <c r="AD75" i="69"/>
  <c r="AD95" i="69" s="1"/>
  <c r="AD71" i="69"/>
  <c r="AD91" i="69" s="1"/>
  <c r="AD69" i="69"/>
  <c r="AD89" i="69" s="1"/>
  <c r="AD79" i="69"/>
  <c r="AD99" i="69" s="1"/>
  <c r="AD74" i="69"/>
  <c r="AD94" i="69" s="1"/>
  <c r="AD78" i="69"/>
  <c r="AD73" i="69"/>
  <c r="AD93" i="69" s="1"/>
  <c r="AD208" i="72"/>
  <c r="AD190" i="72"/>
  <c r="AE66" i="72"/>
  <c r="AE86" i="72" s="1"/>
  <c r="AE70" i="72"/>
  <c r="AE90" i="72" s="1"/>
  <c r="AE75" i="72"/>
  <c r="AE95" i="72" s="1"/>
  <c r="AE65" i="72"/>
  <c r="AE85" i="72" s="1"/>
  <c r="AE69" i="72"/>
  <c r="AE89" i="72" s="1"/>
  <c r="AE74" i="72"/>
  <c r="AE64" i="72"/>
  <c r="AE68" i="72"/>
  <c r="AE88" i="72" s="1"/>
  <c r="AE67" i="72"/>
  <c r="AE87" i="72" s="1"/>
  <c r="AE71" i="72"/>
  <c r="AE91" i="72" s="1"/>
  <c r="AE33" i="72"/>
  <c r="AE34" i="72"/>
  <c r="AE23" i="72"/>
  <c r="AE24" i="72"/>
  <c r="AE25" i="72"/>
  <c r="AE26" i="72"/>
  <c r="AE27" i="72"/>
  <c r="AE28" i="72"/>
  <c r="AE29" i="72"/>
  <c r="AE30" i="72"/>
  <c r="AE145" i="72"/>
  <c r="AE165" i="72" s="1"/>
  <c r="AE152" i="72"/>
  <c r="AE172" i="72" s="1"/>
  <c r="AE148" i="72"/>
  <c r="AE168" i="72" s="1"/>
  <c r="AE146" i="72"/>
  <c r="AE166" i="72" s="1"/>
  <c r="AE144" i="72"/>
  <c r="AE164" i="72" s="1"/>
  <c r="AE141" i="72"/>
  <c r="AE147" i="72"/>
  <c r="AE167" i="72" s="1"/>
  <c r="AE151" i="72"/>
  <c r="AE143" i="72"/>
  <c r="AE163" i="72" s="1"/>
  <c r="AE142" i="72"/>
  <c r="AE162" i="72" s="1"/>
  <c r="AF50" i="66"/>
  <c r="AC169" i="72"/>
  <c r="AC174" i="72" s="1"/>
  <c r="AC197" i="72"/>
  <c r="AC179" i="72"/>
  <c r="AD198" i="72"/>
  <c r="AD180" i="72"/>
  <c r="AC36" i="72"/>
  <c r="AC74" i="61"/>
  <c r="AC92" i="61"/>
  <c r="AC94" i="61" s="1"/>
  <c r="AC82" i="61"/>
  <c r="AC90" i="61" s="1"/>
  <c r="AC70" i="61"/>
  <c r="AC107" i="72"/>
  <c r="AC147" i="71"/>
  <c r="AB48" i="72"/>
  <c r="AB44" i="72"/>
  <c r="AB45" i="72"/>
  <c r="AA43" i="72"/>
  <c r="AA51" i="72" s="1"/>
  <c r="AA53" i="72"/>
  <c r="AA55" i="72" s="1"/>
  <c r="AC127" i="72"/>
  <c r="AC50" i="72" s="1"/>
  <c r="AC123" i="72"/>
  <c r="AC105" i="72"/>
  <c r="AC124" i="72"/>
  <c r="AC106" i="72"/>
  <c r="AC103" i="72"/>
  <c r="AC121" i="72"/>
  <c r="Z56" i="72"/>
  <c r="AA46" i="71"/>
  <c r="AA66" i="71" s="1"/>
  <c r="AA44" i="71"/>
  <c r="AA64" i="71" s="1"/>
  <c r="AC122" i="72"/>
  <c r="AC104" i="72"/>
  <c r="AB46" i="72"/>
  <c r="AC108" i="72"/>
  <c r="AC126" i="72"/>
  <c r="AC125" i="72"/>
  <c r="AC48" i="72" s="1"/>
  <c r="AA178" i="69"/>
  <c r="AA45" i="71"/>
  <c r="AA65" i="71" s="1"/>
  <c r="AB242" i="70"/>
  <c r="AA49" i="71"/>
  <c r="AA69" i="71" s="1"/>
  <c r="AB30" i="69"/>
  <c r="AB50" i="69" s="1"/>
  <c r="AF46" i="66"/>
  <c r="AG44" i="66"/>
  <c r="AG38" i="66"/>
  <c r="AG42" i="66"/>
  <c r="AG43" i="66"/>
  <c r="AG41" i="66"/>
  <c r="AG49" i="66"/>
  <c r="AG40" i="66"/>
  <c r="AG45" i="66"/>
  <c r="AG48" i="66"/>
  <c r="AG39" i="66"/>
  <c r="AB193" i="69"/>
  <c r="AB195" i="69" s="1"/>
  <c r="AB211" i="69"/>
  <c r="AB213" i="69" s="1"/>
  <c r="AB177" i="69"/>
  <c r="AB201" i="69"/>
  <c r="AB183" i="69"/>
  <c r="AB173" i="69"/>
  <c r="AC222" i="71"/>
  <c r="AC204" i="71"/>
  <c r="AC125" i="71"/>
  <c r="AC143" i="71"/>
  <c r="AC205" i="70"/>
  <c r="AC223" i="70"/>
  <c r="AD148" i="69"/>
  <c r="AD168" i="69" s="1"/>
  <c r="AD151" i="69"/>
  <c r="AD171" i="69" s="1"/>
  <c r="AD155" i="69"/>
  <c r="AD152" i="69"/>
  <c r="AD172" i="69" s="1"/>
  <c r="AD156" i="69"/>
  <c r="AD176" i="69" s="1"/>
  <c r="AD145" i="69"/>
  <c r="AD149" i="69"/>
  <c r="AD169" i="69" s="1"/>
  <c r="AD146" i="69"/>
  <c r="AD166" i="69" s="1"/>
  <c r="AD147" i="69"/>
  <c r="AD167" i="69" s="1"/>
  <c r="AD150" i="69"/>
  <c r="AD170" i="69" s="1"/>
  <c r="AC215" i="70"/>
  <c r="AC233" i="70"/>
  <c r="AC206" i="69"/>
  <c r="AC188" i="69"/>
  <c r="AF35" i="71"/>
  <c r="AF19" i="69"/>
  <c r="AF40" i="70"/>
  <c r="AC219" i="71"/>
  <c r="AC201" i="71"/>
  <c r="AC223" i="71"/>
  <c r="AC205" i="71"/>
  <c r="AC128" i="70"/>
  <c r="AC146" i="70"/>
  <c r="AD168" i="70"/>
  <c r="AD188" i="70" s="1"/>
  <c r="AD167" i="70"/>
  <c r="AD187" i="70" s="1"/>
  <c r="AD169" i="70"/>
  <c r="AD189" i="70" s="1"/>
  <c r="AD170" i="70"/>
  <c r="AD190" i="70" s="1"/>
  <c r="AD176" i="70"/>
  <c r="AD166" i="70"/>
  <c r="AD172" i="70"/>
  <c r="AD192" i="70" s="1"/>
  <c r="AD173" i="70"/>
  <c r="AD193" i="70" s="1"/>
  <c r="AD171" i="70"/>
  <c r="AD191" i="70" s="1"/>
  <c r="AD177" i="70"/>
  <c r="AD197" i="70" s="1"/>
  <c r="AB244" i="70"/>
  <c r="AC186" i="70"/>
  <c r="AC174" i="70"/>
  <c r="AC209" i="70"/>
  <c r="AC227" i="70"/>
  <c r="AC165" i="69"/>
  <c r="AC153" i="69"/>
  <c r="AC111" i="69"/>
  <c r="AC129" i="69"/>
  <c r="AE58" i="71"/>
  <c r="AE42" i="69"/>
  <c r="AE63" i="70"/>
  <c r="AC169" i="71"/>
  <c r="AC181" i="71"/>
  <c r="AC113" i="69"/>
  <c r="AB174" i="71"/>
  <c r="AD165" i="71"/>
  <c r="AD185" i="71" s="1"/>
  <c r="AD162" i="71"/>
  <c r="AD182" i="71" s="1"/>
  <c r="AD171" i="71"/>
  <c r="AD163" i="71"/>
  <c r="AD183" i="71" s="1"/>
  <c r="AD167" i="71"/>
  <c r="AD187" i="71" s="1"/>
  <c r="AD161" i="71"/>
  <c r="AD168" i="71"/>
  <c r="AD188" i="71" s="1"/>
  <c r="AD172" i="71"/>
  <c r="AD192" i="71" s="1"/>
  <c r="AD166" i="71"/>
  <c r="AD186" i="71" s="1"/>
  <c r="AD164" i="71"/>
  <c r="AD184" i="71" s="1"/>
  <c r="AC131" i="70"/>
  <c r="AC149" i="70"/>
  <c r="AC142" i="71"/>
  <c r="AC124" i="71"/>
  <c r="AC206" i="70"/>
  <c r="AC224" i="70"/>
  <c r="AB272" i="71"/>
  <c r="AB236" i="71"/>
  <c r="AB254" i="71"/>
  <c r="AC157" i="69"/>
  <c r="AC175" i="69"/>
  <c r="AC133" i="70"/>
  <c r="AC151" i="70"/>
  <c r="AC127" i="71"/>
  <c r="AC145" i="71"/>
  <c r="AC130" i="69"/>
  <c r="AC112" i="69"/>
  <c r="AA216" i="70"/>
  <c r="AB33" i="69"/>
  <c r="AB53" i="69" s="1"/>
  <c r="AC218" i="71"/>
  <c r="AC200" i="71"/>
  <c r="AC107" i="69"/>
  <c r="AC125" i="69"/>
  <c r="AC134" i="70"/>
  <c r="AC152" i="70"/>
  <c r="AB217" i="71"/>
  <c r="AB189" i="71"/>
  <c r="AB199" i="71"/>
  <c r="AC109" i="69"/>
  <c r="AC127" i="69"/>
  <c r="AB277" i="71"/>
  <c r="AB241" i="71"/>
  <c r="AB259" i="71"/>
  <c r="AB275" i="71"/>
  <c r="AB257" i="71"/>
  <c r="AB239" i="71"/>
  <c r="AC185" i="69"/>
  <c r="AC203" i="69"/>
  <c r="AC146" i="71"/>
  <c r="AC128" i="71"/>
  <c r="AB246" i="70"/>
  <c r="AB32" i="69"/>
  <c r="AB52" i="69" s="1"/>
  <c r="AC210" i="70"/>
  <c r="AC228" i="70"/>
  <c r="AB204" i="70"/>
  <c r="AB222" i="70"/>
  <c r="AB194" i="70"/>
  <c r="AC187" i="69"/>
  <c r="AC205" i="69"/>
  <c r="AC150" i="70"/>
  <c r="AC132" i="70"/>
  <c r="AC173" i="71"/>
  <c r="AC191" i="71"/>
  <c r="AB28" i="69"/>
  <c r="AB48" i="69" s="1"/>
  <c r="AB241" i="70"/>
  <c r="AC144" i="71"/>
  <c r="AC126" i="71"/>
  <c r="AB198" i="70"/>
  <c r="AB214" i="70"/>
  <c r="AB216" i="70" s="1"/>
  <c r="AB232" i="70"/>
  <c r="AB234" i="70" s="1"/>
  <c r="AA47" i="71"/>
  <c r="AA67" i="71" s="1"/>
  <c r="AB31" i="69"/>
  <c r="AB51" i="69" s="1"/>
  <c r="AC207" i="70"/>
  <c r="AC225" i="70"/>
  <c r="AC189" i="69"/>
  <c r="AC207" i="69"/>
  <c r="AC221" i="71"/>
  <c r="AC203" i="71"/>
  <c r="AC108" i="69"/>
  <c r="AC126" i="69"/>
  <c r="AA211" i="71"/>
  <c r="AC204" i="69"/>
  <c r="AC186" i="69"/>
  <c r="AC220" i="71"/>
  <c r="AC202" i="71"/>
  <c r="AB276" i="71"/>
  <c r="AB258" i="71"/>
  <c r="AB240" i="71"/>
  <c r="AC110" i="69"/>
  <c r="AC128" i="69"/>
  <c r="AC129" i="70"/>
  <c r="AC147" i="70"/>
  <c r="AC208" i="70"/>
  <c r="AC226" i="70"/>
  <c r="AE35" i="71"/>
  <c r="AE40" i="70"/>
  <c r="AE19" i="69"/>
  <c r="AB273" i="71"/>
  <c r="AB237" i="71"/>
  <c r="AB255" i="71"/>
  <c r="AB243" i="70"/>
  <c r="AC228" i="71"/>
  <c r="AC210" i="71"/>
  <c r="AC123" i="71"/>
  <c r="AC141" i="71"/>
  <c r="AC129" i="71"/>
  <c r="AB29" i="69"/>
  <c r="AB49" i="69" s="1"/>
  <c r="AA48" i="71"/>
  <c r="AA68" i="71" s="1"/>
  <c r="AC130" i="70"/>
  <c r="AC148" i="70"/>
  <c r="AB274" i="71"/>
  <c r="AB256" i="71"/>
  <c r="AB238" i="71"/>
  <c r="AB227" i="71"/>
  <c r="AB229" i="71" s="1"/>
  <c r="AB209" i="71"/>
  <c r="AB193" i="71"/>
  <c r="AB245" i="70"/>
  <c r="AC196" i="70"/>
  <c r="AC178" i="70"/>
  <c r="AB179" i="70"/>
  <c r="AC194" i="69"/>
  <c r="AC212" i="69"/>
  <c r="AC202" i="69"/>
  <c r="AC184" i="69"/>
  <c r="AB158" i="69"/>
  <c r="AE36" i="61"/>
  <c r="AB27" i="61"/>
  <c r="AB47" i="61" s="1"/>
  <c r="AB23" i="61"/>
  <c r="AB43" i="61" s="1"/>
  <c r="AB25" i="61"/>
  <c r="AB45" i="61" s="1"/>
  <c r="AB24" i="61"/>
  <c r="AB44" i="61" s="1"/>
  <c r="AB22" i="61"/>
  <c r="AB42" i="61" s="1"/>
  <c r="AB26" i="61"/>
  <c r="AB46" i="61" s="1"/>
  <c r="AB207" i="61"/>
  <c r="AC181" i="61"/>
  <c r="AC199" i="61"/>
  <c r="AC178" i="61"/>
  <c r="AC196" i="61"/>
  <c r="AC188" i="61"/>
  <c r="AC206" i="61"/>
  <c r="AC179" i="61"/>
  <c r="AC197" i="61"/>
  <c r="AC182" i="61"/>
  <c r="AC200" i="61"/>
  <c r="AC183" i="61"/>
  <c r="AC201" i="61"/>
  <c r="AC180" i="61"/>
  <c r="AC198" i="61"/>
  <c r="AA189" i="61"/>
  <c r="AB171" i="61"/>
  <c r="AB187" i="61"/>
  <c r="AD144" i="61"/>
  <c r="AD164" i="61" s="1"/>
  <c r="AD139" i="61"/>
  <c r="AD140" i="61"/>
  <c r="AD160" i="61" s="1"/>
  <c r="AD149" i="61"/>
  <c r="AD145" i="61"/>
  <c r="AD165" i="61" s="1"/>
  <c r="AD141" i="61"/>
  <c r="AD161" i="61" s="1"/>
  <c r="AD146" i="61"/>
  <c r="AD166" i="61" s="1"/>
  <c r="AD142" i="61"/>
  <c r="AD162" i="61" s="1"/>
  <c r="AD150" i="61"/>
  <c r="AD170" i="61" s="1"/>
  <c r="AD143" i="61"/>
  <c r="AD163" i="61" s="1"/>
  <c r="AC169" i="61"/>
  <c r="AC205" i="61" s="1"/>
  <c r="AC151" i="61"/>
  <c r="AA172" i="61"/>
  <c r="AB152" i="61"/>
  <c r="AC159" i="61"/>
  <c r="AC195" i="61" s="1"/>
  <c r="AC147" i="61"/>
  <c r="AB167" i="61"/>
  <c r="AB177" i="61"/>
  <c r="AC123" i="61"/>
  <c r="AC105" i="61"/>
  <c r="AC121" i="61"/>
  <c r="AC103" i="61"/>
  <c r="AC125" i="61"/>
  <c r="AC107" i="61"/>
  <c r="AC101" i="61"/>
  <c r="AC119" i="61"/>
  <c r="AC124" i="61"/>
  <c r="AC106" i="61"/>
  <c r="AB94" i="17"/>
  <c r="AC102" i="61"/>
  <c r="AC120" i="61"/>
  <c r="AC122" i="61"/>
  <c r="AC104" i="61"/>
  <c r="AD81" i="17"/>
  <c r="AD91" i="17"/>
  <c r="AD82" i="17"/>
  <c r="AD83" i="17"/>
  <c r="AD84" i="17"/>
  <c r="AD85" i="17"/>
  <c r="AD86" i="17"/>
  <c r="AD87" i="17"/>
  <c r="AD88" i="17"/>
  <c r="AD92" i="17"/>
  <c r="AC93" i="17"/>
  <c r="AC89" i="17"/>
  <c r="AB52" i="17"/>
  <c r="AF65" i="17"/>
  <c r="D13" i="65" s="1"/>
  <c r="AF66" i="17"/>
  <c r="D14" i="65" s="1"/>
  <c r="AF67" i="17"/>
  <c r="D15" i="65" s="1"/>
  <c r="AD45" i="17"/>
  <c r="AD42" i="17"/>
  <c r="AD46" i="17"/>
  <c r="AC51" i="17"/>
  <c r="AD43" i="17"/>
  <c r="AD41" i="17"/>
  <c r="AD40" i="17"/>
  <c r="AC47" i="17"/>
  <c r="AD44" i="17"/>
  <c r="AD39" i="17"/>
  <c r="AH33" i="66"/>
  <c r="AF13" i="61"/>
  <c r="AI9" i="66"/>
  <c r="AD49" i="17"/>
  <c r="AD50" i="17"/>
  <c r="AE76" i="17"/>
  <c r="AE34" i="17"/>
  <c r="AF38" i="26"/>
  <c r="AF9" i="17"/>
  <c r="AH9" i="66"/>
  <c r="AF71" i="17"/>
  <c r="D19" i="65" s="1"/>
  <c r="AF63" i="17"/>
  <c r="D11" i="65" s="1"/>
  <c r="AF70" i="17"/>
  <c r="D18" i="65" s="1"/>
  <c r="AF64" i="17"/>
  <c r="D12" i="65" s="1"/>
  <c r="AF61" i="17"/>
  <c r="D9" i="65" s="1"/>
  <c r="AF62" i="17"/>
  <c r="D10" i="65" s="1"/>
  <c r="AF26" i="26"/>
  <c r="AF33" i="26" s="1"/>
  <c r="AF12" i="17" s="1"/>
  <c r="AE34" i="26"/>
  <c r="AE13" i="61"/>
  <c r="AC97" i="71" l="1"/>
  <c r="AB50" i="70"/>
  <c r="AB70" i="70" s="1"/>
  <c r="AB53" i="70"/>
  <c r="AB73" i="70" s="1"/>
  <c r="AB51" i="70"/>
  <c r="AB71" i="70" s="1"/>
  <c r="AB194" i="71"/>
  <c r="AB54" i="70"/>
  <c r="AB74" i="70" s="1"/>
  <c r="AC95" i="61"/>
  <c r="AD154" i="72"/>
  <c r="AB49" i="70"/>
  <c r="AB69" i="70" s="1"/>
  <c r="AB52" i="70"/>
  <c r="AB72" i="70" s="1"/>
  <c r="AD77" i="72"/>
  <c r="AC75" i="61"/>
  <c r="AE29" i="17"/>
  <c r="AD76" i="69"/>
  <c r="AD88" i="69"/>
  <c r="AD96" i="69" s="1"/>
  <c r="AD36" i="72"/>
  <c r="AE62" i="61"/>
  <c r="AE64" i="61"/>
  <c r="AE84" i="61" s="1"/>
  <c r="AE63" i="61"/>
  <c r="AE83" i="61" s="1"/>
  <c r="AE66" i="61"/>
  <c r="AE86" i="61" s="1"/>
  <c r="AE67" i="61"/>
  <c r="AE87" i="61" s="1"/>
  <c r="AE65" i="61"/>
  <c r="AE85" i="61" s="1"/>
  <c r="AE68" i="61"/>
  <c r="AE88" i="61" s="1"/>
  <c r="AE73" i="61"/>
  <c r="AE93" i="61" s="1"/>
  <c r="AE69" i="61"/>
  <c r="AE89" i="61" s="1"/>
  <c r="AE72" i="61"/>
  <c r="AE180" i="72"/>
  <c r="C180" i="72" s="1"/>
  <c r="AE198" i="72"/>
  <c r="C198" i="72" s="1"/>
  <c r="AE208" i="72"/>
  <c r="C208" i="72" s="1"/>
  <c r="AE190" i="72"/>
  <c r="C190" i="72" s="1"/>
  <c r="AE94" i="72"/>
  <c r="AE96" i="72" s="1"/>
  <c r="AE76" i="72"/>
  <c r="AD169" i="72"/>
  <c r="AD179" i="72"/>
  <c r="AD197" i="72"/>
  <c r="AC117" i="71"/>
  <c r="AC96" i="69"/>
  <c r="AC101" i="69" s="1"/>
  <c r="AE181" i="72"/>
  <c r="C181" i="72" s="1"/>
  <c r="AE199" i="72"/>
  <c r="C199" i="72" s="1"/>
  <c r="AE183" i="72"/>
  <c r="C183" i="72" s="1"/>
  <c r="AE201" i="72"/>
  <c r="C201" i="72" s="1"/>
  <c r="AE31" i="72"/>
  <c r="AD98" i="69"/>
  <c r="AD100" i="69" s="1"/>
  <c r="AD80" i="69"/>
  <c r="AD30" i="17"/>
  <c r="AF23" i="17"/>
  <c r="AF21" i="17"/>
  <c r="AF20" i="17"/>
  <c r="AF19" i="17"/>
  <c r="AF18" i="17"/>
  <c r="AF28" i="17"/>
  <c r="AF17" i="17"/>
  <c r="AF27" i="17"/>
  <c r="AF24" i="17"/>
  <c r="AF22" i="17"/>
  <c r="AE153" i="72"/>
  <c r="AE171" i="72"/>
  <c r="AD96" i="71"/>
  <c r="AD114" i="71"/>
  <c r="AD116" i="71" s="1"/>
  <c r="AD92" i="71"/>
  <c r="AD104" i="71"/>
  <c r="AD112" i="71" s="1"/>
  <c r="AD119" i="70"/>
  <c r="AD121" i="70" s="1"/>
  <c r="AD101" i="70"/>
  <c r="AD97" i="72"/>
  <c r="AE68" i="69"/>
  <c r="AE69" i="69"/>
  <c r="AE89" i="69" s="1"/>
  <c r="AE70" i="69"/>
  <c r="AE90" i="69" s="1"/>
  <c r="AE71" i="69"/>
  <c r="AE91" i="69" s="1"/>
  <c r="AE72" i="69"/>
  <c r="AE92" i="69" s="1"/>
  <c r="AE73" i="69"/>
  <c r="AE93" i="69" s="1"/>
  <c r="AE74" i="69"/>
  <c r="AE94" i="69" s="1"/>
  <c r="AE75" i="69"/>
  <c r="AE95" i="69" s="1"/>
  <c r="AE79" i="69"/>
  <c r="AE99" i="69" s="1"/>
  <c r="AE78" i="69"/>
  <c r="AE185" i="72"/>
  <c r="C185" i="72" s="1"/>
  <c r="AE203" i="72"/>
  <c r="C203" i="72" s="1"/>
  <c r="AE35" i="72"/>
  <c r="AD74" i="61"/>
  <c r="AD92" i="61"/>
  <c r="AD94" i="61" s="1"/>
  <c r="AD82" i="61"/>
  <c r="AD90" i="61" s="1"/>
  <c r="AD70" i="61"/>
  <c r="AD109" i="70"/>
  <c r="AD117" i="70" s="1"/>
  <c r="AD97" i="70"/>
  <c r="AC81" i="69"/>
  <c r="AE89" i="70"/>
  <c r="AE90" i="70"/>
  <c r="AE110" i="70" s="1"/>
  <c r="AE92" i="70"/>
  <c r="AE112" i="70" s="1"/>
  <c r="AE94" i="70"/>
  <c r="AE114" i="70" s="1"/>
  <c r="AE96" i="70"/>
  <c r="AE116" i="70" s="1"/>
  <c r="AE100" i="70"/>
  <c r="AE120" i="70" s="1"/>
  <c r="AE99" i="70"/>
  <c r="AE91" i="70"/>
  <c r="AE111" i="70" s="1"/>
  <c r="AE93" i="70"/>
  <c r="AE113" i="70" s="1"/>
  <c r="AE95" i="70"/>
  <c r="AE115" i="70" s="1"/>
  <c r="AF51" i="66"/>
  <c r="AE161" i="72"/>
  <c r="AE149" i="72"/>
  <c r="AC102" i="70"/>
  <c r="AE25" i="17"/>
  <c r="AE184" i="72"/>
  <c r="C184" i="72" s="1"/>
  <c r="AE202" i="72"/>
  <c r="C202" i="72" s="1"/>
  <c r="AE84" i="72"/>
  <c r="AE92" i="72" s="1"/>
  <c r="AE72" i="72"/>
  <c r="AE84" i="71"/>
  <c r="AE85" i="71"/>
  <c r="AE105" i="71" s="1"/>
  <c r="AE86" i="71"/>
  <c r="AE106" i="71" s="1"/>
  <c r="AE87" i="71"/>
  <c r="AE107" i="71" s="1"/>
  <c r="AE88" i="71"/>
  <c r="AE108" i="71" s="1"/>
  <c r="AE89" i="71"/>
  <c r="AE109" i="71" s="1"/>
  <c r="AE90" i="71"/>
  <c r="AE110" i="71" s="1"/>
  <c r="AE91" i="71"/>
  <c r="AE111" i="71" s="1"/>
  <c r="AE95" i="71"/>
  <c r="AE115" i="71" s="1"/>
  <c r="AE94" i="71"/>
  <c r="AE200" i="72"/>
  <c r="C200" i="72" s="1"/>
  <c r="AE182" i="72"/>
  <c r="C182" i="72" s="1"/>
  <c r="AC122" i="70"/>
  <c r="AD173" i="72"/>
  <c r="AD207" i="72"/>
  <c r="AD209" i="72" s="1"/>
  <c r="AD189" i="72"/>
  <c r="AD191" i="72" s="1"/>
  <c r="AC54" i="72"/>
  <c r="AC49" i="72"/>
  <c r="AC46" i="72"/>
  <c r="AB53" i="72"/>
  <c r="AD109" i="72"/>
  <c r="AD127" i="72"/>
  <c r="AD50" i="72" s="1"/>
  <c r="AD122" i="72"/>
  <c r="AD104" i="72"/>
  <c r="AB43" i="72"/>
  <c r="AB51" i="72" s="1"/>
  <c r="AD103" i="72"/>
  <c r="AD121" i="72"/>
  <c r="AD44" i="72" s="1"/>
  <c r="AD108" i="72"/>
  <c r="AD126" i="72"/>
  <c r="AD123" i="72"/>
  <c r="AD105" i="72"/>
  <c r="AC44" i="72"/>
  <c r="AD124" i="72"/>
  <c r="AD106" i="72"/>
  <c r="AC45" i="72"/>
  <c r="AA56" i="72"/>
  <c r="AC47" i="72"/>
  <c r="AD107" i="72"/>
  <c r="AD125" i="72"/>
  <c r="AC23" i="61"/>
  <c r="AC43" i="61" s="1"/>
  <c r="AB48" i="71"/>
  <c r="AB68" i="71" s="1"/>
  <c r="AB178" i="69"/>
  <c r="AB199" i="70"/>
  <c r="AH41" i="66"/>
  <c r="AH43" i="66"/>
  <c r="AH45" i="66"/>
  <c r="AH44" i="66"/>
  <c r="AH38" i="66"/>
  <c r="AH40" i="66"/>
  <c r="AH42" i="66"/>
  <c r="AH49" i="66"/>
  <c r="AH48" i="66"/>
  <c r="AH50" i="66" s="1"/>
  <c r="AH39" i="66"/>
  <c r="AB46" i="71"/>
  <c r="AB66" i="71" s="1"/>
  <c r="AB47" i="71"/>
  <c r="AB67" i="71" s="1"/>
  <c r="AG46" i="66"/>
  <c r="AG50" i="66"/>
  <c r="AC275" i="71"/>
  <c r="AC257" i="71"/>
  <c r="AC239" i="71"/>
  <c r="AD124" i="71"/>
  <c r="AD142" i="71"/>
  <c r="AC227" i="71"/>
  <c r="AC229" i="71" s="1"/>
  <c r="AC209" i="71"/>
  <c r="AC193" i="71"/>
  <c r="AD123" i="71"/>
  <c r="AD141" i="71"/>
  <c r="AD207" i="70"/>
  <c r="AD225" i="70"/>
  <c r="AD143" i="71"/>
  <c r="AD125" i="71"/>
  <c r="AC33" i="69"/>
  <c r="AC53" i="69" s="1"/>
  <c r="AC244" i="70"/>
  <c r="AC217" i="71"/>
  <c r="AC189" i="71"/>
  <c r="AC199" i="71"/>
  <c r="AD205" i="70"/>
  <c r="AD223" i="70"/>
  <c r="AD218" i="71"/>
  <c r="AD200" i="71"/>
  <c r="AC179" i="70"/>
  <c r="AD206" i="70"/>
  <c r="AD224" i="70"/>
  <c r="AD188" i="69"/>
  <c r="AD206" i="69"/>
  <c r="AD189" i="69"/>
  <c r="AD207" i="69"/>
  <c r="AC238" i="71"/>
  <c r="AC256" i="71"/>
  <c r="AC274" i="71"/>
  <c r="AD130" i="69"/>
  <c r="AD112" i="69"/>
  <c r="AC245" i="70"/>
  <c r="AB44" i="71"/>
  <c r="AB64" i="71" s="1"/>
  <c r="AD222" i="71"/>
  <c r="AD204" i="71"/>
  <c r="AD221" i="71"/>
  <c r="AD203" i="71"/>
  <c r="AC204" i="70"/>
  <c r="AC222" i="70"/>
  <c r="AC194" i="70"/>
  <c r="AD131" i="70"/>
  <c r="AD149" i="70"/>
  <c r="AD185" i="69"/>
  <c r="AD203" i="69"/>
  <c r="AD186" i="69"/>
  <c r="AD204" i="69"/>
  <c r="AC276" i="71"/>
  <c r="AC258" i="71"/>
  <c r="AC240" i="71"/>
  <c r="AD130" i="70"/>
  <c r="AD148" i="70"/>
  <c r="AD129" i="69"/>
  <c r="AD111" i="69"/>
  <c r="AC211" i="69"/>
  <c r="AC213" i="69" s="1"/>
  <c r="AC193" i="69"/>
  <c r="AC195" i="69" s="1"/>
  <c r="AC177" i="69"/>
  <c r="AD147" i="71"/>
  <c r="AD129" i="71"/>
  <c r="AD145" i="71"/>
  <c r="AD127" i="71"/>
  <c r="AC242" i="70"/>
  <c r="AC28" i="69"/>
  <c r="AC48" i="69" s="1"/>
  <c r="AD128" i="70"/>
  <c r="AD146" i="70"/>
  <c r="AD228" i="71"/>
  <c r="AD210" i="71"/>
  <c r="AD129" i="70"/>
  <c r="AD147" i="70"/>
  <c r="AC32" i="69"/>
  <c r="AC52" i="69" s="1"/>
  <c r="AD228" i="70"/>
  <c r="AD210" i="70"/>
  <c r="AC241" i="70"/>
  <c r="AD184" i="69"/>
  <c r="AD202" i="69"/>
  <c r="AE166" i="70"/>
  <c r="AE167" i="70"/>
  <c r="AE187" i="70" s="1"/>
  <c r="AE171" i="70"/>
  <c r="AE191" i="70" s="1"/>
  <c r="AE169" i="70"/>
  <c r="AE189" i="70" s="1"/>
  <c r="AE172" i="70"/>
  <c r="AE192" i="70" s="1"/>
  <c r="AE177" i="70"/>
  <c r="AE197" i="70" s="1"/>
  <c r="AE173" i="70"/>
  <c r="AE193" i="70" s="1"/>
  <c r="AE176" i="70"/>
  <c r="AE170" i="70"/>
  <c r="AE190" i="70" s="1"/>
  <c r="AE168" i="70"/>
  <c r="AE188" i="70" s="1"/>
  <c r="AD223" i="71"/>
  <c r="AD205" i="71"/>
  <c r="AD208" i="70"/>
  <c r="AD226" i="70"/>
  <c r="AD131" i="69"/>
  <c r="AD113" i="69"/>
  <c r="AE166" i="71"/>
  <c r="AE186" i="71" s="1"/>
  <c r="AE163" i="71"/>
  <c r="AE183" i="71" s="1"/>
  <c r="AE171" i="71"/>
  <c r="AE161" i="71"/>
  <c r="AE168" i="71"/>
  <c r="AE188" i="71" s="1"/>
  <c r="AE165" i="71"/>
  <c r="AE185" i="71" s="1"/>
  <c r="AE162" i="71"/>
  <c r="AE182" i="71" s="1"/>
  <c r="AE167" i="71"/>
  <c r="AE187" i="71" s="1"/>
  <c r="AE172" i="71"/>
  <c r="AE192" i="71" s="1"/>
  <c r="AE164" i="71"/>
  <c r="AE184" i="71" s="1"/>
  <c r="AD219" i="71"/>
  <c r="AD201" i="71"/>
  <c r="AD151" i="70"/>
  <c r="AD133" i="70"/>
  <c r="AD191" i="71"/>
  <c r="AD173" i="71"/>
  <c r="AD215" i="70"/>
  <c r="AD233" i="70"/>
  <c r="AD110" i="69"/>
  <c r="AD128" i="69"/>
  <c r="AC214" i="70"/>
  <c r="AC216" i="70" s="1"/>
  <c r="AC232" i="70"/>
  <c r="AC234" i="70" s="1"/>
  <c r="AC198" i="70"/>
  <c r="AD134" i="70"/>
  <c r="AD152" i="70"/>
  <c r="AD220" i="71"/>
  <c r="AD202" i="71"/>
  <c r="AD227" i="70"/>
  <c r="AD209" i="70"/>
  <c r="AB211" i="71"/>
  <c r="AC243" i="70"/>
  <c r="AB45" i="71"/>
  <c r="AB65" i="71" s="1"/>
  <c r="AC31" i="69"/>
  <c r="AC51" i="69" s="1"/>
  <c r="AC29" i="69"/>
  <c r="AC49" i="69" s="1"/>
  <c r="AC30" i="69"/>
  <c r="AC50" i="69" s="1"/>
  <c r="AD125" i="69"/>
  <c r="AD107" i="69"/>
  <c r="AD186" i="70"/>
  <c r="AD174" i="70"/>
  <c r="AC259" i="71"/>
  <c r="AC277" i="71"/>
  <c r="AC241" i="71"/>
  <c r="AD187" i="69"/>
  <c r="AD205" i="69"/>
  <c r="AC183" i="69"/>
  <c r="AC201" i="69"/>
  <c r="AC173" i="69"/>
  <c r="AC178" i="69" s="1"/>
  <c r="AC255" i="71"/>
  <c r="AC237" i="71"/>
  <c r="AC273" i="71"/>
  <c r="AD194" i="69"/>
  <c r="AD212" i="69"/>
  <c r="AD157" i="69"/>
  <c r="AD175" i="69"/>
  <c r="AD132" i="70"/>
  <c r="AD150" i="70"/>
  <c r="AB49" i="71"/>
  <c r="AB69" i="71" s="1"/>
  <c r="AC174" i="71"/>
  <c r="AD127" i="69"/>
  <c r="AD109" i="69"/>
  <c r="AE156" i="69"/>
  <c r="AE176" i="69" s="1"/>
  <c r="AE145" i="69"/>
  <c r="AE155" i="69"/>
  <c r="AE148" i="69"/>
  <c r="AE168" i="69" s="1"/>
  <c r="AE149" i="69"/>
  <c r="AE169" i="69" s="1"/>
  <c r="AE151" i="69"/>
  <c r="AE171" i="69" s="1"/>
  <c r="AE146" i="69"/>
  <c r="AE166" i="69" s="1"/>
  <c r="AE152" i="69"/>
  <c r="AE172" i="69" s="1"/>
  <c r="AE150" i="69"/>
  <c r="AE170" i="69" s="1"/>
  <c r="AE147" i="69"/>
  <c r="AE167" i="69" s="1"/>
  <c r="AD128" i="71"/>
  <c r="AD146" i="71"/>
  <c r="AC272" i="71"/>
  <c r="AC236" i="71"/>
  <c r="AC254" i="71"/>
  <c r="AC246" i="70"/>
  <c r="AD181" i="71"/>
  <c r="AD169" i="71"/>
  <c r="AD108" i="69"/>
  <c r="AD126" i="69"/>
  <c r="AC158" i="69"/>
  <c r="AD196" i="70"/>
  <c r="AD178" i="70"/>
  <c r="AD126" i="71"/>
  <c r="AD144" i="71"/>
  <c r="AD165" i="69"/>
  <c r="AD153" i="69"/>
  <c r="AC24" i="61"/>
  <c r="AC44" i="61" s="1"/>
  <c r="AC25" i="61"/>
  <c r="AC45" i="61" s="1"/>
  <c r="AC26" i="61"/>
  <c r="AC46" i="61" s="1"/>
  <c r="AC22" i="61"/>
  <c r="AC42" i="61" s="1"/>
  <c r="AC27" i="61"/>
  <c r="AC47" i="61" s="1"/>
  <c r="AC207" i="61"/>
  <c r="AD178" i="61"/>
  <c r="AD196" i="61"/>
  <c r="AD188" i="61"/>
  <c r="AD206" i="61"/>
  <c r="AD182" i="61"/>
  <c r="AD200" i="61"/>
  <c r="AD180" i="61"/>
  <c r="AD198" i="61"/>
  <c r="AD181" i="61"/>
  <c r="AD199" i="61"/>
  <c r="AD179" i="61"/>
  <c r="AD197" i="61"/>
  <c r="AD183" i="61"/>
  <c r="AD201" i="61"/>
  <c r="AB172" i="61"/>
  <c r="AB189" i="61"/>
  <c r="AD169" i="61"/>
  <c r="AD205" i="61" s="1"/>
  <c r="AD151" i="61"/>
  <c r="AC171" i="61"/>
  <c r="AC187" i="61"/>
  <c r="AD159" i="61"/>
  <c r="AD195" i="61" s="1"/>
  <c r="AD147" i="61"/>
  <c r="AC152" i="61"/>
  <c r="AE149" i="61"/>
  <c r="AE143" i="61"/>
  <c r="AE163" i="61" s="1"/>
  <c r="AE144" i="61"/>
  <c r="AE164" i="61" s="1"/>
  <c r="AE142" i="61"/>
  <c r="AE162" i="61" s="1"/>
  <c r="AE140" i="61"/>
  <c r="AE160" i="61" s="1"/>
  <c r="AE150" i="61"/>
  <c r="AE170" i="61" s="1"/>
  <c r="AE141" i="61"/>
  <c r="AE161" i="61" s="1"/>
  <c r="AE139" i="61"/>
  <c r="AE146" i="61"/>
  <c r="AE166" i="61" s="1"/>
  <c r="AE145" i="61"/>
  <c r="AE165" i="61" s="1"/>
  <c r="AC177" i="61"/>
  <c r="AC167" i="61"/>
  <c r="AC172" i="61" s="1"/>
  <c r="AD124" i="61"/>
  <c r="AD106" i="61"/>
  <c r="AD122" i="61"/>
  <c r="AD104" i="61"/>
  <c r="AD121" i="61"/>
  <c r="AD103" i="61"/>
  <c r="AD102" i="61"/>
  <c r="AD120" i="61"/>
  <c r="AD107" i="61"/>
  <c r="AD125" i="61"/>
  <c r="AD123" i="61"/>
  <c r="AD105" i="61"/>
  <c r="AD101" i="61"/>
  <c r="AD119" i="61"/>
  <c r="AE88" i="17"/>
  <c r="AE83" i="17"/>
  <c r="AE84" i="17"/>
  <c r="AE81" i="17"/>
  <c r="AE82" i="17"/>
  <c r="AE85" i="17"/>
  <c r="AE86" i="17"/>
  <c r="AE87" i="17"/>
  <c r="AE91" i="17"/>
  <c r="AE92" i="17"/>
  <c r="AC94" i="17"/>
  <c r="AD89" i="17"/>
  <c r="AD93" i="17"/>
  <c r="AE40" i="17"/>
  <c r="AE46" i="17"/>
  <c r="AE44" i="17"/>
  <c r="AE39" i="17"/>
  <c r="AC52" i="17"/>
  <c r="AD51" i="17"/>
  <c r="AE42" i="17"/>
  <c r="AE45" i="17"/>
  <c r="AD47" i="17"/>
  <c r="AE43" i="17"/>
  <c r="AE41" i="17"/>
  <c r="AE49" i="17"/>
  <c r="AE50" i="17"/>
  <c r="AF76" i="17"/>
  <c r="AF83" i="17" s="1"/>
  <c r="AF34" i="17"/>
  <c r="AF72" i="17"/>
  <c r="AF68" i="17"/>
  <c r="AF34" i="26"/>
  <c r="AD117" i="71" l="1"/>
  <c r="AE30" i="17"/>
  <c r="AC54" i="70"/>
  <c r="AC74" i="70" s="1"/>
  <c r="AC50" i="70"/>
  <c r="AC70" i="70" s="1"/>
  <c r="AE154" i="72"/>
  <c r="AC52" i="70"/>
  <c r="AC72" i="70" s="1"/>
  <c r="AC51" i="70"/>
  <c r="AC71" i="70" s="1"/>
  <c r="AC49" i="70"/>
  <c r="AC69" i="70" s="1"/>
  <c r="AC53" i="70"/>
  <c r="AC73" i="70" s="1"/>
  <c r="AD97" i="71"/>
  <c r="AD102" i="70"/>
  <c r="AE97" i="72"/>
  <c r="AE77" i="72"/>
  <c r="AF29" i="17"/>
  <c r="AE119" i="70"/>
  <c r="AE121" i="70" s="1"/>
  <c r="AE101" i="70"/>
  <c r="AD174" i="71"/>
  <c r="AE114" i="71"/>
  <c r="AE116" i="71" s="1"/>
  <c r="AE96" i="71"/>
  <c r="AD122" i="70"/>
  <c r="AE80" i="69"/>
  <c r="AE98" i="69"/>
  <c r="AE100" i="69" s="1"/>
  <c r="AE36" i="72"/>
  <c r="AE92" i="61"/>
  <c r="AE94" i="61" s="1"/>
  <c r="AE74" i="61"/>
  <c r="AE92" i="71"/>
  <c r="AE104" i="71"/>
  <c r="AE112" i="71" s="1"/>
  <c r="AE169" i="72"/>
  <c r="AE197" i="72"/>
  <c r="AE179" i="72"/>
  <c r="AD75" i="61"/>
  <c r="AE88" i="69"/>
  <c r="AE96" i="69" s="1"/>
  <c r="AE76" i="69"/>
  <c r="AE207" i="72"/>
  <c r="AE173" i="72"/>
  <c r="AE189" i="72"/>
  <c r="AD174" i="72"/>
  <c r="AE82" i="61"/>
  <c r="AE90" i="61" s="1"/>
  <c r="AE70" i="61"/>
  <c r="AC194" i="71"/>
  <c r="AD95" i="61"/>
  <c r="AD101" i="69"/>
  <c r="AD81" i="69"/>
  <c r="AE109" i="70"/>
  <c r="AE117" i="70" s="1"/>
  <c r="AE97" i="70"/>
  <c r="AF25" i="17"/>
  <c r="AF30" i="17" s="1"/>
  <c r="AD32" i="69"/>
  <c r="AD52" i="69" s="1"/>
  <c r="AC47" i="71"/>
  <c r="AC67" i="71" s="1"/>
  <c r="AD48" i="72"/>
  <c r="AD54" i="72"/>
  <c r="AD49" i="72"/>
  <c r="AD46" i="72"/>
  <c r="AC53" i="72"/>
  <c r="AC55" i="72" s="1"/>
  <c r="AE108" i="72"/>
  <c r="C108" i="72" s="1"/>
  <c r="AE126" i="72"/>
  <c r="AE109" i="72"/>
  <c r="C109" i="72" s="1"/>
  <c r="AE127" i="72"/>
  <c r="AD47" i="72"/>
  <c r="AC43" i="72"/>
  <c r="AC51" i="72" s="1"/>
  <c r="AE105" i="72"/>
  <c r="C105" i="72" s="1"/>
  <c r="AE123" i="72"/>
  <c r="AE124" i="72"/>
  <c r="AE106" i="72"/>
  <c r="C106" i="72" s="1"/>
  <c r="AE107" i="72"/>
  <c r="C107" i="72" s="1"/>
  <c r="AE125" i="72"/>
  <c r="AE104" i="72"/>
  <c r="C104" i="72" s="1"/>
  <c r="AE122" i="72"/>
  <c r="AC48" i="71"/>
  <c r="AC68" i="71" s="1"/>
  <c r="AE103" i="72"/>
  <c r="C103" i="72" s="1"/>
  <c r="AE121" i="72"/>
  <c r="AD45" i="72"/>
  <c r="AC49" i="71"/>
  <c r="AC69" i="71" s="1"/>
  <c r="AD244" i="70"/>
  <c r="AD179" i="70"/>
  <c r="AG51" i="66"/>
  <c r="AD29" i="69"/>
  <c r="AD49" i="69" s="1"/>
  <c r="AH46" i="66"/>
  <c r="AH51" i="66" s="1"/>
  <c r="AD245" i="70"/>
  <c r="AE205" i="69"/>
  <c r="C205" i="69" s="1"/>
  <c r="AE187" i="69"/>
  <c r="C187" i="69" s="1"/>
  <c r="AE186" i="69"/>
  <c r="C186" i="69" s="1"/>
  <c r="AE204" i="69"/>
  <c r="C204" i="69" s="1"/>
  <c r="AE125" i="69"/>
  <c r="AE107" i="69"/>
  <c r="C107" i="69" s="1"/>
  <c r="AD204" i="70"/>
  <c r="AD222" i="70"/>
  <c r="AD194" i="70"/>
  <c r="AE220" i="71"/>
  <c r="C220" i="71" s="1"/>
  <c r="AE202" i="71"/>
  <c r="AE219" i="71"/>
  <c r="C219" i="71" s="1"/>
  <c r="AE201" i="71"/>
  <c r="AE210" i="70"/>
  <c r="C210" i="70" s="1"/>
  <c r="AE228" i="70"/>
  <c r="C228" i="70" s="1"/>
  <c r="AE126" i="69"/>
  <c r="AE108" i="69"/>
  <c r="C108" i="69" s="1"/>
  <c r="AD243" i="70"/>
  <c r="AD214" i="70"/>
  <c r="AD216" i="70" s="1"/>
  <c r="AD232" i="70"/>
  <c r="AD234" i="70" s="1"/>
  <c r="AD198" i="70"/>
  <c r="AC44" i="71"/>
  <c r="AC64" i="71" s="1"/>
  <c r="AE175" i="69"/>
  <c r="AE157" i="69"/>
  <c r="AE228" i="71"/>
  <c r="C228" i="71" s="1"/>
  <c r="AE210" i="71"/>
  <c r="AE222" i="71"/>
  <c r="C222" i="71" s="1"/>
  <c r="AE204" i="71"/>
  <c r="AE207" i="70"/>
  <c r="C207" i="70" s="1"/>
  <c r="AE225" i="70"/>
  <c r="C225" i="70" s="1"/>
  <c r="AD241" i="70"/>
  <c r="AD33" i="69"/>
  <c r="AD53" i="69" s="1"/>
  <c r="AE148" i="70"/>
  <c r="C148" i="70" s="1"/>
  <c r="AE130" i="70"/>
  <c r="AE191" i="71"/>
  <c r="AE173" i="71"/>
  <c r="AE144" i="71"/>
  <c r="C144" i="71" s="1"/>
  <c r="AE126" i="71"/>
  <c r="C126" i="71" s="1"/>
  <c r="AE147" i="70"/>
  <c r="C147" i="70" s="1"/>
  <c r="AE129" i="70"/>
  <c r="AE130" i="69"/>
  <c r="AE112" i="69"/>
  <c r="C112" i="69" s="1"/>
  <c r="AE127" i="69"/>
  <c r="AE109" i="69"/>
  <c r="C109" i="69" s="1"/>
  <c r="AD158" i="69"/>
  <c r="AD246" i="70"/>
  <c r="AE221" i="71"/>
  <c r="C221" i="71" s="1"/>
  <c r="AE203" i="71"/>
  <c r="AE226" i="70"/>
  <c r="C226" i="70" s="1"/>
  <c r="AE208" i="70"/>
  <c r="C208" i="70" s="1"/>
  <c r="AE186" i="70"/>
  <c r="AE174" i="70"/>
  <c r="AE131" i="69"/>
  <c r="AE113" i="69"/>
  <c r="C113" i="69" s="1"/>
  <c r="AC46" i="71"/>
  <c r="AC66" i="71" s="1"/>
  <c r="AE151" i="70"/>
  <c r="C151" i="70" s="1"/>
  <c r="AE133" i="70"/>
  <c r="AE125" i="71"/>
  <c r="C125" i="71" s="1"/>
  <c r="AE143" i="71"/>
  <c r="C143" i="71" s="1"/>
  <c r="AE145" i="71"/>
  <c r="C145" i="71" s="1"/>
  <c r="AE127" i="71"/>
  <c r="C127" i="71" s="1"/>
  <c r="AE203" i="69"/>
  <c r="C203" i="69" s="1"/>
  <c r="AE185" i="69"/>
  <c r="C185" i="69" s="1"/>
  <c r="AE141" i="71"/>
  <c r="C141" i="71" s="1"/>
  <c r="AE123" i="71"/>
  <c r="C123" i="71" s="1"/>
  <c r="AE223" i="71"/>
  <c r="C223" i="71" s="1"/>
  <c r="AE205" i="71"/>
  <c r="AE212" i="69"/>
  <c r="C212" i="69" s="1"/>
  <c r="AE194" i="69"/>
  <c r="C194" i="69" s="1"/>
  <c r="AE218" i="71"/>
  <c r="C218" i="71" s="1"/>
  <c r="AE200" i="71"/>
  <c r="AE205" i="70"/>
  <c r="C205" i="70" s="1"/>
  <c r="AE223" i="70"/>
  <c r="C223" i="70" s="1"/>
  <c r="AE128" i="69"/>
  <c r="AE110" i="69"/>
  <c r="C110" i="69" s="1"/>
  <c r="AD22" i="61"/>
  <c r="AD42" i="61" s="1"/>
  <c r="AD183" i="69"/>
  <c r="AD201" i="69"/>
  <c r="AD173" i="69"/>
  <c r="AE184" i="69"/>
  <c r="C184" i="69" s="1"/>
  <c r="AE202" i="69"/>
  <c r="C202" i="69" s="1"/>
  <c r="AD30" i="69"/>
  <c r="AD50" i="69" s="1"/>
  <c r="AD28" i="69"/>
  <c r="AD48" i="69" s="1"/>
  <c r="AD31" i="69"/>
  <c r="AD51" i="69" s="1"/>
  <c r="AE196" i="70"/>
  <c r="AE178" i="70"/>
  <c r="AD242" i="70"/>
  <c r="AD50" i="70" s="1"/>
  <c r="AE142" i="71"/>
  <c r="C142" i="71" s="1"/>
  <c r="AE124" i="71"/>
  <c r="C124" i="71" s="1"/>
  <c r="AD257" i="71"/>
  <c r="AD239" i="71"/>
  <c r="AD275" i="71"/>
  <c r="AE149" i="70"/>
  <c r="C149" i="70" s="1"/>
  <c r="AE131" i="70"/>
  <c r="AC211" i="71"/>
  <c r="AE215" i="70"/>
  <c r="C215" i="70" s="1"/>
  <c r="AE233" i="70"/>
  <c r="C233" i="70" s="1"/>
  <c r="AD258" i="71"/>
  <c r="AD276" i="71"/>
  <c r="AD240" i="71"/>
  <c r="AD254" i="71"/>
  <c r="AD236" i="71"/>
  <c r="AD272" i="71"/>
  <c r="AE129" i="69"/>
  <c r="AE111" i="69"/>
  <c r="C111" i="69" s="1"/>
  <c r="AE165" i="69"/>
  <c r="AE153" i="69"/>
  <c r="AD256" i="71"/>
  <c r="AD274" i="71"/>
  <c r="AD238" i="71"/>
  <c r="AD227" i="71"/>
  <c r="AD229" i="71" s="1"/>
  <c r="AD209" i="71"/>
  <c r="AD193" i="71"/>
  <c r="AE209" i="70"/>
  <c r="C209" i="70" s="1"/>
  <c r="AE227" i="70"/>
  <c r="C227" i="70" s="1"/>
  <c r="AE152" i="70"/>
  <c r="C152" i="70" s="1"/>
  <c r="AE134" i="70"/>
  <c r="AC199" i="70"/>
  <c r="AE150" i="70"/>
  <c r="C150" i="70" s="1"/>
  <c r="AE132" i="70"/>
  <c r="AD207" i="61"/>
  <c r="AE188" i="69"/>
  <c r="C188" i="69" s="1"/>
  <c r="AE206" i="69"/>
  <c r="C206" i="69" s="1"/>
  <c r="AC45" i="71"/>
  <c r="AC65" i="71" s="1"/>
  <c r="AE206" i="70"/>
  <c r="C206" i="70" s="1"/>
  <c r="AE224" i="70"/>
  <c r="C224" i="70" s="1"/>
  <c r="AD217" i="71"/>
  <c r="AD189" i="71"/>
  <c r="AD199" i="71"/>
  <c r="AE207" i="69"/>
  <c r="C207" i="69" s="1"/>
  <c r="AE189" i="69"/>
  <c r="C189" i="69" s="1"/>
  <c r="AE146" i="70"/>
  <c r="C146" i="70" s="1"/>
  <c r="AE128" i="70"/>
  <c r="AD193" i="69"/>
  <c r="AD195" i="69" s="1"/>
  <c r="AD211" i="69"/>
  <c r="AD213" i="69" s="1"/>
  <c r="AD177" i="69"/>
  <c r="AD255" i="71"/>
  <c r="AD273" i="71"/>
  <c r="AD237" i="71"/>
  <c r="AE181" i="71"/>
  <c r="AE169" i="71"/>
  <c r="AD277" i="71"/>
  <c r="AD259" i="71"/>
  <c r="AD241" i="71"/>
  <c r="AE147" i="71"/>
  <c r="C147" i="71" s="1"/>
  <c r="AE129" i="71"/>
  <c r="C129" i="71" s="1"/>
  <c r="AE146" i="71"/>
  <c r="C146" i="71" s="1"/>
  <c r="AE128" i="71"/>
  <c r="C128" i="71" s="1"/>
  <c r="AD27" i="61"/>
  <c r="AD47" i="61" s="1"/>
  <c r="AD26" i="61"/>
  <c r="AD46" i="61" s="1"/>
  <c r="AD23" i="61"/>
  <c r="AD43" i="61" s="1"/>
  <c r="AD24" i="61"/>
  <c r="AD44" i="61" s="1"/>
  <c r="AD25" i="61"/>
  <c r="AD45" i="61" s="1"/>
  <c r="AE188" i="61"/>
  <c r="AE206" i="61"/>
  <c r="AE178" i="61"/>
  <c r="C178" i="61" s="1"/>
  <c r="AE196" i="61"/>
  <c r="C196" i="61" s="1"/>
  <c r="AE180" i="61"/>
  <c r="C180" i="61" s="1"/>
  <c r="AE198" i="61"/>
  <c r="C198" i="61" s="1"/>
  <c r="AE182" i="61"/>
  <c r="AE200" i="61"/>
  <c r="C200" i="61" s="1"/>
  <c r="AE183" i="61"/>
  <c r="AE201" i="61"/>
  <c r="AE181" i="61"/>
  <c r="C181" i="61" s="1"/>
  <c r="AE199" i="61"/>
  <c r="C199" i="61" s="1"/>
  <c r="AE179" i="61"/>
  <c r="C179" i="61" s="1"/>
  <c r="AE197" i="61"/>
  <c r="C197" i="61" s="1"/>
  <c r="AD152" i="61"/>
  <c r="AC189" i="61"/>
  <c r="AE151" i="61"/>
  <c r="AE169" i="61"/>
  <c r="AE205" i="61" s="1"/>
  <c r="AE147" i="61"/>
  <c r="AE159" i="61"/>
  <c r="AE195" i="61" s="1"/>
  <c r="AD167" i="61"/>
  <c r="AD177" i="61"/>
  <c r="AD171" i="61"/>
  <c r="AD187" i="61"/>
  <c r="AE101" i="61"/>
  <c r="C101" i="61" s="1"/>
  <c r="AE119" i="61"/>
  <c r="AE107" i="61"/>
  <c r="C107" i="61" s="1"/>
  <c r="AE125" i="61"/>
  <c r="AE102" i="61"/>
  <c r="C102" i="61" s="1"/>
  <c r="AE120" i="61"/>
  <c r="AE124" i="61"/>
  <c r="AE106" i="61"/>
  <c r="C106" i="61" s="1"/>
  <c r="AF91" i="17"/>
  <c r="AE103" i="61"/>
  <c r="C103" i="61" s="1"/>
  <c r="AE121" i="61"/>
  <c r="AE104" i="61"/>
  <c r="C104" i="61" s="1"/>
  <c r="AE122" i="61"/>
  <c r="AE123" i="61"/>
  <c r="AE105" i="61"/>
  <c r="C105" i="61" s="1"/>
  <c r="AF81" i="17"/>
  <c r="C81" i="17" s="1"/>
  <c r="D31" i="65" s="1"/>
  <c r="AF88" i="17"/>
  <c r="C88" i="17" s="1"/>
  <c r="D38" i="65" s="1"/>
  <c r="AF92" i="17"/>
  <c r="C92" i="17" s="1"/>
  <c r="D42" i="65" s="1"/>
  <c r="AE89" i="17"/>
  <c r="AF85" i="17"/>
  <c r="C85" i="17" s="1"/>
  <c r="D35" i="65" s="1"/>
  <c r="AF86" i="17"/>
  <c r="C86" i="17" s="1"/>
  <c r="D36" i="65" s="1"/>
  <c r="AE93" i="17"/>
  <c r="AF87" i="17"/>
  <c r="C87" i="17" s="1"/>
  <c r="D37" i="65" s="1"/>
  <c r="AF82" i="17"/>
  <c r="C82" i="17" s="1"/>
  <c r="D32" i="65" s="1"/>
  <c r="AF84" i="17"/>
  <c r="C84" i="17" s="1"/>
  <c r="D34" i="65" s="1"/>
  <c r="AD94" i="17"/>
  <c r="AF73" i="17"/>
  <c r="AE51" i="17"/>
  <c r="AE47" i="17"/>
  <c r="AF44" i="17"/>
  <c r="C44" i="17" s="1"/>
  <c r="C36" i="65" s="1"/>
  <c r="AD52" i="17"/>
  <c r="AF41" i="17"/>
  <c r="C41" i="17" s="1"/>
  <c r="C33" i="65" s="1"/>
  <c r="AF39" i="17"/>
  <c r="AF46" i="17"/>
  <c r="C46" i="17" s="1"/>
  <c r="C38" i="65" s="1"/>
  <c r="AF43" i="17"/>
  <c r="C43" i="17" s="1"/>
  <c r="C35" i="65" s="1"/>
  <c r="AF40" i="17"/>
  <c r="AF42" i="17"/>
  <c r="C42" i="17" s="1"/>
  <c r="C34" i="65" s="1"/>
  <c r="AF45" i="17"/>
  <c r="C45" i="17" s="1"/>
  <c r="C37" i="65" s="1"/>
  <c r="C83" i="17"/>
  <c r="D33" i="65" s="1"/>
  <c r="AF50" i="17"/>
  <c r="C50" i="17" s="1"/>
  <c r="C42" i="65" s="1"/>
  <c r="AF49" i="17"/>
  <c r="Z10" i="17"/>
  <c r="Y10" i="17"/>
  <c r="X10" i="17"/>
  <c r="W10" i="17"/>
  <c r="V10" i="17"/>
  <c r="U10" i="17"/>
  <c r="T10" i="17"/>
  <c r="S10" i="17"/>
  <c r="R10" i="17"/>
  <c r="Q10" i="17"/>
  <c r="P10" i="17"/>
  <c r="O10" i="17"/>
  <c r="N10" i="17"/>
  <c r="M10" i="17"/>
  <c r="L10" i="17"/>
  <c r="K10" i="17"/>
  <c r="J10" i="17"/>
  <c r="I10" i="17"/>
  <c r="H10" i="17"/>
  <c r="G10" i="17"/>
  <c r="AE117" i="71" l="1"/>
  <c r="C39" i="17"/>
  <c r="C31" i="65" s="1"/>
  <c r="AD52" i="70"/>
  <c r="AD72" i="70" s="1"/>
  <c r="AD51" i="70"/>
  <c r="AD71" i="70" s="1"/>
  <c r="AD73" i="70"/>
  <c r="AD53" i="70"/>
  <c r="AD49" i="70"/>
  <c r="AD69" i="70" s="1"/>
  <c r="AD54" i="70"/>
  <c r="AD74" i="70" s="1"/>
  <c r="AE174" i="72"/>
  <c r="AE97" i="71"/>
  <c r="AE122" i="70"/>
  <c r="AE102" i="70"/>
  <c r="AE101" i="69"/>
  <c r="AE75" i="61"/>
  <c r="AE95" i="61"/>
  <c r="AE191" i="72"/>
  <c r="C189" i="72"/>
  <c r="C191" i="72" s="1"/>
  <c r="AD194" i="71"/>
  <c r="AE209" i="72"/>
  <c r="C207" i="72"/>
  <c r="C209" i="72" s="1"/>
  <c r="AE81" i="69"/>
  <c r="AE158" i="69"/>
  <c r="C179" i="72"/>
  <c r="C197" i="72"/>
  <c r="D39" i="65"/>
  <c r="AC56" i="72"/>
  <c r="AD43" i="72"/>
  <c r="AD51" i="72" s="1"/>
  <c r="C127" i="72"/>
  <c r="C122" i="72"/>
  <c r="C124" i="72"/>
  <c r="C126" i="72"/>
  <c r="C125" i="72"/>
  <c r="C121" i="72"/>
  <c r="C123" i="72"/>
  <c r="AD53" i="72"/>
  <c r="AD55" i="72" s="1"/>
  <c r="AD47" i="71"/>
  <c r="AD67" i="71" s="1"/>
  <c r="AE258" i="71"/>
  <c r="C258" i="71" s="1"/>
  <c r="AE240" i="71"/>
  <c r="AE276" i="71"/>
  <c r="C276" i="71" s="1"/>
  <c r="C204" i="71"/>
  <c r="C131" i="69"/>
  <c r="AE257" i="71"/>
  <c r="C257" i="71" s="1"/>
  <c r="AE239" i="71"/>
  <c r="AE275" i="71"/>
  <c r="C275" i="71" s="1"/>
  <c r="C203" i="71"/>
  <c r="AD49" i="71"/>
  <c r="AD69" i="71" s="1"/>
  <c r="AD44" i="71"/>
  <c r="AD64" i="71" s="1"/>
  <c r="AD178" i="69"/>
  <c r="AE30" i="69"/>
  <c r="C127" i="69"/>
  <c r="AE227" i="71"/>
  <c r="AE209" i="71"/>
  <c r="AE193" i="71"/>
  <c r="C210" i="71"/>
  <c r="AE255" i="71"/>
  <c r="C255" i="71" s="1"/>
  <c r="AE237" i="71"/>
  <c r="AE273" i="71"/>
  <c r="C273" i="71" s="1"/>
  <c r="C201" i="71"/>
  <c r="AE245" i="70"/>
  <c r="AE53" i="70" s="1"/>
  <c r="C132" i="70"/>
  <c r="AD211" i="71"/>
  <c r="AE246" i="70"/>
  <c r="AE54" i="70" s="1"/>
  <c r="C133" i="70"/>
  <c r="AE33" i="69"/>
  <c r="C130" i="69"/>
  <c r="AE256" i="71"/>
  <c r="C256" i="71" s="1"/>
  <c r="AE274" i="71"/>
  <c r="C274" i="71" s="1"/>
  <c r="AE238" i="71"/>
  <c r="C202" i="71"/>
  <c r="AE174" i="71"/>
  <c r="AD48" i="71"/>
  <c r="AD68" i="71" s="1"/>
  <c r="AE254" i="71"/>
  <c r="C254" i="71" s="1"/>
  <c r="AE236" i="71"/>
  <c r="AE272" i="71"/>
  <c r="C272" i="71" s="1"/>
  <c r="C200" i="71"/>
  <c r="AE179" i="70"/>
  <c r="AE242" i="70"/>
  <c r="AE50" i="70" s="1"/>
  <c r="C129" i="70"/>
  <c r="AE32" i="69"/>
  <c r="C129" i="69"/>
  <c r="AE244" i="70"/>
  <c r="AE52" i="70" s="1"/>
  <c r="C131" i="70"/>
  <c r="AE217" i="71"/>
  <c r="AE189" i="71"/>
  <c r="AE194" i="71" s="1"/>
  <c r="AE199" i="71"/>
  <c r="AE241" i="70"/>
  <c r="AE49" i="70" s="1"/>
  <c r="C128" i="70"/>
  <c r="AD46" i="71"/>
  <c r="AD66" i="71" s="1"/>
  <c r="AE201" i="69"/>
  <c r="AE183" i="69"/>
  <c r="AE173" i="69"/>
  <c r="AE214" i="70"/>
  <c r="AE232" i="70"/>
  <c r="AE198" i="70"/>
  <c r="AE204" i="70"/>
  <c r="AE222" i="70"/>
  <c r="AE194" i="70"/>
  <c r="AE243" i="70"/>
  <c r="AE51" i="70" s="1"/>
  <c r="C130" i="70"/>
  <c r="AD199" i="70"/>
  <c r="AE28" i="69"/>
  <c r="C125" i="69"/>
  <c r="AD70" i="70"/>
  <c r="AD45" i="71"/>
  <c r="AD65" i="71" s="1"/>
  <c r="C134" i="70"/>
  <c r="AE31" i="69"/>
  <c r="C128" i="69"/>
  <c r="AE277" i="71"/>
  <c r="C277" i="71" s="1"/>
  <c r="AE259" i="71"/>
  <c r="C259" i="71" s="1"/>
  <c r="AE241" i="71"/>
  <c r="C205" i="71"/>
  <c r="AE211" i="69"/>
  <c r="AE193" i="69"/>
  <c r="AE177" i="69"/>
  <c r="AE29" i="69"/>
  <c r="C126" i="69"/>
  <c r="AE207" i="61"/>
  <c r="C124" i="61"/>
  <c r="AE27" i="61"/>
  <c r="C125" i="61"/>
  <c r="C120" i="61"/>
  <c r="AE23" i="61"/>
  <c r="C121" i="61"/>
  <c r="AE24" i="61"/>
  <c r="C123" i="61"/>
  <c r="AE26" i="61"/>
  <c r="C119" i="61"/>
  <c r="AE22" i="61"/>
  <c r="C122" i="61"/>
  <c r="AE25" i="61"/>
  <c r="C201" i="61"/>
  <c r="C206" i="61"/>
  <c r="AD189" i="61"/>
  <c r="AE152" i="61"/>
  <c r="AE177" i="61"/>
  <c r="AE167" i="61"/>
  <c r="AD172" i="61"/>
  <c r="AE187" i="61"/>
  <c r="AE171" i="61"/>
  <c r="AE52" i="17"/>
  <c r="AF93" i="17"/>
  <c r="C188" i="61"/>
  <c r="AE94" i="17"/>
  <c r="C182" i="61"/>
  <c r="AF89" i="17"/>
  <c r="C49" i="17"/>
  <c r="C41" i="65" s="1"/>
  <c r="C43" i="65" s="1"/>
  <c r="AF51" i="17"/>
  <c r="AF47" i="17"/>
  <c r="C40" i="17"/>
  <c r="C32" i="65" s="1"/>
  <c r="C91" i="17"/>
  <c r="D41" i="65" s="1"/>
  <c r="D43" i="65" s="1"/>
  <c r="D16" i="65"/>
  <c r="C89" i="17"/>
  <c r="C39" i="65" l="1"/>
  <c r="C44" i="65" s="1"/>
  <c r="D44" i="65"/>
  <c r="AE48" i="72"/>
  <c r="C48" i="72" s="1"/>
  <c r="I36" i="65" s="1"/>
  <c r="C28" i="72"/>
  <c r="I13" i="65" s="1"/>
  <c r="AE53" i="72"/>
  <c r="C35" i="72"/>
  <c r="C33" i="72"/>
  <c r="I18" i="65" s="1"/>
  <c r="AE46" i="72"/>
  <c r="C46" i="72" s="1"/>
  <c r="I34" i="65" s="1"/>
  <c r="C26" i="72"/>
  <c r="I11" i="65" s="1"/>
  <c r="AE49" i="72"/>
  <c r="C49" i="72" s="1"/>
  <c r="I37" i="65" s="1"/>
  <c r="C29" i="72"/>
  <c r="I14" i="65" s="1"/>
  <c r="AE50" i="72"/>
  <c r="C50" i="72" s="1"/>
  <c r="I38" i="65" s="1"/>
  <c r="C30" i="72"/>
  <c r="I15" i="65" s="1"/>
  <c r="AE54" i="72"/>
  <c r="C34" i="72"/>
  <c r="I19" i="65" s="1"/>
  <c r="AE43" i="72"/>
  <c r="C23" i="72"/>
  <c r="I8" i="65" s="1"/>
  <c r="AE44" i="72"/>
  <c r="C44" i="72" s="1"/>
  <c r="I32" i="65" s="1"/>
  <c r="C24" i="72"/>
  <c r="I9" i="65" s="1"/>
  <c r="AD56" i="72"/>
  <c r="AE47" i="72"/>
  <c r="C47" i="72" s="1"/>
  <c r="I35" i="65" s="1"/>
  <c r="C27" i="72"/>
  <c r="I12" i="65" s="1"/>
  <c r="AE45" i="72"/>
  <c r="C45" i="72" s="1"/>
  <c r="I33" i="65" s="1"/>
  <c r="C25" i="72"/>
  <c r="I10" i="65" s="1"/>
  <c r="AE195" i="69"/>
  <c r="C193" i="69"/>
  <c r="C195" i="69" s="1"/>
  <c r="AE51" i="69"/>
  <c r="C51" i="69" s="1"/>
  <c r="F35" i="65" s="1"/>
  <c r="C31" i="69"/>
  <c r="F12" i="65" s="1"/>
  <c r="C204" i="70"/>
  <c r="C246" i="70"/>
  <c r="AE50" i="69"/>
  <c r="C50" i="69" s="1"/>
  <c r="F34" i="65" s="1"/>
  <c r="C30" i="69"/>
  <c r="F11" i="65" s="1"/>
  <c r="AE213" i="69"/>
  <c r="C211" i="69"/>
  <c r="C213" i="69" s="1"/>
  <c r="C241" i="70"/>
  <c r="C242" i="70"/>
  <c r="C222" i="70"/>
  <c r="C244" i="70"/>
  <c r="AE178" i="69"/>
  <c r="C217" i="71"/>
  <c r="AE45" i="71"/>
  <c r="C237" i="71"/>
  <c r="AE48" i="71"/>
  <c r="C240" i="71"/>
  <c r="AE48" i="69"/>
  <c r="C48" i="69" s="1"/>
  <c r="F32" i="65" s="1"/>
  <c r="C28" i="69"/>
  <c r="F9" i="65" s="1"/>
  <c r="C245" i="70"/>
  <c r="AE234" i="70"/>
  <c r="C232" i="70"/>
  <c r="C234" i="70" s="1"/>
  <c r="AE49" i="71"/>
  <c r="C241" i="71"/>
  <c r="AE216" i="70"/>
  <c r="C214" i="70"/>
  <c r="C216" i="70" s="1"/>
  <c r="C243" i="70"/>
  <c r="C183" i="69"/>
  <c r="AE44" i="71"/>
  <c r="C236" i="71"/>
  <c r="AE211" i="71"/>
  <c r="C209" i="71"/>
  <c r="C211" i="71" s="1"/>
  <c r="C199" i="71"/>
  <c r="AE46" i="71"/>
  <c r="C238" i="71"/>
  <c r="AE47" i="71"/>
  <c r="C239" i="71"/>
  <c r="AE49" i="69"/>
  <c r="C49" i="69" s="1"/>
  <c r="F33" i="65" s="1"/>
  <c r="C29" i="69"/>
  <c r="F10" i="65" s="1"/>
  <c r="AE199" i="70"/>
  <c r="C201" i="69"/>
  <c r="AE52" i="69"/>
  <c r="C52" i="69" s="1"/>
  <c r="F36" i="65" s="1"/>
  <c r="C32" i="69"/>
  <c r="F13" i="65" s="1"/>
  <c r="AE53" i="69"/>
  <c r="C53" i="69" s="1"/>
  <c r="F37" i="65" s="1"/>
  <c r="C33" i="69"/>
  <c r="F14" i="65" s="1"/>
  <c r="AE229" i="71"/>
  <c r="C227" i="71"/>
  <c r="C229" i="71" s="1"/>
  <c r="AE44" i="61"/>
  <c r="C44" i="61" s="1"/>
  <c r="E34" i="65" s="1"/>
  <c r="C24" i="61"/>
  <c r="E11" i="65" s="1"/>
  <c r="AE45" i="61"/>
  <c r="C45" i="61" s="1"/>
  <c r="E35" i="65" s="1"/>
  <c r="C25" i="61"/>
  <c r="E12" i="65" s="1"/>
  <c r="AE43" i="61"/>
  <c r="C43" i="61" s="1"/>
  <c r="E33" i="65" s="1"/>
  <c r="C23" i="61"/>
  <c r="E10" i="65" s="1"/>
  <c r="AE42" i="61"/>
  <c r="C42" i="61" s="1"/>
  <c r="E32" i="65" s="1"/>
  <c r="C22" i="61"/>
  <c r="E9" i="65" s="1"/>
  <c r="AE46" i="61"/>
  <c r="C46" i="61" s="1"/>
  <c r="E36" i="65" s="1"/>
  <c r="C26" i="61"/>
  <c r="E13" i="65" s="1"/>
  <c r="AE47" i="61"/>
  <c r="C47" i="61" s="1"/>
  <c r="E37" i="65" s="1"/>
  <c r="C27" i="61"/>
  <c r="E14" i="65" s="1"/>
  <c r="C195" i="61"/>
  <c r="AE189" i="61"/>
  <c r="AE172" i="61"/>
  <c r="C177" i="61"/>
  <c r="AF94" i="17"/>
  <c r="C187" i="61"/>
  <c r="C189" i="61" s="1"/>
  <c r="AF52" i="17"/>
  <c r="C47" i="17"/>
  <c r="C51" i="17"/>
  <c r="C93" i="17"/>
  <c r="C94" i="17" s="1"/>
  <c r="D20" i="65"/>
  <c r="D21" i="65" s="1"/>
  <c r="I16" i="65" l="1"/>
  <c r="I20" i="65"/>
  <c r="AE55" i="72"/>
  <c r="C53" i="72"/>
  <c r="I41" i="65" s="1"/>
  <c r="C36" i="72"/>
  <c r="C31" i="72"/>
  <c r="AE51" i="72"/>
  <c r="C43" i="72"/>
  <c r="I31" i="65" s="1"/>
  <c r="I39" i="65" s="1"/>
  <c r="AE66" i="71"/>
  <c r="C66" i="71" s="1"/>
  <c r="H34" i="65" s="1"/>
  <c r="C46" i="71"/>
  <c r="H11" i="65" s="1"/>
  <c r="AE71" i="70"/>
  <c r="C71" i="70" s="1"/>
  <c r="G34" i="65" s="1"/>
  <c r="C51" i="70"/>
  <c r="G11" i="65" s="1"/>
  <c r="AE73" i="70"/>
  <c r="C73" i="70" s="1"/>
  <c r="G36" i="65" s="1"/>
  <c r="C53" i="70"/>
  <c r="G13" i="65" s="1"/>
  <c r="AE69" i="70"/>
  <c r="C69" i="70" s="1"/>
  <c r="G32" i="65" s="1"/>
  <c r="C49" i="70"/>
  <c r="G9" i="65" s="1"/>
  <c r="AE74" i="70"/>
  <c r="C74" i="70" s="1"/>
  <c r="G37" i="65" s="1"/>
  <c r="C54" i="70"/>
  <c r="G14" i="65" s="1"/>
  <c r="AE72" i="70"/>
  <c r="C72" i="70" s="1"/>
  <c r="G35" i="65" s="1"/>
  <c r="C52" i="70"/>
  <c r="G12" i="65" s="1"/>
  <c r="AE64" i="71"/>
  <c r="C64" i="71" s="1"/>
  <c r="H32" i="65" s="1"/>
  <c r="C44" i="71"/>
  <c r="H9" i="65" s="1"/>
  <c r="C49" i="71"/>
  <c r="H14" i="65" s="1"/>
  <c r="AE69" i="71"/>
  <c r="C69" i="71" s="1"/>
  <c r="H37" i="65" s="1"/>
  <c r="C48" i="71"/>
  <c r="H13" i="65" s="1"/>
  <c r="AE68" i="71"/>
  <c r="C68" i="71" s="1"/>
  <c r="H36" i="65" s="1"/>
  <c r="C47" i="71"/>
  <c r="H12" i="65" s="1"/>
  <c r="AE67" i="71"/>
  <c r="C67" i="71" s="1"/>
  <c r="H35" i="65" s="1"/>
  <c r="C45" i="71"/>
  <c r="H10" i="65" s="1"/>
  <c r="AE65" i="71"/>
  <c r="C65" i="71" s="1"/>
  <c r="H33" i="65" s="1"/>
  <c r="AE70" i="70"/>
  <c r="C70" i="70" s="1"/>
  <c r="G33" i="65" s="1"/>
  <c r="C50" i="70"/>
  <c r="G10" i="65" s="1"/>
  <c r="C205" i="61"/>
  <c r="C207" i="61" s="1"/>
  <c r="C20" i="65"/>
  <c r="C21" i="65" s="1"/>
  <c r="C52" i="17"/>
  <c r="K37" i="65" l="1"/>
  <c r="L37" i="65" s="1"/>
  <c r="K13" i="65"/>
  <c r="L13" i="65" s="1"/>
  <c r="K14" i="65"/>
  <c r="L14" i="65" s="1"/>
  <c r="AE56" i="72"/>
  <c r="C51" i="72"/>
  <c r="K225" i="2" l="1"/>
  <c r="O225" i="2"/>
  <c r="S225" i="2"/>
  <c r="W225" i="2"/>
  <c r="AA225" i="2"/>
  <c r="AJ225" i="2"/>
  <c r="AJ229" i="2"/>
  <c r="AA229" i="2"/>
  <c r="W229" i="2"/>
  <c r="S229" i="2"/>
  <c r="O229" i="2"/>
  <c r="K229" i="2"/>
  <c r="G229" i="2"/>
  <c r="AF228" i="2"/>
  <c r="X228" i="2"/>
  <c r="T228" i="2"/>
  <c r="P228" i="2"/>
  <c r="L228" i="2"/>
  <c r="H228" i="2"/>
  <c r="AH227" i="2"/>
  <c r="Y227" i="2"/>
  <c r="U227" i="2"/>
  <c r="Q227" i="2"/>
  <c r="M227" i="2"/>
  <c r="I227" i="2"/>
  <c r="AI226" i="2"/>
  <c r="Z226" i="2"/>
  <c r="V226" i="2"/>
  <c r="R226" i="2"/>
  <c r="N226" i="2"/>
  <c r="J226" i="2"/>
  <c r="AJ224" i="2"/>
  <c r="AA224" i="2"/>
  <c r="W224" i="2"/>
  <c r="S224" i="2"/>
  <c r="O224" i="2"/>
  <c r="K224" i="2"/>
  <c r="G224" i="2"/>
  <c r="Z224" i="2"/>
  <c r="R224" i="2"/>
  <c r="J224" i="2"/>
  <c r="I225" i="2"/>
  <c r="M225" i="2"/>
  <c r="U225" i="2"/>
  <c r="Y225" i="2"/>
  <c r="AH225" i="2"/>
  <c r="H225" i="2"/>
  <c r="L225" i="2"/>
  <c r="P225" i="2"/>
  <c r="T225" i="2"/>
  <c r="X225" i="2"/>
  <c r="AF225" i="2"/>
  <c r="G225" i="2"/>
  <c r="AI229" i="2"/>
  <c r="Z229" i="2"/>
  <c r="V229" i="2"/>
  <c r="R229" i="2"/>
  <c r="N229" i="2"/>
  <c r="J229" i="2"/>
  <c r="AJ228" i="2"/>
  <c r="AA228" i="2"/>
  <c r="W228" i="2"/>
  <c r="S228" i="2"/>
  <c r="O228" i="2"/>
  <c r="K228" i="2"/>
  <c r="G228" i="2"/>
  <c r="AF227" i="2"/>
  <c r="X227" i="2"/>
  <c r="T227" i="2"/>
  <c r="P227" i="2"/>
  <c r="L227" i="2"/>
  <c r="H227" i="2"/>
  <c r="AH226" i="2"/>
  <c r="Y226" i="2"/>
  <c r="U226" i="2"/>
  <c r="Q226" i="2"/>
  <c r="M226" i="2"/>
  <c r="I226" i="2"/>
  <c r="AI224" i="2"/>
  <c r="V224" i="2"/>
  <c r="N224" i="2"/>
  <c r="Q225" i="2"/>
  <c r="AH229" i="2"/>
  <c r="J225" i="2"/>
  <c r="Z225" i="2"/>
  <c r="U229" i="2"/>
  <c r="M229" i="2"/>
  <c r="AI228" i="2"/>
  <c r="V228" i="2"/>
  <c r="N228" i="2"/>
  <c r="AJ227" i="2"/>
  <c r="W227" i="2"/>
  <c r="O227" i="2"/>
  <c r="G227" i="2"/>
  <c r="X226" i="2"/>
  <c r="P226" i="2"/>
  <c r="H226" i="2"/>
  <c r="Y224" i="2"/>
  <c r="Q224" i="2"/>
  <c r="I224" i="2"/>
  <c r="U228" i="2"/>
  <c r="AI227" i="2"/>
  <c r="V227" i="2"/>
  <c r="AJ226" i="2"/>
  <c r="W226" i="2"/>
  <c r="G226" i="2"/>
  <c r="X224" i="2"/>
  <c r="H224" i="2"/>
  <c r="Q228" i="2"/>
  <c r="Z227" i="2"/>
  <c r="J227" i="2"/>
  <c r="K226" i="2"/>
  <c r="L224" i="2"/>
  <c r="N225" i="2"/>
  <c r="AI225" i="2"/>
  <c r="AF229" i="2"/>
  <c r="T229" i="2"/>
  <c r="L229" i="2"/>
  <c r="AH228" i="2"/>
  <c r="M228" i="2"/>
  <c r="N227" i="2"/>
  <c r="O226" i="2"/>
  <c r="P224" i="2"/>
  <c r="R227" i="2"/>
  <c r="S226" i="2"/>
  <c r="T224" i="2"/>
  <c r="R225" i="2"/>
  <c r="Y229" i="2"/>
  <c r="Q229" i="2"/>
  <c r="I229" i="2"/>
  <c r="Z228" i="2"/>
  <c r="R228" i="2"/>
  <c r="J228" i="2"/>
  <c r="AA227" i="2"/>
  <c r="S227" i="2"/>
  <c r="K227" i="2"/>
  <c r="AF226" i="2"/>
  <c r="T226" i="2"/>
  <c r="L226" i="2"/>
  <c r="AH224" i="2"/>
  <c r="U224" i="2"/>
  <c r="M224" i="2"/>
  <c r="V225" i="2"/>
  <c r="X229" i="2"/>
  <c r="P229" i="2"/>
  <c r="H229" i="2"/>
  <c r="Y228" i="2"/>
  <c r="I228" i="2"/>
  <c r="AA226" i="2"/>
  <c r="AF224" i="2"/>
  <c r="AD46" i="2" l="1"/>
  <c r="N46" i="2"/>
  <c r="Y46" i="2"/>
  <c r="M46" i="2"/>
  <c r="L46" i="2"/>
  <c r="Z46" i="2"/>
  <c r="AC46" i="2"/>
  <c r="H46" i="2"/>
  <c r="O46" i="2"/>
  <c r="AA46" i="2"/>
  <c r="AB46" i="2"/>
  <c r="U46" i="2"/>
  <c r="Q46" i="2"/>
  <c r="P46" i="2"/>
  <c r="S46" i="2"/>
  <c r="W46" i="2"/>
  <c r="I46" i="2"/>
  <c r="V46" i="2"/>
  <c r="R46" i="2"/>
  <c r="X46" i="2"/>
  <c r="J46" i="2"/>
  <c r="AE46" i="2"/>
  <c r="T46" i="2"/>
  <c r="K46" i="2"/>
  <c r="AC65" i="2" l="1"/>
  <c r="AC112" i="72" s="1"/>
  <c r="AC83" i="2"/>
  <c r="AC130" i="72" s="1"/>
  <c r="AE65" i="2"/>
  <c r="AE112" i="72" s="1"/>
  <c r="AE83" i="2"/>
  <c r="AE130" i="72" s="1"/>
  <c r="P83" i="2"/>
  <c r="P130" i="72" s="1"/>
  <c r="P65" i="2"/>
  <c r="P112" i="72" s="1"/>
  <c r="Z83" i="2"/>
  <c r="Z130" i="72" s="1"/>
  <c r="Z65" i="2"/>
  <c r="Z112" i="72" s="1"/>
  <c r="J83" i="2"/>
  <c r="J130" i="72" s="1"/>
  <c r="J65" i="2"/>
  <c r="J112" i="72" s="1"/>
  <c r="X83" i="2"/>
  <c r="X130" i="72" s="1"/>
  <c r="X65" i="2"/>
  <c r="X112" i="72" s="1"/>
  <c r="AB83" i="2"/>
  <c r="AB130" i="72" s="1"/>
  <c r="AB65" i="2"/>
  <c r="AB112" i="72" s="1"/>
  <c r="S83" i="2"/>
  <c r="S130" i="72" s="1"/>
  <c r="S65" i="2"/>
  <c r="S112" i="72" s="1"/>
  <c r="L83" i="2"/>
  <c r="L130" i="72" s="1"/>
  <c r="L65" i="2"/>
  <c r="L112" i="72" s="1"/>
  <c r="M65" i="2"/>
  <c r="M112" i="72" s="1"/>
  <c r="M83" i="2"/>
  <c r="M130" i="72" s="1"/>
  <c r="R83" i="2"/>
  <c r="R130" i="72" s="1"/>
  <c r="R65" i="2"/>
  <c r="R112" i="72" s="1"/>
  <c r="Y83" i="2"/>
  <c r="Y130" i="72" s="1"/>
  <c r="Y65" i="2"/>
  <c r="Y112" i="72" s="1"/>
  <c r="V65" i="2"/>
  <c r="V112" i="72" s="1"/>
  <c r="V83" i="2"/>
  <c r="V130" i="72" s="1"/>
  <c r="AA83" i="2"/>
  <c r="AA130" i="72" s="1"/>
  <c r="AA65" i="2"/>
  <c r="AA112" i="72" s="1"/>
  <c r="N65" i="2"/>
  <c r="N112" i="72" s="1"/>
  <c r="N83" i="2"/>
  <c r="N130" i="72" s="1"/>
  <c r="T83" i="2"/>
  <c r="T130" i="72" s="1"/>
  <c r="T65" i="2"/>
  <c r="T112" i="72" s="1"/>
  <c r="Q65" i="2"/>
  <c r="Q112" i="72" s="1"/>
  <c r="Q83" i="2"/>
  <c r="Q130" i="72" s="1"/>
  <c r="U65" i="2"/>
  <c r="U112" i="72" s="1"/>
  <c r="U83" i="2"/>
  <c r="U130" i="72" s="1"/>
  <c r="I83" i="2"/>
  <c r="I130" i="72" s="1"/>
  <c r="I65" i="2"/>
  <c r="I112" i="72" s="1"/>
  <c r="O65" i="2"/>
  <c r="O112" i="72" s="1"/>
  <c r="O83" i="2"/>
  <c r="O130" i="72" s="1"/>
  <c r="AD65" i="2"/>
  <c r="AD112" i="72" s="1"/>
  <c r="AD83" i="2"/>
  <c r="AD130" i="72" s="1"/>
  <c r="K83" i="2"/>
  <c r="K130" i="72" s="1"/>
  <c r="K65" i="2"/>
  <c r="K112" i="72" s="1"/>
  <c r="W65" i="2"/>
  <c r="W112" i="72" s="1"/>
  <c r="W83" i="2"/>
  <c r="W130" i="72" s="1"/>
  <c r="H83" i="2"/>
  <c r="H130" i="72" s="1"/>
  <c r="H65" i="2"/>
  <c r="H112" i="72" s="1"/>
  <c r="N47" i="2"/>
  <c r="W47" i="2"/>
  <c r="I47" i="2"/>
  <c r="AC47" i="2"/>
  <c r="P47" i="2"/>
  <c r="Z47" i="2"/>
  <c r="H47" i="2"/>
  <c r="M47" i="2"/>
  <c r="L47" i="2"/>
  <c r="U47" i="2"/>
  <c r="AB47" i="2"/>
  <c r="O47" i="2"/>
  <c r="AE47" i="2"/>
  <c r="X47" i="2"/>
  <c r="J47" i="2"/>
  <c r="AA47" i="2"/>
  <c r="AD47" i="2"/>
  <c r="S47" i="2"/>
  <c r="R47" i="2"/>
  <c r="Y47" i="2"/>
  <c r="Q47" i="2"/>
  <c r="V47" i="2"/>
  <c r="T47" i="2"/>
  <c r="K47" i="2"/>
  <c r="C130" i="72" l="1"/>
  <c r="C112" i="72"/>
  <c r="S128" i="61"/>
  <c r="S150" i="71"/>
  <c r="S155" i="70"/>
  <c r="S134" i="69"/>
  <c r="AE128" i="61"/>
  <c r="AE134" i="69"/>
  <c r="AE150" i="71"/>
  <c r="AE155" i="70"/>
  <c r="H110" i="61"/>
  <c r="H116" i="69"/>
  <c r="H132" i="71"/>
  <c r="H137" i="70"/>
  <c r="AD128" i="61"/>
  <c r="AD150" i="71"/>
  <c r="AD134" i="69"/>
  <c r="AD155" i="70"/>
  <c r="U128" i="61"/>
  <c r="U134" i="69"/>
  <c r="U155" i="70"/>
  <c r="U150" i="71"/>
  <c r="V110" i="61"/>
  <c r="V137" i="70"/>
  <c r="V132" i="71"/>
  <c r="V116" i="69"/>
  <c r="M128" i="61"/>
  <c r="M150" i="71"/>
  <c r="M134" i="69"/>
  <c r="M155" i="70"/>
  <c r="AE110" i="61"/>
  <c r="AE132" i="71"/>
  <c r="AE137" i="70"/>
  <c r="AE116" i="69"/>
  <c r="AB110" i="61"/>
  <c r="AB132" i="71"/>
  <c r="AB137" i="70"/>
  <c r="AB116" i="69"/>
  <c r="Z110" i="61"/>
  <c r="Z137" i="70"/>
  <c r="Z132" i="71"/>
  <c r="Z116" i="69"/>
  <c r="O110" i="61"/>
  <c r="O132" i="71"/>
  <c r="O137" i="70"/>
  <c r="O116" i="69"/>
  <c r="Q110" i="61"/>
  <c r="Q137" i="70"/>
  <c r="Q116" i="69"/>
  <c r="Q132" i="71"/>
  <c r="AA110" i="61"/>
  <c r="AA116" i="69"/>
  <c r="AA137" i="70"/>
  <c r="AA132" i="71"/>
  <c r="L128" i="61"/>
  <c r="L134" i="69"/>
  <c r="L150" i="71"/>
  <c r="L155" i="70"/>
  <c r="X110" i="61"/>
  <c r="X137" i="70"/>
  <c r="X132" i="71"/>
  <c r="X116" i="69"/>
  <c r="P110" i="61"/>
  <c r="P132" i="71"/>
  <c r="P116" i="69"/>
  <c r="P137" i="70"/>
  <c r="K110" i="61"/>
  <c r="K132" i="71"/>
  <c r="K116" i="69"/>
  <c r="K137" i="70"/>
  <c r="AA128" i="61"/>
  <c r="AA134" i="69"/>
  <c r="AA150" i="71"/>
  <c r="AA155" i="70"/>
  <c r="R110" i="61"/>
  <c r="R116" i="69"/>
  <c r="R132" i="71"/>
  <c r="R137" i="70"/>
  <c r="X128" i="61"/>
  <c r="X134" i="69"/>
  <c r="X155" i="70"/>
  <c r="X150" i="71"/>
  <c r="P128" i="61"/>
  <c r="P134" i="69"/>
  <c r="P150" i="71"/>
  <c r="P155" i="70"/>
  <c r="K128" i="61"/>
  <c r="K150" i="71"/>
  <c r="K155" i="70"/>
  <c r="K134" i="69"/>
  <c r="I110" i="61"/>
  <c r="I132" i="71"/>
  <c r="I137" i="70"/>
  <c r="I116" i="69"/>
  <c r="T110" i="61"/>
  <c r="T132" i="71"/>
  <c r="T137" i="70"/>
  <c r="T116" i="69"/>
  <c r="R128" i="61"/>
  <c r="R155" i="70"/>
  <c r="R134" i="69"/>
  <c r="R150" i="71"/>
  <c r="S110" i="61"/>
  <c r="S132" i="71"/>
  <c r="S137" i="70"/>
  <c r="S116" i="69"/>
  <c r="I128" i="61"/>
  <c r="I31" i="61" s="1"/>
  <c r="I150" i="71"/>
  <c r="I155" i="70"/>
  <c r="I134" i="69"/>
  <c r="T128" i="61"/>
  <c r="T31" i="61" s="1"/>
  <c r="T134" i="69"/>
  <c r="T150" i="71"/>
  <c r="T155" i="70"/>
  <c r="V128" i="61"/>
  <c r="V155" i="70"/>
  <c r="V150" i="71"/>
  <c r="V134" i="69"/>
  <c r="J110" i="61"/>
  <c r="J137" i="70"/>
  <c r="J132" i="71"/>
  <c r="J116" i="69"/>
  <c r="J128" i="61"/>
  <c r="J155" i="70"/>
  <c r="J134" i="69"/>
  <c r="J150" i="71"/>
  <c r="H128" i="61"/>
  <c r="H155" i="70"/>
  <c r="H150" i="71"/>
  <c r="H134" i="69"/>
  <c r="AD110" i="61"/>
  <c r="AD137" i="70"/>
  <c r="AD132" i="71"/>
  <c r="AD116" i="69"/>
  <c r="U110" i="61"/>
  <c r="U116" i="69"/>
  <c r="U132" i="71"/>
  <c r="U137" i="70"/>
  <c r="N128" i="61"/>
  <c r="N155" i="70"/>
  <c r="N134" i="69"/>
  <c r="N150" i="71"/>
  <c r="M110" i="61"/>
  <c r="M116" i="69"/>
  <c r="M132" i="71"/>
  <c r="M137" i="70"/>
  <c r="W128" i="61"/>
  <c r="W150" i="71"/>
  <c r="W155" i="70"/>
  <c r="W134" i="69"/>
  <c r="N110" i="61"/>
  <c r="N116" i="69"/>
  <c r="N137" i="70"/>
  <c r="N132" i="71"/>
  <c r="Y110" i="61"/>
  <c r="Y132" i="71"/>
  <c r="Y137" i="70"/>
  <c r="Y116" i="69"/>
  <c r="AB128" i="61"/>
  <c r="AB134" i="69"/>
  <c r="AB155" i="70"/>
  <c r="AB150" i="71"/>
  <c r="Z128" i="61"/>
  <c r="Z134" i="69"/>
  <c r="Z155" i="70"/>
  <c r="Z150" i="71"/>
  <c r="AC128" i="61"/>
  <c r="AC155" i="70"/>
  <c r="AC150" i="71"/>
  <c r="AC134" i="69"/>
  <c r="W110" i="61"/>
  <c r="W137" i="70"/>
  <c r="W132" i="71"/>
  <c r="W116" i="69"/>
  <c r="O128" i="61"/>
  <c r="O150" i="71"/>
  <c r="O134" i="69"/>
  <c r="O155" i="70"/>
  <c r="Q128" i="61"/>
  <c r="Q155" i="70"/>
  <c r="Q134" i="69"/>
  <c r="Q150" i="71"/>
  <c r="Y128" i="61"/>
  <c r="Y155" i="70"/>
  <c r="Y134" i="69"/>
  <c r="Y150" i="71"/>
  <c r="L110" i="61"/>
  <c r="L116" i="69"/>
  <c r="L132" i="71"/>
  <c r="L137" i="70"/>
  <c r="AC110" i="61"/>
  <c r="AC132" i="71"/>
  <c r="AC116" i="69"/>
  <c r="AC137" i="70"/>
  <c r="R31" i="61"/>
  <c r="AA66" i="2"/>
  <c r="AA113" i="72" s="1"/>
  <c r="AA114" i="72" s="1"/>
  <c r="AA84" i="2"/>
  <c r="AA131" i="72" s="1"/>
  <c r="AA132" i="72" s="1"/>
  <c r="J66" i="2"/>
  <c r="J113" i="72" s="1"/>
  <c r="J114" i="72" s="1"/>
  <c r="J84" i="2"/>
  <c r="J131" i="72" s="1"/>
  <c r="J132" i="72" s="1"/>
  <c r="V84" i="2"/>
  <c r="V131" i="72" s="1"/>
  <c r="V132" i="72" s="1"/>
  <c r="V66" i="2"/>
  <c r="V113" i="72" s="1"/>
  <c r="V114" i="72" s="1"/>
  <c r="AE66" i="2"/>
  <c r="AE113" i="72" s="1"/>
  <c r="AE84" i="2"/>
  <c r="AE131" i="72" s="1"/>
  <c r="AE132" i="72" s="1"/>
  <c r="Z66" i="2"/>
  <c r="Z113" i="72" s="1"/>
  <c r="Z114" i="72" s="1"/>
  <c r="Z84" i="2"/>
  <c r="Z131" i="72" s="1"/>
  <c r="Z132" i="72" s="1"/>
  <c r="Y84" i="2"/>
  <c r="Y131" i="72" s="1"/>
  <c r="Y132" i="72" s="1"/>
  <c r="Y66" i="2"/>
  <c r="Y113" i="72" s="1"/>
  <c r="Y114" i="72" s="1"/>
  <c r="O66" i="2"/>
  <c r="O113" i="72" s="1"/>
  <c r="O114" i="72" s="1"/>
  <c r="O84" i="2"/>
  <c r="O131" i="72" s="1"/>
  <c r="O54" i="72" s="1"/>
  <c r="O55" i="72" s="1"/>
  <c r="O56" i="72" s="1"/>
  <c r="P84" i="2"/>
  <c r="P131" i="72" s="1"/>
  <c r="P132" i="72" s="1"/>
  <c r="P66" i="2"/>
  <c r="P113" i="72" s="1"/>
  <c r="P114" i="72" s="1"/>
  <c r="M84" i="2"/>
  <c r="M131" i="72" s="1"/>
  <c r="M132" i="72" s="1"/>
  <c r="M66" i="2"/>
  <c r="M113" i="72" s="1"/>
  <c r="M114" i="72" s="1"/>
  <c r="H84" i="2"/>
  <c r="H131" i="72" s="1"/>
  <c r="H66" i="2"/>
  <c r="H113" i="72" s="1"/>
  <c r="H114" i="72" s="1"/>
  <c r="Q84" i="2"/>
  <c r="Q131" i="72" s="1"/>
  <c r="Q132" i="72" s="1"/>
  <c r="Q66" i="2"/>
  <c r="Q113" i="72" s="1"/>
  <c r="Q54" i="72" s="1"/>
  <c r="Q55" i="72" s="1"/>
  <c r="Q56" i="72" s="1"/>
  <c r="AB66" i="2"/>
  <c r="AB113" i="72" s="1"/>
  <c r="AB114" i="72" s="1"/>
  <c r="AB84" i="2"/>
  <c r="AB131" i="72" s="1"/>
  <c r="AB54" i="72" s="1"/>
  <c r="AB55" i="72" s="1"/>
  <c r="AB56" i="72" s="1"/>
  <c r="S84" i="2"/>
  <c r="S131" i="72" s="1"/>
  <c r="S54" i="72" s="1"/>
  <c r="S55" i="72" s="1"/>
  <c r="S56" i="72" s="1"/>
  <c r="S66" i="2"/>
  <c r="S113" i="72" s="1"/>
  <c r="S114" i="72" s="1"/>
  <c r="U84" i="2"/>
  <c r="U131" i="72" s="1"/>
  <c r="U132" i="72" s="1"/>
  <c r="U66" i="2"/>
  <c r="U113" i="72" s="1"/>
  <c r="U114" i="72" s="1"/>
  <c r="I84" i="2"/>
  <c r="I131" i="72" s="1"/>
  <c r="I132" i="72" s="1"/>
  <c r="I66" i="2"/>
  <c r="I113" i="72" s="1"/>
  <c r="I114" i="72" s="1"/>
  <c r="K84" i="2"/>
  <c r="K131" i="72" s="1"/>
  <c r="K54" i="72" s="1"/>
  <c r="K55" i="72" s="1"/>
  <c r="K56" i="72" s="1"/>
  <c r="K66" i="2"/>
  <c r="K113" i="72" s="1"/>
  <c r="K114" i="72" s="1"/>
  <c r="N84" i="2"/>
  <c r="N131" i="72" s="1"/>
  <c r="N132" i="72" s="1"/>
  <c r="N66" i="2"/>
  <c r="N113" i="72" s="1"/>
  <c r="N114" i="72" s="1"/>
  <c r="T84" i="2"/>
  <c r="T131" i="72" s="1"/>
  <c r="T54" i="72" s="1"/>
  <c r="T55" i="72" s="1"/>
  <c r="T56" i="72" s="1"/>
  <c r="T66" i="2"/>
  <c r="T113" i="72" s="1"/>
  <c r="T114" i="72" s="1"/>
  <c r="X84" i="2"/>
  <c r="X131" i="72" s="1"/>
  <c r="X132" i="72" s="1"/>
  <c r="X66" i="2"/>
  <c r="X113" i="72" s="1"/>
  <c r="X114" i="72" s="1"/>
  <c r="R84" i="2"/>
  <c r="R131" i="72" s="1"/>
  <c r="R132" i="72" s="1"/>
  <c r="R66" i="2"/>
  <c r="R113" i="72" s="1"/>
  <c r="R114" i="72" s="1"/>
  <c r="AC84" i="2"/>
  <c r="AC131" i="72" s="1"/>
  <c r="AC132" i="72" s="1"/>
  <c r="AC66" i="2"/>
  <c r="AC113" i="72" s="1"/>
  <c r="AC114" i="72" s="1"/>
  <c r="AD84" i="2"/>
  <c r="AD131" i="72" s="1"/>
  <c r="AD132" i="72" s="1"/>
  <c r="AD66" i="2"/>
  <c r="AD113" i="72" s="1"/>
  <c r="AD114" i="72" s="1"/>
  <c r="L84" i="2"/>
  <c r="L131" i="72" s="1"/>
  <c r="L132" i="72" s="1"/>
  <c r="L66" i="2"/>
  <c r="L113" i="72" s="1"/>
  <c r="L114" i="72" s="1"/>
  <c r="W66" i="2"/>
  <c r="W113" i="72" s="1"/>
  <c r="W114" i="72" s="1"/>
  <c r="W84" i="2"/>
  <c r="W131" i="72" s="1"/>
  <c r="W132" i="72" s="1"/>
  <c r="J48" i="2"/>
  <c r="J49" i="2" s="1"/>
  <c r="S48" i="2"/>
  <c r="S49" i="2" s="1"/>
  <c r="X48" i="2"/>
  <c r="X49" i="2" s="1"/>
  <c r="Z48" i="2"/>
  <c r="Z49" i="2" s="1"/>
  <c r="AA48" i="2"/>
  <c r="AA49" i="2" s="1"/>
  <c r="L48" i="2"/>
  <c r="L49" i="2" s="1"/>
  <c r="N48" i="2"/>
  <c r="N49" i="2" s="1"/>
  <c r="W48" i="2"/>
  <c r="W49" i="2" s="1"/>
  <c r="R48" i="2"/>
  <c r="R49" i="2" s="1"/>
  <c r="O48" i="2"/>
  <c r="O49" i="2" s="1"/>
  <c r="P48" i="2"/>
  <c r="P49" i="2" s="1"/>
  <c r="T48" i="2"/>
  <c r="T49" i="2" s="1"/>
  <c r="AD48" i="2"/>
  <c r="AD49" i="2" s="1"/>
  <c r="I48" i="2"/>
  <c r="I49" i="2" s="1"/>
  <c r="Y48" i="2"/>
  <c r="Y49" i="2" s="1"/>
  <c r="Q48" i="2"/>
  <c r="Q49" i="2" s="1"/>
  <c r="K48" i="2"/>
  <c r="K49" i="2" s="1"/>
  <c r="M48" i="2"/>
  <c r="M49" i="2" s="1"/>
  <c r="AB48" i="2"/>
  <c r="AB49" i="2" s="1"/>
  <c r="AE48" i="2"/>
  <c r="AE49" i="2" s="1"/>
  <c r="H48" i="2"/>
  <c r="H49" i="2" s="1"/>
  <c r="AC48" i="2"/>
  <c r="AC49" i="2" s="1"/>
  <c r="U48" i="2"/>
  <c r="U49" i="2" s="1"/>
  <c r="V48" i="2"/>
  <c r="V49" i="2" s="1"/>
  <c r="T132" i="72" l="1"/>
  <c r="O31" i="61"/>
  <c r="O51" i="61" s="1"/>
  <c r="K31" i="61"/>
  <c r="X31" i="61"/>
  <c r="X51" i="61" s="1"/>
  <c r="AA31" i="61"/>
  <c r="AA51" i="61" s="1"/>
  <c r="M31" i="61"/>
  <c r="M51" i="61" s="1"/>
  <c r="AB31" i="61"/>
  <c r="AB51" i="61" s="1"/>
  <c r="K132" i="72"/>
  <c r="AB132" i="72"/>
  <c r="Y31" i="61"/>
  <c r="Y51" i="61" s="1"/>
  <c r="J31" i="61"/>
  <c r="H54" i="72"/>
  <c r="C131" i="72"/>
  <c r="C132" i="72" s="1"/>
  <c r="Q114" i="72"/>
  <c r="S132" i="72"/>
  <c r="C113" i="72"/>
  <c r="C114" i="72" s="1"/>
  <c r="H132" i="72"/>
  <c r="AE114" i="72"/>
  <c r="O132" i="72"/>
  <c r="AC31" i="61"/>
  <c r="C128" i="61"/>
  <c r="L31" i="61"/>
  <c r="L51" i="61" s="1"/>
  <c r="Z31" i="61"/>
  <c r="Z51" i="61" s="1"/>
  <c r="AD31" i="61"/>
  <c r="AD51" i="61" s="1"/>
  <c r="AE31" i="61"/>
  <c r="AE51" i="61" s="1"/>
  <c r="W31" i="61"/>
  <c r="W51" i="61" s="1"/>
  <c r="U31" i="61"/>
  <c r="U51" i="61" s="1"/>
  <c r="C110" i="61"/>
  <c r="S31" i="61"/>
  <c r="AC111" i="61"/>
  <c r="AC112" i="61" s="1"/>
  <c r="AC133" i="71"/>
  <c r="AC134" i="71" s="1"/>
  <c r="AC138" i="70"/>
  <c r="AC139" i="70" s="1"/>
  <c r="AC117" i="69"/>
  <c r="AC118" i="69" s="1"/>
  <c r="O263" i="71"/>
  <c r="O245" i="71"/>
  <c r="O281" i="71"/>
  <c r="AB37" i="69"/>
  <c r="C155" i="70"/>
  <c r="T37" i="69"/>
  <c r="X37" i="69"/>
  <c r="Q250" i="70"/>
  <c r="Q58" i="70" s="1"/>
  <c r="AD245" i="71"/>
  <c r="AD281" i="71"/>
  <c r="AD263" i="71"/>
  <c r="H129" i="61"/>
  <c r="H130" i="61" s="1"/>
  <c r="H135" i="69"/>
  <c r="H136" i="69" s="1"/>
  <c r="H156" i="70"/>
  <c r="H151" i="71"/>
  <c r="H152" i="71" s="1"/>
  <c r="AE129" i="61"/>
  <c r="AE130" i="61" s="1"/>
  <c r="AE151" i="71"/>
  <c r="AE135" i="69"/>
  <c r="AE136" i="69" s="1"/>
  <c r="AE156" i="70"/>
  <c r="AE157" i="70" s="1"/>
  <c r="AD133" i="71"/>
  <c r="AD134" i="71" s="1"/>
  <c r="AD117" i="69"/>
  <c r="AD118" i="69" s="1"/>
  <c r="AD138" i="70"/>
  <c r="AD139" i="70" s="1"/>
  <c r="N151" i="71"/>
  <c r="N152" i="71" s="1"/>
  <c r="N135" i="69"/>
  <c r="N156" i="70"/>
  <c r="N157" i="70" s="1"/>
  <c r="U156" i="70"/>
  <c r="U157" i="70" s="1"/>
  <c r="U151" i="71"/>
  <c r="U135" i="69"/>
  <c r="Q111" i="61"/>
  <c r="Q112" i="61" s="1"/>
  <c r="Q133" i="71"/>
  <c r="Q134" i="71" s="1"/>
  <c r="Q117" i="69"/>
  <c r="Q118" i="69" s="1"/>
  <c r="Q138" i="70"/>
  <c r="Q139" i="70" s="1"/>
  <c r="P133" i="71"/>
  <c r="P134" i="71" s="1"/>
  <c r="P117" i="69"/>
  <c r="P118" i="69" s="1"/>
  <c r="P138" i="70"/>
  <c r="V129" i="61"/>
  <c r="V151" i="71"/>
  <c r="V135" i="69"/>
  <c r="V136" i="69" s="1"/>
  <c r="V156" i="70"/>
  <c r="V157" i="70" s="1"/>
  <c r="H31" i="61"/>
  <c r="H51" i="61" s="1"/>
  <c r="Q31" i="61"/>
  <c r="Q51" i="61" s="1"/>
  <c r="N31" i="61"/>
  <c r="N51" i="61" s="1"/>
  <c r="V31" i="61"/>
  <c r="V51" i="61" s="1"/>
  <c r="P31" i="61"/>
  <c r="P51" i="61" s="1"/>
  <c r="AD151" i="71"/>
  <c r="AD152" i="71" s="1"/>
  <c r="AD156" i="70"/>
  <c r="AD157" i="70" s="1"/>
  <c r="AD135" i="69"/>
  <c r="AD136" i="69" s="1"/>
  <c r="X138" i="70"/>
  <c r="X139" i="70" s="1"/>
  <c r="X117" i="69"/>
  <c r="X118" i="69" s="1"/>
  <c r="X133" i="71"/>
  <c r="Q156" i="70"/>
  <c r="Q157" i="70" s="1"/>
  <c r="Q151" i="71"/>
  <c r="Q152" i="71" s="1"/>
  <c r="Q135" i="69"/>
  <c r="P129" i="61"/>
  <c r="P130" i="61" s="1"/>
  <c r="P151" i="71"/>
  <c r="P152" i="71" s="1"/>
  <c r="P135" i="69"/>
  <c r="P156" i="70"/>
  <c r="P157" i="70" s="1"/>
  <c r="Z129" i="61"/>
  <c r="Z130" i="61" s="1"/>
  <c r="Z135" i="69"/>
  <c r="Z136" i="69" s="1"/>
  <c r="Z151" i="71"/>
  <c r="Z156" i="70"/>
  <c r="Z157" i="70" s="1"/>
  <c r="AC250" i="70"/>
  <c r="AC58" i="70" s="1"/>
  <c r="Y245" i="71"/>
  <c r="Y281" i="71"/>
  <c r="Y263" i="71"/>
  <c r="AC37" i="69"/>
  <c r="AB281" i="71"/>
  <c r="AB263" i="71"/>
  <c r="AB245" i="71"/>
  <c r="M250" i="70"/>
  <c r="M58" i="70" s="1"/>
  <c r="U250" i="70"/>
  <c r="U58" i="70" s="1"/>
  <c r="H37" i="69"/>
  <c r="C134" i="69"/>
  <c r="K37" i="69"/>
  <c r="X245" i="71"/>
  <c r="X281" i="71"/>
  <c r="X263" i="71"/>
  <c r="P250" i="70"/>
  <c r="P58" i="70" s="1"/>
  <c r="L250" i="70"/>
  <c r="L58" i="70" s="1"/>
  <c r="W135" i="69"/>
  <c r="W151" i="71"/>
  <c r="W156" i="70"/>
  <c r="W157" i="70" s="1"/>
  <c r="X156" i="70"/>
  <c r="X157" i="70" s="1"/>
  <c r="X151" i="71"/>
  <c r="X135" i="69"/>
  <c r="K138" i="70"/>
  <c r="K139" i="70" s="1"/>
  <c r="K117" i="69"/>
  <c r="K118" i="69" s="1"/>
  <c r="K133" i="71"/>
  <c r="K134" i="71" s="1"/>
  <c r="S111" i="61"/>
  <c r="S112" i="61" s="1"/>
  <c r="S133" i="71"/>
  <c r="S134" i="71" s="1"/>
  <c r="S117" i="69"/>
  <c r="S118" i="69" s="1"/>
  <c r="S138" i="70"/>
  <c r="S139" i="70" s="1"/>
  <c r="Z111" i="61"/>
  <c r="Z112" i="61" s="1"/>
  <c r="Z138" i="70"/>
  <c r="Z139" i="70" s="1"/>
  <c r="Z117" i="69"/>
  <c r="Z118" i="69" s="1"/>
  <c r="Z133" i="71"/>
  <c r="Z134" i="71" s="1"/>
  <c r="J151" i="71"/>
  <c r="J156" i="70"/>
  <c r="J135" i="69"/>
  <c r="Y37" i="69"/>
  <c r="O37" i="69"/>
  <c r="AC245" i="71"/>
  <c r="AC281" i="71"/>
  <c r="AC263" i="71"/>
  <c r="N250" i="70"/>
  <c r="N58" i="70" s="1"/>
  <c r="C150" i="71"/>
  <c r="H281" i="71"/>
  <c r="H263" i="71"/>
  <c r="H245" i="71"/>
  <c r="T281" i="71"/>
  <c r="T245" i="71"/>
  <c r="T263" i="71"/>
  <c r="S250" i="70"/>
  <c r="S58" i="70" s="1"/>
  <c r="T250" i="70"/>
  <c r="T58" i="70" s="1"/>
  <c r="AA281" i="71"/>
  <c r="AA263" i="71"/>
  <c r="AA245" i="71"/>
  <c r="L281" i="71"/>
  <c r="L263" i="71"/>
  <c r="L245" i="71"/>
  <c r="AE250" i="70"/>
  <c r="AE58" i="70" s="1"/>
  <c r="AD37" i="69"/>
  <c r="AE263" i="71"/>
  <c r="AE245" i="71"/>
  <c r="AE281" i="71"/>
  <c r="W117" i="69"/>
  <c r="W118" i="69" s="1"/>
  <c r="W133" i="71"/>
  <c r="W134" i="71" s="1"/>
  <c r="W138" i="70"/>
  <c r="K129" i="61"/>
  <c r="K130" i="61" s="1"/>
  <c r="K151" i="71"/>
  <c r="K156" i="70"/>
  <c r="K157" i="70" s="1"/>
  <c r="K135" i="69"/>
  <c r="S135" i="69"/>
  <c r="S156" i="70"/>
  <c r="S157" i="70" s="1"/>
  <c r="S151" i="71"/>
  <c r="S152" i="71" s="1"/>
  <c r="H138" i="70"/>
  <c r="H117" i="69"/>
  <c r="H118" i="69" s="1"/>
  <c r="H133" i="71"/>
  <c r="H134" i="71" s="1"/>
  <c r="O129" i="61"/>
  <c r="O130" i="61" s="1"/>
  <c r="O151" i="71"/>
  <c r="O152" i="71" s="1"/>
  <c r="O135" i="69"/>
  <c r="O156" i="70"/>
  <c r="O157" i="70" s="1"/>
  <c r="J117" i="69"/>
  <c r="J118" i="69" s="1"/>
  <c r="J133" i="71"/>
  <c r="J134" i="71" s="1"/>
  <c r="J138" i="70"/>
  <c r="J139" i="70" s="1"/>
  <c r="J250" i="70"/>
  <c r="J58" i="70" s="1"/>
  <c r="K245" i="71"/>
  <c r="K281" i="71"/>
  <c r="K263" i="71"/>
  <c r="AA37" i="69"/>
  <c r="L37" i="69"/>
  <c r="V250" i="70"/>
  <c r="V58" i="70" s="1"/>
  <c r="AE37" i="69"/>
  <c r="AC135" i="69"/>
  <c r="AC136" i="69" s="1"/>
  <c r="AC151" i="71"/>
  <c r="AC156" i="70"/>
  <c r="AC157" i="70" s="1"/>
  <c r="T133" i="71"/>
  <c r="T134" i="71" s="1"/>
  <c r="T138" i="70"/>
  <c r="T139" i="70" s="1"/>
  <c r="T117" i="69"/>
  <c r="T118" i="69" s="1"/>
  <c r="O111" i="61"/>
  <c r="O112" i="61" s="1"/>
  <c r="O138" i="70"/>
  <c r="O133" i="71"/>
  <c r="O134" i="71" s="1"/>
  <c r="O117" i="69"/>
  <c r="O118" i="69" s="1"/>
  <c r="AA156" i="70"/>
  <c r="AA157" i="70" s="1"/>
  <c r="AA151" i="71"/>
  <c r="AA152" i="71" s="1"/>
  <c r="AA135" i="69"/>
  <c r="AA136" i="69" s="1"/>
  <c r="L133" i="71"/>
  <c r="L134" i="71" s="1"/>
  <c r="L117" i="69"/>
  <c r="L118" i="69" s="1"/>
  <c r="L138" i="70"/>
  <c r="L139" i="70" s="1"/>
  <c r="T129" i="61"/>
  <c r="T130" i="61" s="1"/>
  <c r="T151" i="71"/>
  <c r="T152" i="71" s="1"/>
  <c r="T156" i="70"/>
  <c r="T157" i="70" s="1"/>
  <c r="T135" i="69"/>
  <c r="T136" i="69" s="1"/>
  <c r="I138" i="70"/>
  <c r="I139" i="70" s="1"/>
  <c r="I117" i="69"/>
  <c r="I118" i="69" s="1"/>
  <c r="I133" i="71"/>
  <c r="I134" i="71" s="1"/>
  <c r="AB129" i="61"/>
  <c r="AB130" i="61" s="1"/>
  <c r="AB151" i="71"/>
  <c r="AB152" i="71" s="1"/>
  <c r="AB156" i="70"/>
  <c r="AB157" i="70" s="1"/>
  <c r="AB135" i="69"/>
  <c r="M138" i="70"/>
  <c r="M139" i="70" s="1"/>
  <c r="M117" i="69"/>
  <c r="M118" i="69" s="1"/>
  <c r="M133" i="71"/>
  <c r="M134" i="71" s="1"/>
  <c r="AE111" i="61"/>
  <c r="AE112" i="61" s="1"/>
  <c r="AE133" i="71"/>
  <c r="AE134" i="71" s="1"/>
  <c r="AE117" i="69"/>
  <c r="AE118" i="69" s="1"/>
  <c r="AE138" i="70"/>
  <c r="AA117" i="69"/>
  <c r="AA118" i="69" s="1"/>
  <c r="AA138" i="70"/>
  <c r="AA139" i="70" s="1"/>
  <c r="AA133" i="71"/>
  <c r="AA134" i="71" s="1"/>
  <c r="Q263" i="71"/>
  <c r="Q281" i="71"/>
  <c r="Q245" i="71"/>
  <c r="Z245" i="71"/>
  <c r="Z281" i="71"/>
  <c r="Z263" i="71"/>
  <c r="W37" i="69"/>
  <c r="N263" i="71"/>
  <c r="N281" i="71"/>
  <c r="N245" i="71"/>
  <c r="J152" i="71"/>
  <c r="J245" i="71"/>
  <c r="J281" i="71"/>
  <c r="J263" i="71"/>
  <c r="V37" i="69"/>
  <c r="I37" i="69"/>
  <c r="R281" i="71"/>
  <c r="R263" i="71"/>
  <c r="R245" i="71"/>
  <c r="R250" i="70"/>
  <c r="R58" i="70" s="1"/>
  <c r="K250" i="70"/>
  <c r="K58" i="70" s="1"/>
  <c r="U281" i="71"/>
  <c r="U263" i="71"/>
  <c r="U245" i="71"/>
  <c r="H250" i="70"/>
  <c r="H58" i="70" s="1"/>
  <c r="C137" i="70"/>
  <c r="S37" i="69"/>
  <c r="L135" i="69"/>
  <c r="L136" i="69" s="1"/>
  <c r="L156" i="70"/>
  <c r="L151" i="71"/>
  <c r="L152" i="71" s="1"/>
  <c r="R133" i="71"/>
  <c r="R134" i="71" s="1"/>
  <c r="R117" i="69"/>
  <c r="R118" i="69" s="1"/>
  <c r="R138" i="70"/>
  <c r="I151" i="71"/>
  <c r="I152" i="71" s="1"/>
  <c r="I156" i="70"/>
  <c r="I157" i="70" s="1"/>
  <c r="I135" i="69"/>
  <c r="AB133" i="71"/>
  <c r="AB134" i="71" s="1"/>
  <c r="AB117" i="69"/>
  <c r="AB118" i="69" s="1"/>
  <c r="AB138" i="70"/>
  <c r="AB139" i="70" s="1"/>
  <c r="M135" i="69"/>
  <c r="M156" i="70"/>
  <c r="M157" i="70" s="1"/>
  <c r="M151" i="71"/>
  <c r="M152" i="71" s="1"/>
  <c r="Y117" i="69"/>
  <c r="Y118" i="69" s="1"/>
  <c r="Y138" i="70"/>
  <c r="Y139" i="70" s="1"/>
  <c r="Y133" i="71"/>
  <c r="Y134" i="71" s="1"/>
  <c r="Q37" i="69"/>
  <c r="Z250" i="70"/>
  <c r="Z58" i="70" s="1"/>
  <c r="Y250" i="70"/>
  <c r="Y58" i="70" s="1"/>
  <c r="N37" i="69"/>
  <c r="J37" i="69"/>
  <c r="V281" i="71"/>
  <c r="V263" i="71"/>
  <c r="V245" i="71"/>
  <c r="R37" i="69"/>
  <c r="I250" i="70"/>
  <c r="I58" i="70" s="1"/>
  <c r="P281" i="71"/>
  <c r="P245" i="71"/>
  <c r="P263" i="71"/>
  <c r="X134" i="71"/>
  <c r="AA250" i="70"/>
  <c r="AA58" i="70" s="1"/>
  <c r="O250" i="70"/>
  <c r="O58" i="70" s="1"/>
  <c r="AB250" i="70"/>
  <c r="AB58" i="70" s="1"/>
  <c r="M37" i="69"/>
  <c r="C132" i="71"/>
  <c r="R129" i="61"/>
  <c r="R130" i="61" s="1"/>
  <c r="R151" i="71"/>
  <c r="R152" i="71" s="1"/>
  <c r="R135" i="69"/>
  <c r="R136" i="69" s="1"/>
  <c r="R156" i="70"/>
  <c r="R157" i="70" s="1"/>
  <c r="N111" i="61"/>
  <c r="N112" i="61" s="1"/>
  <c r="N133" i="71"/>
  <c r="N134" i="71" s="1"/>
  <c r="N117" i="69"/>
  <c r="N118" i="69" s="1"/>
  <c r="N138" i="70"/>
  <c r="U133" i="71"/>
  <c r="U134" i="71" s="1"/>
  <c r="U117" i="69"/>
  <c r="U118" i="69" s="1"/>
  <c r="U138" i="70"/>
  <c r="U139" i="70" s="1"/>
  <c r="Y135" i="69"/>
  <c r="Y156" i="70"/>
  <c r="Y157" i="70" s="1"/>
  <c r="Y151" i="71"/>
  <c r="V111" i="61"/>
  <c r="V112" i="61" s="1"/>
  <c r="V117" i="69"/>
  <c r="V118" i="69" s="1"/>
  <c r="V133" i="71"/>
  <c r="V134" i="71" s="1"/>
  <c r="V138" i="70"/>
  <c r="W250" i="70"/>
  <c r="W58" i="70" s="1"/>
  <c r="Z37" i="69"/>
  <c r="W152" i="71"/>
  <c r="W281" i="71"/>
  <c r="W263" i="71"/>
  <c r="W245" i="71"/>
  <c r="AD250" i="70"/>
  <c r="AD58" i="70" s="1"/>
  <c r="J157" i="70"/>
  <c r="I281" i="71"/>
  <c r="I245" i="71"/>
  <c r="I263" i="71"/>
  <c r="P37" i="69"/>
  <c r="X250" i="70"/>
  <c r="X58" i="70" s="1"/>
  <c r="M263" i="71"/>
  <c r="M281" i="71"/>
  <c r="M245" i="71"/>
  <c r="U136" i="69"/>
  <c r="U37" i="69"/>
  <c r="C116" i="69"/>
  <c r="S245" i="71"/>
  <c r="S263" i="71"/>
  <c r="S281" i="71"/>
  <c r="I51" i="61"/>
  <c r="R51" i="61"/>
  <c r="S51" i="61"/>
  <c r="J51" i="61"/>
  <c r="T51" i="61"/>
  <c r="AC51" i="61"/>
  <c r="K51" i="61"/>
  <c r="O85" i="2"/>
  <c r="H67" i="2"/>
  <c r="H111" i="61"/>
  <c r="H112" i="61" s="1"/>
  <c r="W67" i="2"/>
  <c r="W111" i="61"/>
  <c r="W112" i="61" s="1"/>
  <c r="Z85" i="2"/>
  <c r="X85" i="2"/>
  <c r="X129" i="61"/>
  <c r="K67" i="2"/>
  <c r="K111" i="61"/>
  <c r="K112" i="61" s="1"/>
  <c r="Q85" i="2"/>
  <c r="Q129" i="61"/>
  <c r="P67" i="2"/>
  <c r="P111" i="61"/>
  <c r="P112" i="61" s="1"/>
  <c r="AC85" i="2"/>
  <c r="AC129" i="61"/>
  <c r="S85" i="2"/>
  <c r="S129" i="61"/>
  <c r="J67" i="2"/>
  <c r="J111" i="61"/>
  <c r="J112" i="61" s="1"/>
  <c r="AD67" i="2"/>
  <c r="AD111" i="61"/>
  <c r="AD112" i="61" s="1"/>
  <c r="I85" i="2"/>
  <c r="I129" i="61"/>
  <c r="AB67" i="2"/>
  <c r="AB111" i="61"/>
  <c r="AB112" i="61" s="1"/>
  <c r="M85" i="2"/>
  <c r="M129" i="61"/>
  <c r="AA85" i="2"/>
  <c r="AA129" i="61"/>
  <c r="L67" i="2"/>
  <c r="L111" i="61"/>
  <c r="L112" i="61" s="1"/>
  <c r="L85" i="2"/>
  <c r="L129" i="61"/>
  <c r="O67" i="2"/>
  <c r="AD85" i="2"/>
  <c r="AD129" i="61"/>
  <c r="N85" i="2"/>
  <c r="N129" i="61"/>
  <c r="U67" i="2"/>
  <c r="U111" i="61"/>
  <c r="U112" i="61" s="1"/>
  <c r="Y67" i="2"/>
  <c r="Y111" i="61"/>
  <c r="Y112" i="61" s="1"/>
  <c r="AA67" i="2"/>
  <c r="AA111" i="61"/>
  <c r="AA112" i="61" s="1"/>
  <c r="T67" i="2"/>
  <c r="T111" i="61"/>
  <c r="T112" i="61" s="1"/>
  <c r="J85" i="2"/>
  <c r="J129" i="61"/>
  <c r="R67" i="2"/>
  <c r="R111" i="61"/>
  <c r="R112" i="61" s="1"/>
  <c r="I67" i="2"/>
  <c r="I111" i="61"/>
  <c r="I112" i="61" s="1"/>
  <c r="M67" i="2"/>
  <c r="M111" i="61"/>
  <c r="M112" i="61" s="1"/>
  <c r="W85" i="2"/>
  <c r="W129" i="61"/>
  <c r="X67" i="2"/>
  <c r="X111" i="61"/>
  <c r="X112" i="61" s="1"/>
  <c r="U85" i="2"/>
  <c r="U129" i="61"/>
  <c r="H85" i="2"/>
  <c r="Y85" i="2"/>
  <c r="Y129" i="61"/>
  <c r="V85" i="2"/>
  <c r="Z67" i="2"/>
  <c r="AC67" i="2"/>
  <c r="Q67" i="2"/>
  <c r="P85" i="2"/>
  <c r="V67" i="2"/>
  <c r="N67" i="2"/>
  <c r="AE85" i="2"/>
  <c r="AB85" i="2"/>
  <c r="S67" i="2"/>
  <c r="AE67" i="2"/>
  <c r="T85" i="2"/>
  <c r="K85" i="2"/>
  <c r="R85" i="2"/>
  <c r="H55" i="72" l="1"/>
  <c r="C54" i="72"/>
  <c r="I42" i="65" s="1"/>
  <c r="I43" i="65" s="1"/>
  <c r="I44" i="65" s="1"/>
  <c r="W251" i="70"/>
  <c r="AE251" i="70"/>
  <c r="V251" i="70"/>
  <c r="P38" i="69"/>
  <c r="P58" i="69" s="1"/>
  <c r="S38" i="69"/>
  <c r="S58" i="69" s="1"/>
  <c r="X38" i="69"/>
  <c r="X58" i="69" s="1"/>
  <c r="N251" i="70"/>
  <c r="Q38" i="69"/>
  <c r="Q58" i="69" s="1"/>
  <c r="Y38" i="69"/>
  <c r="Y58" i="69" s="1"/>
  <c r="M38" i="69"/>
  <c r="M58" i="69" s="1"/>
  <c r="W139" i="70"/>
  <c r="I38" i="69"/>
  <c r="I58" i="69" s="1"/>
  <c r="O251" i="70"/>
  <c r="O139" i="70"/>
  <c r="R251" i="70"/>
  <c r="S251" i="70"/>
  <c r="K38" i="69"/>
  <c r="K58" i="69" s="1"/>
  <c r="Z32" i="61"/>
  <c r="Z52" i="61" s="1"/>
  <c r="Z53" i="61" s="1"/>
  <c r="O32" i="61"/>
  <c r="O52" i="61" s="1"/>
  <c r="O53" i="61" s="1"/>
  <c r="V32" i="61"/>
  <c r="V52" i="61" s="1"/>
  <c r="V53" i="61" s="1"/>
  <c r="U38" i="69"/>
  <c r="U58" i="69" s="1"/>
  <c r="Y136" i="69"/>
  <c r="Z38" i="69"/>
  <c r="Z58" i="69" s="1"/>
  <c r="P251" i="70"/>
  <c r="R139" i="70"/>
  <c r="J38" i="69"/>
  <c r="J58" i="69" s="1"/>
  <c r="AE139" i="70"/>
  <c r="O38" i="69"/>
  <c r="O58" i="69" s="1"/>
  <c r="W38" i="69"/>
  <c r="W58" i="69" s="1"/>
  <c r="U53" i="71"/>
  <c r="AA53" i="71"/>
  <c r="V264" i="71"/>
  <c r="V265" i="71" s="1"/>
  <c r="V282" i="71"/>
  <c r="V283" i="71" s="1"/>
  <c r="V246" i="71"/>
  <c r="Y246" i="71"/>
  <c r="Y264" i="71"/>
  <c r="Y265" i="71" s="1"/>
  <c r="Y282" i="71"/>
  <c r="Y283" i="71" s="1"/>
  <c r="L251" i="70"/>
  <c r="Z282" i="71"/>
  <c r="Z283" i="71" s="1"/>
  <c r="Z264" i="71"/>
  <c r="Z246" i="71"/>
  <c r="V130" i="61"/>
  <c r="P39" i="69"/>
  <c r="P57" i="69"/>
  <c r="R264" i="71"/>
  <c r="R265" i="71" s="1"/>
  <c r="R282" i="71"/>
  <c r="R283" i="71" s="1"/>
  <c r="R246" i="71"/>
  <c r="R247" i="71" s="1"/>
  <c r="AB38" i="69"/>
  <c r="AB58" i="69" s="1"/>
  <c r="L57" i="69"/>
  <c r="H251" i="70"/>
  <c r="C138" i="70"/>
  <c r="C139" i="70" s="1"/>
  <c r="O57" i="69"/>
  <c r="K57" i="69"/>
  <c r="Y152" i="71"/>
  <c r="X251" i="70"/>
  <c r="Q251" i="70"/>
  <c r="N38" i="69"/>
  <c r="N58" i="69" s="1"/>
  <c r="AE282" i="71"/>
  <c r="AE283" i="71" s="1"/>
  <c r="AE264" i="71"/>
  <c r="AE265" i="71" s="1"/>
  <c r="AE246" i="71"/>
  <c r="AE247" i="71" s="1"/>
  <c r="AD53" i="71"/>
  <c r="P136" i="69"/>
  <c r="N57" i="69"/>
  <c r="Q57" i="69"/>
  <c r="C250" i="70"/>
  <c r="R53" i="71"/>
  <c r="W57" i="69"/>
  <c r="Q53" i="71"/>
  <c r="T282" i="71"/>
  <c r="T283" i="71" s="1"/>
  <c r="T246" i="71"/>
  <c r="T247" i="71" s="1"/>
  <c r="T264" i="71"/>
  <c r="T265" i="71" s="1"/>
  <c r="AC282" i="71"/>
  <c r="AC283" i="71" s="1"/>
  <c r="AC246" i="71"/>
  <c r="AC264" i="71"/>
  <c r="AC265" i="71" s="1"/>
  <c r="S246" i="71"/>
  <c r="S247" i="71" s="1"/>
  <c r="S282" i="71"/>
  <c r="S283" i="71" s="1"/>
  <c r="S264" i="71"/>
  <c r="S265" i="71" s="1"/>
  <c r="O136" i="69"/>
  <c r="K136" i="69"/>
  <c r="P282" i="71"/>
  <c r="P283" i="71" s="1"/>
  <c r="P264" i="71"/>
  <c r="P265" i="71" s="1"/>
  <c r="P246" i="71"/>
  <c r="AD38" i="69"/>
  <c r="AD58" i="69" s="1"/>
  <c r="N264" i="71"/>
  <c r="N265" i="71" s="1"/>
  <c r="N246" i="71"/>
  <c r="N247" i="71" s="1"/>
  <c r="N282" i="71"/>
  <c r="N283" i="71" s="1"/>
  <c r="T57" i="69"/>
  <c r="O53" i="71"/>
  <c r="Z57" i="69"/>
  <c r="P53" i="71"/>
  <c r="V53" i="71"/>
  <c r="N136" i="69"/>
  <c r="Q136" i="69"/>
  <c r="AB251" i="70"/>
  <c r="H139" i="70"/>
  <c r="W136" i="69"/>
  <c r="AB264" i="71"/>
  <c r="AB265" i="71" s="1"/>
  <c r="AB246" i="71"/>
  <c r="AB247" i="71" s="1"/>
  <c r="AB282" i="71"/>
  <c r="AB283" i="71" s="1"/>
  <c r="AC38" i="69"/>
  <c r="AC58" i="69" s="1"/>
  <c r="AA57" i="69"/>
  <c r="AE252" i="70"/>
  <c r="H53" i="71"/>
  <c r="C245" i="71"/>
  <c r="N139" i="70"/>
  <c r="Y57" i="69"/>
  <c r="Z251" i="70"/>
  <c r="K251" i="70"/>
  <c r="K59" i="70" s="1"/>
  <c r="K60" i="70" s="1"/>
  <c r="P139" i="70"/>
  <c r="AC57" i="69"/>
  <c r="V38" i="69"/>
  <c r="V58" i="69" s="1"/>
  <c r="AD251" i="70"/>
  <c r="C151" i="71"/>
  <c r="C152" i="71" s="1"/>
  <c r="H246" i="71"/>
  <c r="H247" i="71" s="1"/>
  <c r="H264" i="71"/>
  <c r="H265" i="71" s="1"/>
  <c r="H282" i="71"/>
  <c r="H283" i="71" s="1"/>
  <c r="U57" i="69"/>
  <c r="L282" i="71"/>
  <c r="L283" i="71" s="1"/>
  <c r="L246" i="71"/>
  <c r="L247" i="71" s="1"/>
  <c r="L264" i="71"/>
  <c r="L265" i="71" s="1"/>
  <c r="K78" i="70"/>
  <c r="J53" i="71"/>
  <c r="AE57" i="69"/>
  <c r="C263" i="71"/>
  <c r="AD264" i="71"/>
  <c r="AD265" i="71" s="1"/>
  <c r="AD246" i="71"/>
  <c r="AD282" i="71"/>
  <c r="AD283" i="71" s="1"/>
  <c r="C156" i="70"/>
  <c r="C157" i="70" s="1"/>
  <c r="W252" i="70"/>
  <c r="Z265" i="71"/>
  <c r="O282" i="71"/>
  <c r="O283" i="71" s="1"/>
  <c r="O246" i="71"/>
  <c r="O247" i="71" s="1"/>
  <c r="O264" i="71"/>
  <c r="O265" i="71" s="1"/>
  <c r="AE53" i="71"/>
  <c r="C281" i="71"/>
  <c r="X246" i="71"/>
  <c r="X264" i="71"/>
  <c r="X265" i="71" s="1"/>
  <c r="X282" i="71"/>
  <c r="X283" i="71" s="1"/>
  <c r="Q264" i="71"/>
  <c r="Q265" i="71" s="1"/>
  <c r="Q282" i="71"/>
  <c r="Q283" i="71" s="1"/>
  <c r="Q246" i="71"/>
  <c r="H38" i="69"/>
  <c r="C135" i="69"/>
  <c r="C136" i="69" s="1"/>
  <c r="H157" i="70"/>
  <c r="M53" i="71"/>
  <c r="I53" i="71"/>
  <c r="W53" i="71"/>
  <c r="V152" i="71"/>
  <c r="Y251" i="70"/>
  <c r="L38" i="69"/>
  <c r="L58" i="69" s="1"/>
  <c r="I57" i="69"/>
  <c r="N53" i="71"/>
  <c r="V252" i="70"/>
  <c r="U264" i="71"/>
  <c r="U265" i="71" s="1"/>
  <c r="U282" i="71"/>
  <c r="U283" i="71" s="1"/>
  <c r="U246" i="71"/>
  <c r="C31" i="61"/>
  <c r="E18" i="65" s="1"/>
  <c r="AE32" i="61"/>
  <c r="AE52" i="61" s="1"/>
  <c r="AE53" i="61" s="1"/>
  <c r="M57" i="69"/>
  <c r="J39" i="69"/>
  <c r="J57" i="69"/>
  <c r="S57" i="69"/>
  <c r="U152" i="71"/>
  <c r="I136" i="69"/>
  <c r="Z53" i="71"/>
  <c r="I251" i="70"/>
  <c r="AA38" i="69"/>
  <c r="AA58" i="69" s="1"/>
  <c r="T251" i="70"/>
  <c r="V139" i="70"/>
  <c r="K53" i="71"/>
  <c r="C133" i="71"/>
  <c r="C134" i="71" s="1"/>
  <c r="K282" i="71"/>
  <c r="K283" i="71" s="1"/>
  <c r="K246" i="71"/>
  <c r="K264" i="71"/>
  <c r="K265" i="71" s="1"/>
  <c r="AE152" i="71"/>
  <c r="L53" i="71"/>
  <c r="T53" i="71"/>
  <c r="AC53" i="71"/>
  <c r="X53" i="71"/>
  <c r="AB53" i="71"/>
  <c r="X57" i="69"/>
  <c r="AB57" i="69"/>
  <c r="AC251" i="70"/>
  <c r="S53" i="71"/>
  <c r="U251" i="70"/>
  <c r="R38" i="69"/>
  <c r="R58" i="69" s="1"/>
  <c r="M136" i="69"/>
  <c r="R57" i="69"/>
  <c r="J136" i="69"/>
  <c r="M282" i="71"/>
  <c r="M283" i="71" s="1"/>
  <c r="M264" i="71"/>
  <c r="M265" i="71" s="1"/>
  <c r="M246" i="71"/>
  <c r="I282" i="71"/>
  <c r="I283" i="71" s="1"/>
  <c r="I264" i="71"/>
  <c r="I265" i="71" s="1"/>
  <c r="I246" i="71"/>
  <c r="S136" i="69"/>
  <c r="V57" i="69"/>
  <c r="Z152" i="71"/>
  <c r="AA251" i="70"/>
  <c r="M251" i="70"/>
  <c r="T38" i="69"/>
  <c r="T58" i="69" s="1"/>
  <c r="AA282" i="71"/>
  <c r="AA283" i="71" s="1"/>
  <c r="AA246" i="71"/>
  <c r="AA264" i="71"/>
  <c r="AA265" i="71" s="1"/>
  <c r="K152" i="71"/>
  <c r="J251" i="70"/>
  <c r="C117" i="69"/>
  <c r="C118" i="69" s="1"/>
  <c r="AD57" i="69"/>
  <c r="AC152" i="71"/>
  <c r="J282" i="71"/>
  <c r="J283" i="71" s="1"/>
  <c r="J264" i="71"/>
  <c r="J265" i="71" s="1"/>
  <c r="J246" i="71"/>
  <c r="W264" i="71"/>
  <c r="W265" i="71" s="1"/>
  <c r="W246" i="71"/>
  <c r="W282" i="71"/>
  <c r="W283" i="71" s="1"/>
  <c r="L157" i="70"/>
  <c r="X152" i="71"/>
  <c r="H57" i="69"/>
  <c r="C37" i="69"/>
  <c r="F18" i="65" s="1"/>
  <c r="Y53" i="71"/>
  <c r="AE38" i="69"/>
  <c r="AE58" i="69" s="1"/>
  <c r="X136" i="69"/>
  <c r="AB136" i="69"/>
  <c r="P32" i="61"/>
  <c r="P33" i="61" s="1"/>
  <c r="AD130" i="61"/>
  <c r="AD32" i="61"/>
  <c r="M130" i="61"/>
  <c r="M32" i="61"/>
  <c r="Q130" i="61"/>
  <c r="Q32" i="61"/>
  <c r="AB32" i="61"/>
  <c r="W130" i="61"/>
  <c r="W32" i="61"/>
  <c r="J130" i="61"/>
  <c r="J32" i="61"/>
  <c r="R32" i="61"/>
  <c r="Y130" i="61"/>
  <c r="Y32" i="61"/>
  <c r="I130" i="61"/>
  <c r="I32" i="61"/>
  <c r="AC130" i="61"/>
  <c r="AC32" i="61"/>
  <c r="X130" i="61"/>
  <c r="X32" i="61"/>
  <c r="T32" i="61"/>
  <c r="H32" i="61"/>
  <c r="K32" i="61"/>
  <c r="S130" i="61"/>
  <c r="S32" i="61"/>
  <c r="N130" i="61"/>
  <c r="N32" i="61"/>
  <c r="U130" i="61"/>
  <c r="U32" i="61"/>
  <c r="L130" i="61"/>
  <c r="L32" i="61"/>
  <c r="AA130" i="61"/>
  <c r="AA32" i="61"/>
  <c r="C51" i="61"/>
  <c r="E41" i="65" s="1"/>
  <c r="C111" i="61"/>
  <c r="C112" i="61" s="1"/>
  <c r="C129" i="61"/>
  <c r="C130" i="61" s="1"/>
  <c r="R59" i="70" l="1"/>
  <c r="R60" i="70" s="1"/>
  <c r="J59" i="70"/>
  <c r="J60" i="70" s="1"/>
  <c r="I59" i="70"/>
  <c r="I60" i="70" s="1"/>
  <c r="AB59" i="70"/>
  <c r="AB60" i="70" s="1"/>
  <c r="L59" i="70"/>
  <c r="L60" i="70" s="1"/>
  <c r="Y59" i="70"/>
  <c r="Y60" i="70" s="1"/>
  <c r="O59" i="70"/>
  <c r="O60" i="70" s="1"/>
  <c r="AC59" i="70"/>
  <c r="AC60" i="70" s="1"/>
  <c r="N59" i="70"/>
  <c r="N60" i="70" s="1"/>
  <c r="X59" i="70"/>
  <c r="X60" i="70" s="1"/>
  <c r="Z59" i="70"/>
  <c r="Z60" i="70" s="1"/>
  <c r="V59" i="70"/>
  <c r="V60" i="70" s="1"/>
  <c r="H252" i="70"/>
  <c r="H59" i="70"/>
  <c r="H60" i="70" s="1"/>
  <c r="AE59" i="70"/>
  <c r="AE60" i="70" s="1"/>
  <c r="U59" i="70"/>
  <c r="U60" i="70" s="1"/>
  <c r="W59" i="70"/>
  <c r="W60" i="70" s="1"/>
  <c r="AA59" i="70"/>
  <c r="AA60" i="70" s="1"/>
  <c r="M59" i="70"/>
  <c r="M60" i="70" s="1"/>
  <c r="T59" i="70"/>
  <c r="T60" i="70" s="1"/>
  <c r="AD59" i="70"/>
  <c r="AD60" i="70" s="1"/>
  <c r="Q59" i="70"/>
  <c r="Q60" i="70" s="1"/>
  <c r="P59" i="70"/>
  <c r="P60" i="70" s="1"/>
  <c r="S59" i="70"/>
  <c r="S60" i="70" s="1"/>
  <c r="S59" i="69"/>
  <c r="X59" i="69"/>
  <c r="X39" i="69"/>
  <c r="H56" i="72"/>
  <c r="C56" i="72" s="1"/>
  <c r="C55" i="72"/>
  <c r="X252" i="70"/>
  <c r="R252" i="70"/>
  <c r="N252" i="70"/>
  <c r="S39" i="69"/>
  <c r="M59" i="69"/>
  <c r="M39" i="69"/>
  <c r="P59" i="69"/>
  <c r="Z39" i="69"/>
  <c r="K39" i="69"/>
  <c r="J59" i="69"/>
  <c r="Y39" i="69"/>
  <c r="Q59" i="69"/>
  <c r="Q39" i="69"/>
  <c r="I59" i="69"/>
  <c r="I39" i="69"/>
  <c r="Y59" i="69"/>
  <c r="V33" i="61"/>
  <c r="Z33" i="61"/>
  <c r="O33" i="61"/>
  <c r="O252" i="70"/>
  <c r="U59" i="69"/>
  <c r="O59" i="69"/>
  <c r="Z59" i="69"/>
  <c r="V54" i="71"/>
  <c r="V74" i="71" s="1"/>
  <c r="S252" i="70"/>
  <c r="O39" i="69"/>
  <c r="AB252" i="70"/>
  <c r="Z54" i="71"/>
  <c r="Z74" i="71" s="1"/>
  <c r="AD54" i="71"/>
  <c r="AD74" i="71" s="1"/>
  <c r="U39" i="69"/>
  <c r="K59" i="69"/>
  <c r="AD252" i="70"/>
  <c r="P54" i="71"/>
  <c r="P74" i="71" s="1"/>
  <c r="W59" i="69"/>
  <c r="AA54" i="71"/>
  <c r="AA74" i="71" s="1"/>
  <c r="W39" i="69"/>
  <c r="I54" i="71"/>
  <c r="I74" i="71" s="1"/>
  <c r="Z252" i="70"/>
  <c r="Q54" i="71"/>
  <c r="Q74" i="71" s="1"/>
  <c r="Y252" i="70"/>
  <c r="P252" i="70"/>
  <c r="AA247" i="71"/>
  <c r="AD59" i="69"/>
  <c r="R59" i="69"/>
  <c r="K54" i="71"/>
  <c r="K74" i="71" s="1"/>
  <c r="M252" i="70"/>
  <c r="P247" i="71"/>
  <c r="R54" i="71"/>
  <c r="R74" i="71" s="1"/>
  <c r="K252" i="70"/>
  <c r="AD39" i="69"/>
  <c r="R39" i="69"/>
  <c r="U54" i="71"/>
  <c r="U74" i="71" s="1"/>
  <c r="AA59" i="69"/>
  <c r="W54" i="71"/>
  <c r="W74" i="71" s="1"/>
  <c r="M54" i="71"/>
  <c r="M74" i="71" s="1"/>
  <c r="AA39" i="69"/>
  <c r="AD247" i="71"/>
  <c r="L59" i="69"/>
  <c r="J54" i="71"/>
  <c r="J74" i="71" s="1"/>
  <c r="K247" i="71"/>
  <c r="I252" i="70"/>
  <c r="AC59" i="69"/>
  <c r="Q247" i="71"/>
  <c r="Y73" i="71"/>
  <c r="L78" i="70"/>
  <c r="S73" i="71"/>
  <c r="K73" i="71"/>
  <c r="N73" i="71"/>
  <c r="X54" i="71"/>
  <c r="X74" i="71" s="1"/>
  <c r="X78" i="70"/>
  <c r="M78" i="70"/>
  <c r="O73" i="71"/>
  <c r="S54" i="71"/>
  <c r="S74" i="71" s="1"/>
  <c r="AE33" i="61"/>
  <c r="Q78" i="70"/>
  <c r="AC39" i="69"/>
  <c r="H73" i="71"/>
  <c r="C53" i="71"/>
  <c r="H18" i="65" s="1"/>
  <c r="T59" i="69"/>
  <c r="H78" i="70"/>
  <c r="C58" i="70"/>
  <c r="G18" i="65" s="1"/>
  <c r="AB59" i="69"/>
  <c r="L73" i="71"/>
  <c r="H58" i="69"/>
  <c r="C58" i="69" s="1"/>
  <c r="F42" i="65" s="1"/>
  <c r="C38" i="69"/>
  <c r="F19" i="65" s="1"/>
  <c r="F20" i="65" s="1"/>
  <c r="Q252" i="70"/>
  <c r="O78" i="70"/>
  <c r="AC252" i="70"/>
  <c r="AC54" i="71"/>
  <c r="AC74" i="71" s="1"/>
  <c r="U247" i="71"/>
  <c r="V59" i="69"/>
  <c r="AC247" i="71"/>
  <c r="M247" i="71"/>
  <c r="J252" i="70"/>
  <c r="V247" i="71"/>
  <c r="U78" i="70"/>
  <c r="T252" i="70"/>
  <c r="N39" i="69"/>
  <c r="Y54" i="71"/>
  <c r="Y74" i="71" s="1"/>
  <c r="S78" i="70"/>
  <c r="Y247" i="71"/>
  <c r="Z78" i="70"/>
  <c r="AC73" i="71"/>
  <c r="Z247" i="71"/>
  <c r="M73" i="71"/>
  <c r="O54" i="71"/>
  <c r="O74" i="71" s="1"/>
  <c r="W78" i="70"/>
  <c r="J247" i="71"/>
  <c r="J78" i="70"/>
  <c r="V55" i="71"/>
  <c r="V73" i="71"/>
  <c r="AD78" i="70"/>
  <c r="T54" i="71"/>
  <c r="T74" i="71" s="1"/>
  <c r="R73" i="71"/>
  <c r="L252" i="70"/>
  <c r="L39" i="69"/>
  <c r="AA73" i="71"/>
  <c r="Z73" i="71"/>
  <c r="J73" i="71"/>
  <c r="T73" i="71"/>
  <c r="I78" i="70"/>
  <c r="P73" i="71"/>
  <c r="P78" i="70"/>
  <c r="AB73" i="71"/>
  <c r="W247" i="71"/>
  <c r="Q73" i="71"/>
  <c r="AA252" i="70"/>
  <c r="P52" i="61"/>
  <c r="P53" i="61" s="1"/>
  <c r="C57" i="69"/>
  <c r="F41" i="65" s="1"/>
  <c r="R78" i="70"/>
  <c r="W73" i="71"/>
  <c r="C282" i="71"/>
  <c r="C283" i="71" s="1"/>
  <c r="T39" i="69"/>
  <c r="AB78" i="70"/>
  <c r="AA78" i="70"/>
  <c r="H39" i="69"/>
  <c r="AB39" i="69"/>
  <c r="X247" i="71"/>
  <c r="I247" i="71"/>
  <c r="AE59" i="69"/>
  <c r="L54" i="71"/>
  <c r="L74" i="71" s="1"/>
  <c r="C264" i="71"/>
  <c r="C265" i="71" s="1"/>
  <c r="K79" i="70"/>
  <c r="K80" i="70" s="1"/>
  <c r="AB54" i="71"/>
  <c r="AB74" i="71" s="1"/>
  <c r="AC78" i="70"/>
  <c r="N78" i="70"/>
  <c r="AD73" i="71"/>
  <c r="U73" i="71"/>
  <c r="V39" i="69"/>
  <c r="X73" i="71"/>
  <c r="V78" i="70"/>
  <c r="I73" i="71"/>
  <c r="AE73" i="71"/>
  <c r="Y78" i="70"/>
  <c r="AE39" i="69"/>
  <c r="H54" i="71"/>
  <c r="H55" i="71" s="1"/>
  <c r="C246" i="71"/>
  <c r="C247" i="71" s="1"/>
  <c r="AE78" i="70"/>
  <c r="N54" i="71"/>
  <c r="N74" i="71" s="1"/>
  <c r="U252" i="70"/>
  <c r="T78" i="70"/>
  <c r="N59" i="69"/>
  <c r="AE54" i="71"/>
  <c r="AE74" i="71" s="1"/>
  <c r="C251" i="70"/>
  <c r="C252" i="70" s="1"/>
  <c r="N52" i="61"/>
  <c r="N53" i="61" s="1"/>
  <c r="N33" i="61"/>
  <c r="H52" i="61"/>
  <c r="C32" i="61"/>
  <c r="E19" i="65" s="1"/>
  <c r="E20" i="65" s="1"/>
  <c r="H33" i="61"/>
  <c r="AA52" i="61"/>
  <c r="AA53" i="61" s="1"/>
  <c r="AA33" i="61"/>
  <c r="S52" i="61"/>
  <c r="S53" i="61" s="1"/>
  <c r="S33" i="61"/>
  <c r="AB52" i="61"/>
  <c r="AB53" i="61" s="1"/>
  <c r="AB33" i="61"/>
  <c r="L52" i="61"/>
  <c r="L53" i="61" s="1"/>
  <c r="L33" i="61"/>
  <c r="M52" i="61"/>
  <c r="M53" i="61" s="1"/>
  <c r="M33" i="61"/>
  <c r="X52" i="61"/>
  <c r="X53" i="61" s="1"/>
  <c r="X33" i="61"/>
  <c r="J52" i="61"/>
  <c r="J53" i="61" s="1"/>
  <c r="J33" i="61"/>
  <c r="Q52" i="61"/>
  <c r="Q53" i="61" s="1"/>
  <c r="Q33" i="61"/>
  <c r="W52" i="61"/>
  <c r="W53" i="61" s="1"/>
  <c r="W33" i="61"/>
  <c r="U52" i="61"/>
  <c r="U53" i="61" s="1"/>
  <c r="U33" i="61"/>
  <c r="AD52" i="61"/>
  <c r="AD53" i="61" s="1"/>
  <c r="AD33" i="61"/>
  <c r="K52" i="61"/>
  <c r="K53" i="61" s="1"/>
  <c r="K33" i="61"/>
  <c r="I52" i="61"/>
  <c r="I53" i="61" s="1"/>
  <c r="I33" i="61"/>
  <c r="T52" i="61"/>
  <c r="T53" i="61" s="1"/>
  <c r="T33" i="61"/>
  <c r="Y52" i="61"/>
  <c r="Y53" i="61" s="1"/>
  <c r="Y33" i="61"/>
  <c r="AC52" i="61"/>
  <c r="AC53" i="61" s="1"/>
  <c r="AC33" i="61"/>
  <c r="R52" i="61"/>
  <c r="R53" i="61" s="1"/>
  <c r="R33" i="61"/>
  <c r="R79" i="70" l="1"/>
  <c r="R80" i="70" s="1"/>
  <c r="J80" i="70"/>
  <c r="AD79" i="70"/>
  <c r="W79" i="70"/>
  <c r="W80" i="70" s="1"/>
  <c r="V79" i="70"/>
  <c r="V80" i="70" s="1"/>
  <c r="AC79" i="70"/>
  <c r="AC80" i="70" s="1"/>
  <c r="AB79" i="70"/>
  <c r="AB80" i="70" s="1"/>
  <c r="N80" i="70"/>
  <c r="S79" i="70"/>
  <c r="S80" i="70" s="1"/>
  <c r="T79" i="70"/>
  <c r="T80" i="70" s="1"/>
  <c r="U79" i="70"/>
  <c r="U80" i="70" s="1"/>
  <c r="Z79" i="70"/>
  <c r="Z80" i="70" s="1"/>
  <c r="O79" i="70"/>
  <c r="O80" i="70" s="1"/>
  <c r="I79" i="70"/>
  <c r="I80" i="70" s="1"/>
  <c r="AD80" i="70"/>
  <c r="P79" i="70"/>
  <c r="P80" i="70" s="1"/>
  <c r="M79" i="70"/>
  <c r="M80" i="70" s="1"/>
  <c r="AE79" i="70"/>
  <c r="AE80" i="70" s="1"/>
  <c r="X79" i="70"/>
  <c r="X80" i="70" s="1"/>
  <c r="Y79" i="70"/>
  <c r="Y80" i="70" s="1"/>
  <c r="J79" i="70"/>
  <c r="Q79" i="70"/>
  <c r="Q80" i="70" s="1"/>
  <c r="AA79" i="70"/>
  <c r="AA80" i="70" s="1"/>
  <c r="N79" i="70"/>
  <c r="L79" i="70"/>
  <c r="L80" i="70" s="1"/>
  <c r="Q55" i="71"/>
  <c r="Q75" i="71"/>
  <c r="W75" i="71"/>
  <c r="Z75" i="71"/>
  <c r="V75" i="71"/>
  <c r="J75" i="71"/>
  <c r="F43" i="65"/>
  <c r="I55" i="71"/>
  <c r="AD75" i="71"/>
  <c r="I75" i="71"/>
  <c r="AD55" i="71"/>
  <c r="R75" i="71"/>
  <c r="R55" i="71"/>
  <c r="P55" i="71"/>
  <c r="AC75" i="71"/>
  <c r="W55" i="71"/>
  <c r="Z55" i="71"/>
  <c r="AA75" i="71"/>
  <c r="AA55" i="71"/>
  <c r="AE75" i="71"/>
  <c r="H59" i="69"/>
  <c r="C59" i="69" s="1"/>
  <c r="K55" i="71"/>
  <c r="P75" i="71"/>
  <c r="M75" i="71"/>
  <c r="S75" i="71"/>
  <c r="AB75" i="71"/>
  <c r="T75" i="71"/>
  <c r="M55" i="71"/>
  <c r="S55" i="71"/>
  <c r="AB55" i="71"/>
  <c r="T55" i="71"/>
  <c r="J55" i="71"/>
  <c r="AE55" i="71"/>
  <c r="U75" i="71"/>
  <c r="C60" i="70"/>
  <c r="U55" i="71"/>
  <c r="K75" i="71"/>
  <c r="C78" i="70"/>
  <c r="G41" i="65" s="1"/>
  <c r="X75" i="71"/>
  <c r="L55" i="71"/>
  <c r="C73" i="71"/>
  <c r="H41" i="65" s="1"/>
  <c r="O75" i="71"/>
  <c r="N55" i="71"/>
  <c r="Y55" i="71"/>
  <c r="X55" i="71"/>
  <c r="O55" i="71"/>
  <c r="H79" i="70"/>
  <c r="C59" i="70"/>
  <c r="G19" i="65" s="1"/>
  <c r="G20" i="65" s="1"/>
  <c r="H74" i="71"/>
  <c r="C74" i="71" s="1"/>
  <c r="H42" i="65" s="1"/>
  <c r="C54" i="71"/>
  <c r="H19" i="65" s="1"/>
  <c r="H20" i="65" s="1"/>
  <c r="C39" i="69"/>
  <c r="AC55" i="71"/>
  <c r="L75" i="71"/>
  <c r="N75" i="71"/>
  <c r="Y75" i="71"/>
  <c r="C33" i="61"/>
  <c r="C52" i="61"/>
  <c r="E42" i="65" s="1"/>
  <c r="H53" i="61"/>
  <c r="C53" i="61" s="1"/>
  <c r="C79" i="70" l="1"/>
  <c r="G42" i="65" s="1"/>
  <c r="G43" i="65" s="1"/>
  <c r="E43" i="65"/>
  <c r="H43" i="65"/>
  <c r="C55" i="71"/>
  <c r="H75" i="71"/>
  <c r="C75" i="71" s="1"/>
  <c r="H80" i="70"/>
  <c r="I21" i="65"/>
  <c r="K42" i="65" l="1"/>
  <c r="L42" i="65" s="1"/>
  <c r="C80" i="70"/>
  <c r="J73" i="2" l="1"/>
  <c r="J120" i="72" s="1"/>
  <c r="J128" i="72" s="1"/>
  <c r="J133" i="72" s="1"/>
  <c r="H55" i="2"/>
  <c r="H102" i="72" s="1"/>
  <c r="H110" i="72" s="1"/>
  <c r="H115" i="72" s="1"/>
  <c r="H73" i="2"/>
  <c r="H120" i="72" s="1"/>
  <c r="K120" i="2"/>
  <c r="K204" i="72" s="1"/>
  <c r="K205" i="72" s="1"/>
  <c r="K210" i="72" s="1"/>
  <c r="I55" i="2"/>
  <c r="I73" i="2"/>
  <c r="I120" i="72" s="1"/>
  <c r="I128" i="72" s="1"/>
  <c r="I133" i="72" s="1"/>
  <c r="I81" i="2"/>
  <c r="I86" i="2" s="1"/>
  <c r="J55" i="2"/>
  <c r="J102" i="72" s="1"/>
  <c r="J110" i="72" s="1"/>
  <c r="J115" i="72" s="1"/>
  <c r="G55" i="2"/>
  <c r="G102" i="72" s="1"/>
  <c r="M120" i="2"/>
  <c r="M204" i="72" s="1"/>
  <c r="M205" i="72" s="1"/>
  <c r="M210" i="72" s="1"/>
  <c r="N73" i="2"/>
  <c r="N120" i="72" s="1"/>
  <c r="N128" i="72" s="1"/>
  <c r="N133" i="72" s="1"/>
  <c r="AC73" i="2"/>
  <c r="AC120" i="72" s="1"/>
  <c r="AC128" i="72" s="1"/>
  <c r="AC133" i="72" s="1"/>
  <c r="V73" i="2"/>
  <c r="V120" i="72" s="1"/>
  <c r="V128" i="72" s="1"/>
  <c r="V133" i="72" s="1"/>
  <c r="R73" i="2"/>
  <c r="R120" i="72" s="1"/>
  <c r="R128" i="72" s="1"/>
  <c r="R133" i="72" s="1"/>
  <c r="AA73" i="2"/>
  <c r="AA120" i="72" s="1"/>
  <c r="AA128" i="72" s="1"/>
  <c r="AA133" i="72" s="1"/>
  <c r="Y73" i="2"/>
  <c r="Y120" i="72" s="1"/>
  <c r="Y128" i="72" s="1"/>
  <c r="Y133" i="72" s="1"/>
  <c r="L73" i="2"/>
  <c r="L120" i="72" s="1"/>
  <c r="L128" i="72" s="1"/>
  <c r="L133" i="72" s="1"/>
  <c r="AD73" i="2"/>
  <c r="AD120" i="72" s="1"/>
  <c r="AD128" i="72" s="1"/>
  <c r="AD133" i="72" s="1"/>
  <c r="Q73" i="2"/>
  <c r="Q120" i="72" s="1"/>
  <c r="Q128" i="72" s="1"/>
  <c r="Q133" i="72" s="1"/>
  <c r="G81" i="2"/>
  <c r="U73" i="2"/>
  <c r="U120" i="72" s="1"/>
  <c r="U128" i="72" s="1"/>
  <c r="U133" i="72" s="1"/>
  <c r="K73" i="2"/>
  <c r="K120" i="72" s="1"/>
  <c r="K128" i="72" s="1"/>
  <c r="K133" i="72" s="1"/>
  <c r="Z73" i="2"/>
  <c r="Z120" i="72" s="1"/>
  <c r="Z128" i="72" s="1"/>
  <c r="Z133" i="72" s="1"/>
  <c r="O73" i="2"/>
  <c r="O120" i="72" s="1"/>
  <c r="O128" i="72" s="1"/>
  <c r="O133" i="72" s="1"/>
  <c r="P73" i="2"/>
  <c r="P120" i="72" s="1"/>
  <c r="P128" i="72" s="1"/>
  <c r="P133" i="72" s="1"/>
  <c r="AB73" i="2"/>
  <c r="AB120" i="72" s="1"/>
  <c r="AB128" i="72" s="1"/>
  <c r="AB133" i="72" s="1"/>
  <c r="M73" i="2"/>
  <c r="M120" i="72" s="1"/>
  <c r="M128" i="72" s="1"/>
  <c r="M133" i="72" s="1"/>
  <c r="W73" i="2"/>
  <c r="W120" i="72" s="1"/>
  <c r="W128" i="72" s="1"/>
  <c r="W133" i="72" s="1"/>
  <c r="S73" i="2"/>
  <c r="S120" i="72" s="1"/>
  <c r="S128" i="72" s="1"/>
  <c r="S133" i="72" s="1"/>
  <c r="AE73" i="2"/>
  <c r="AE120" i="72" s="1"/>
  <c r="AE128" i="72" s="1"/>
  <c r="AE133" i="72" s="1"/>
  <c r="X73" i="2"/>
  <c r="X120" i="72" s="1"/>
  <c r="X128" i="72" s="1"/>
  <c r="X133" i="72" s="1"/>
  <c r="T73" i="2"/>
  <c r="T120" i="72" s="1"/>
  <c r="T128" i="72" s="1"/>
  <c r="T133" i="72" s="1"/>
  <c r="S55" i="2"/>
  <c r="S102" i="72" s="1"/>
  <c r="S110" i="72" s="1"/>
  <c r="S115" i="72" s="1"/>
  <c r="W55" i="2"/>
  <c r="W102" i="72" s="1"/>
  <c r="W110" i="72" s="1"/>
  <c r="W115" i="72" s="1"/>
  <c r="X55" i="2"/>
  <c r="X102" i="72" s="1"/>
  <c r="X110" i="72" s="1"/>
  <c r="X115" i="72" s="1"/>
  <c r="AE55" i="2"/>
  <c r="AE102" i="72" s="1"/>
  <c r="AE110" i="72" s="1"/>
  <c r="AE115" i="72" s="1"/>
  <c r="Q55" i="2"/>
  <c r="Q102" i="72" s="1"/>
  <c r="Q110" i="72" s="1"/>
  <c r="Q115" i="72" s="1"/>
  <c r="R55" i="2"/>
  <c r="R102" i="72" s="1"/>
  <c r="R110" i="72" s="1"/>
  <c r="R115" i="72" s="1"/>
  <c r="V55" i="2"/>
  <c r="V102" i="72" s="1"/>
  <c r="V110" i="72" s="1"/>
  <c r="V115" i="72" s="1"/>
  <c r="AD55" i="2"/>
  <c r="AD102" i="72" s="1"/>
  <c r="AD110" i="72" s="1"/>
  <c r="AD115" i="72" s="1"/>
  <c r="AA55" i="2"/>
  <c r="AA102" i="72" s="1"/>
  <c r="AA110" i="72" s="1"/>
  <c r="AA115" i="72" s="1"/>
  <c r="T55" i="2"/>
  <c r="T102" i="72" s="1"/>
  <c r="T110" i="72" s="1"/>
  <c r="T115" i="72" s="1"/>
  <c r="P55" i="2"/>
  <c r="P102" i="72" s="1"/>
  <c r="P110" i="72" s="1"/>
  <c r="P115" i="72" s="1"/>
  <c r="M55" i="2"/>
  <c r="M102" i="72" s="1"/>
  <c r="M110" i="72" s="1"/>
  <c r="M115" i="72" s="1"/>
  <c r="U55" i="2"/>
  <c r="U102" i="72" s="1"/>
  <c r="U110" i="72" s="1"/>
  <c r="U115" i="72" s="1"/>
  <c r="Z55" i="2"/>
  <c r="Z102" i="72" s="1"/>
  <c r="Z110" i="72" s="1"/>
  <c r="Z115" i="72" s="1"/>
  <c r="O55" i="2"/>
  <c r="O102" i="72" s="1"/>
  <c r="O110" i="72" s="1"/>
  <c r="O115" i="72" s="1"/>
  <c r="AC55" i="2"/>
  <c r="AC102" i="72" s="1"/>
  <c r="AC110" i="72" s="1"/>
  <c r="AC115" i="72" s="1"/>
  <c r="N55" i="2"/>
  <c r="N102" i="72" s="1"/>
  <c r="N110" i="72" s="1"/>
  <c r="N115" i="72" s="1"/>
  <c r="Y55" i="2"/>
  <c r="Y102" i="72" s="1"/>
  <c r="Y110" i="72" s="1"/>
  <c r="Y115" i="72" s="1"/>
  <c r="L55" i="2"/>
  <c r="L102" i="72" s="1"/>
  <c r="L110" i="72" s="1"/>
  <c r="L115" i="72" s="1"/>
  <c r="AB55" i="2"/>
  <c r="AB102" i="72" s="1"/>
  <c r="AB110" i="72" s="1"/>
  <c r="AB115" i="72" s="1"/>
  <c r="K55" i="2"/>
  <c r="K102" i="72" s="1"/>
  <c r="K110" i="72" s="1"/>
  <c r="K115" i="72" s="1"/>
  <c r="I63" i="2" l="1"/>
  <c r="I68" i="2" s="1"/>
  <c r="I102" i="72"/>
  <c r="I110" i="72" s="1"/>
  <c r="I115" i="72" s="1"/>
  <c r="H128" i="72"/>
  <c r="H133" i="72" s="1"/>
  <c r="C120" i="72"/>
  <c r="C128" i="72" s="1"/>
  <c r="C133" i="72" s="1"/>
  <c r="G110" i="72"/>
  <c r="G115" i="72" s="1"/>
  <c r="C102" i="72"/>
  <c r="C110" i="72" s="1"/>
  <c r="C115" i="72" s="1"/>
  <c r="T122" i="71"/>
  <c r="T130" i="71" s="1"/>
  <c r="T135" i="71" s="1"/>
  <c r="T127" i="70"/>
  <c r="T106" i="69"/>
  <c r="T114" i="69" s="1"/>
  <c r="T119" i="69" s="1"/>
  <c r="M202" i="61"/>
  <c r="M203" i="61" s="1"/>
  <c r="M208" i="61" s="1"/>
  <c r="M208" i="69"/>
  <c r="M209" i="69" s="1"/>
  <c r="M214" i="69" s="1"/>
  <c r="M224" i="71"/>
  <c r="M225" i="71" s="1"/>
  <c r="M230" i="71" s="1"/>
  <c r="M229" i="70"/>
  <c r="M230" i="70" s="1"/>
  <c r="M235" i="70" s="1"/>
  <c r="N122" i="71"/>
  <c r="N130" i="71" s="1"/>
  <c r="N135" i="71" s="1"/>
  <c r="N127" i="70"/>
  <c r="N106" i="69"/>
  <c r="N114" i="69" s="1"/>
  <c r="N119" i="69" s="1"/>
  <c r="AA122" i="71"/>
  <c r="AA130" i="71" s="1"/>
  <c r="AA135" i="71" s="1"/>
  <c r="AA106" i="69"/>
  <c r="AA114" i="69" s="1"/>
  <c r="AA119" i="69" s="1"/>
  <c r="AA127" i="70"/>
  <c r="P118" i="61"/>
  <c r="P126" i="61" s="1"/>
  <c r="P131" i="61" s="1"/>
  <c r="P140" i="71"/>
  <c r="P124" i="69"/>
  <c r="P145" i="70"/>
  <c r="P153" i="70" s="1"/>
  <c r="P158" i="70" s="1"/>
  <c r="L124" i="69"/>
  <c r="L140" i="71"/>
  <c r="L145" i="70"/>
  <c r="L153" i="70" s="1"/>
  <c r="L158" i="70" s="1"/>
  <c r="H100" i="61"/>
  <c r="H108" i="61" s="1"/>
  <c r="H113" i="61" s="1"/>
  <c r="H106" i="69"/>
  <c r="H114" i="69" s="1"/>
  <c r="H119" i="69" s="1"/>
  <c r="H127" i="70"/>
  <c r="H122" i="71"/>
  <c r="H130" i="71" s="1"/>
  <c r="H135" i="71" s="1"/>
  <c r="AD122" i="71"/>
  <c r="AD130" i="71" s="1"/>
  <c r="AD135" i="71" s="1"/>
  <c r="AD106" i="69"/>
  <c r="AD114" i="69" s="1"/>
  <c r="AD119" i="69" s="1"/>
  <c r="AD127" i="70"/>
  <c r="T140" i="71"/>
  <c r="T124" i="69"/>
  <c r="T145" i="70"/>
  <c r="T153" i="70" s="1"/>
  <c r="T158" i="70" s="1"/>
  <c r="O145" i="70"/>
  <c r="O153" i="70" s="1"/>
  <c r="O158" i="70" s="1"/>
  <c r="O140" i="71"/>
  <c r="O124" i="69"/>
  <c r="Y145" i="70"/>
  <c r="Y153" i="70" s="1"/>
  <c r="Y158" i="70" s="1"/>
  <c r="Y140" i="71"/>
  <c r="Y124" i="69"/>
  <c r="J127" i="70"/>
  <c r="J122" i="71"/>
  <c r="J130" i="71" s="1"/>
  <c r="J135" i="71" s="1"/>
  <c r="J106" i="69"/>
  <c r="J114" i="69" s="1"/>
  <c r="J119" i="69" s="1"/>
  <c r="J118" i="61"/>
  <c r="J126" i="61" s="1"/>
  <c r="J131" i="61" s="1"/>
  <c r="J145" i="70"/>
  <c r="J153" i="70" s="1"/>
  <c r="J158" i="70" s="1"/>
  <c r="J140" i="71"/>
  <c r="J124" i="69"/>
  <c r="O122" i="71"/>
  <c r="O130" i="71" s="1"/>
  <c r="O135" i="71" s="1"/>
  <c r="O127" i="70"/>
  <c r="O106" i="69"/>
  <c r="O114" i="69" s="1"/>
  <c r="O119" i="69" s="1"/>
  <c r="V106" i="69"/>
  <c r="V114" i="69" s="1"/>
  <c r="V119" i="69" s="1"/>
  <c r="V127" i="70"/>
  <c r="V122" i="71"/>
  <c r="V130" i="71" s="1"/>
  <c r="V135" i="71" s="1"/>
  <c r="X140" i="71"/>
  <c r="X124" i="69"/>
  <c r="X145" i="70"/>
  <c r="X153" i="70" s="1"/>
  <c r="X158" i="70" s="1"/>
  <c r="Z118" i="61"/>
  <c r="Z126" i="61" s="1"/>
  <c r="Z131" i="61" s="1"/>
  <c r="Z124" i="69"/>
  <c r="Z140" i="71"/>
  <c r="Z145" i="70"/>
  <c r="Z153" i="70" s="1"/>
  <c r="Z158" i="70" s="1"/>
  <c r="AA145" i="70"/>
  <c r="AA153" i="70" s="1"/>
  <c r="AA158" i="70" s="1"/>
  <c r="AA140" i="71"/>
  <c r="AA124" i="69"/>
  <c r="Z122" i="71"/>
  <c r="Z130" i="71" s="1"/>
  <c r="Z135" i="71" s="1"/>
  <c r="Z127" i="70"/>
  <c r="Z106" i="69"/>
  <c r="Z114" i="69" s="1"/>
  <c r="Z119" i="69" s="1"/>
  <c r="R100" i="61"/>
  <c r="R108" i="61" s="1"/>
  <c r="R113" i="61" s="1"/>
  <c r="R127" i="70"/>
  <c r="R135" i="70" s="1"/>
  <c r="R140" i="70" s="1"/>
  <c r="R106" i="69"/>
  <c r="R114" i="69" s="1"/>
  <c r="R119" i="69" s="1"/>
  <c r="R122" i="71"/>
  <c r="R130" i="71" s="1"/>
  <c r="R135" i="71" s="1"/>
  <c r="AE145" i="70"/>
  <c r="AE153" i="70" s="1"/>
  <c r="AE158" i="70" s="1"/>
  <c r="AE124" i="69"/>
  <c r="AE140" i="71"/>
  <c r="K124" i="69"/>
  <c r="K140" i="71"/>
  <c r="K145" i="70"/>
  <c r="K153" i="70" s="1"/>
  <c r="K158" i="70" s="1"/>
  <c r="R145" i="70"/>
  <c r="R140" i="71"/>
  <c r="R124" i="69"/>
  <c r="I118" i="61"/>
  <c r="I126" i="61" s="1"/>
  <c r="I131" i="61" s="1"/>
  <c r="I145" i="70"/>
  <c r="I153" i="70" s="1"/>
  <c r="I158" i="70" s="1"/>
  <c r="I140" i="71"/>
  <c r="I124" i="69"/>
  <c r="Y100" i="61"/>
  <c r="Y108" i="61" s="1"/>
  <c r="Y113" i="61" s="1"/>
  <c r="Y122" i="71"/>
  <c r="Y130" i="71" s="1"/>
  <c r="Y135" i="71" s="1"/>
  <c r="Y127" i="70"/>
  <c r="Y106" i="69"/>
  <c r="Y114" i="69" s="1"/>
  <c r="Y119" i="69" s="1"/>
  <c r="W106" i="69"/>
  <c r="W114" i="69" s="1"/>
  <c r="W119" i="69" s="1"/>
  <c r="W122" i="71"/>
  <c r="W130" i="71" s="1"/>
  <c r="W135" i="71" s="1"/>
  <c r="W127" i="70"/>
  <c r="AB140" i="71"/>
  <c r="AB145" i="70"/>
  <c r="AB153" i="70" s="1"/>
  <c r="AB158" i="70" s="1"/>
  <c r="AB124" i="69"/>
  <c r="AD145" i="70"/>
  <c r="AD153" i="70" s="1"/>
  <c r="AD158" i="70" s="1"/>
  <c r="AD140" i="71"/>
  <c r="AD124" i="69"/>
  <c r="H124" i="69"/>
  <c r="H145" i="70"/>
  <c r="H140" i="71"/>
  <c r="S100" i="61"/>
  <c r="S108" i="61" s="1"/>
  <c r="S113" i="61" s="1"/>
  <c r="S122" i="71"/>
  <c r="S130" i="71" s="1"/>
  <c r="S135" i="71" s="1"/>
  <c r="S127" i="70"/>
  <c r="S106" i="69"/>
  <c r="S114" i="69" s="1"/>
  <c r="S119" i="69" s="1"/>
  <c r="G100" i="61"/>
  <c r="G21" i="61" s="1"/>
  <c r="G41" i="61" s="1"/>
  <c r="G106" i="69"/>
  <c r="G127" i="70"/>
  <c r="G122" i="71"/>
  <c r="AC127" i="70"/>
  <c r="AC122" i="71"/>
  <c r="AC130" i="71" s="1"/>
  <c r="AC135" i="71" s="1"/>
  <c r="AC106" i="69"/>
  <c r="AC114" i="69" s="1"/>
  <c r="AC119" i="69" s="1"/>
  <c r="K100" i="61"/>
  <c r="K108" i="61" s="1"/>
  <c r="K113" i="61" s="1"/>
  <c r="K106" i="69"/>
  <c r="K114" i="69" s="1"/>
  <c r="K119" i="69" s="1"/>
  <c r="K122" i="71"/>
  <c r="K130" i="71" s="1"/>
  <c r="K135" i="71" s="1"/>
  <c r="K127" i="70"/>
  <c r="U106" i="69"/>
  <c r="U114" i="69" s="1"/>
  <c r="U119" i="69" s="1"/>
  <c r="U127" i="70"/>
  <c r="U122" i="71"/>
  <c r="U130" i="71" s="1"/>
  <c r="U135" i="71" s="1"/>
  <c r="Q106" i="69"/>
  <c r="Q114" i="69" s="1"/>
  <c r="Q119" i="69" s="1"/>
  <c r="Q122" i="71"/>
  <c r="Q130" i="71" s="1"/>
  <c r="Q135" i="71" s="1"/>
  <c r="Q127" i="70"/>
  <c r="S145" i="70"/>
  <c r="S153" i="70" s="1"/>
  <c r="S158" i="70" s="1"/>
  <c r="S124" i="69"/>
  <c r="S140" i="71"/>
  <c r="U140" i="71"/>
  <c r="U145" i="70"/>
  <c r="U153" i="70" s="1"/>
  <c r="U158" i="70" s="1"/>
  <c r="U124" i="69"/>
  <c r="V145" i="70"/>
  <c r="V153" i="70" s="1"/>
  <c r="V158" i="70" s="1"/>
  <c r="V140" i="71"/>
  <c r="V124" i="69"/>
  <c r="AB106" i="69"/>
  <c r="AB114" i="69" s="1"/>
  <c r="AB119" i="69" s="1"/>
  <c r="AB127" i="70"/>
  <c r="AB122" i="71"/>
  <c r="AB130" i="71" s="1"/>
  <c r="AB135" i="71" s="1"/>
  <c r="M127" i="70"/>
  <c r="M106" i="69"/>
  <c r="M114" i="69" s="1"/>
  <c r="M119" i="69" s="1"/>
  <c r="M122" i="71"/>
  <c r="M130" i="71" s="1"/>
  <c r="M135" i="71" s="1"/>
  <c r="AE122" i="71"/>
  <c r="AE130" i="71" s="1"/>
  <c r="AE135" i="71" s="1"/>
  <c r="AE127" i="70"/>
  <c r="AE106" i="69"/>
  <c r="AE114" i="69" s="1"/>
  <c r="AE119" i="69" s="1"/>
  <c r="W145" i="70"/>
  <c r="W153" i="70" s="1"/>
  <c r="W158" i="70" s="1"/>
  <c r="W124" i="69"/>
  <c r="W140" i="71"/>
  <c r="AC145" i="70"/>
  <c r="AC153" i="70" s="1"/>
  <c r="AC158" i="70" s="1"/>
  <c r="AC140" i="71"/>
  <c r="AC124" i="69"/>
  <c r="I100" i="61"/>
  <c r="I108" i="61" s="1"/>
  <c r="I113" i="61" s="1"/>
  <c r="I122" i="71"/>
  <c r="I130" i="71" s="1"/>
  <c r="I135" i="71" s="1"/>
  <c r="I106" i="69"/>
  <c r="I114" i="69" s="1"/>
  <c r="I119" i="69" s="1"/>
  <c r="I127" i="70"/>
  <c r="L122" i="71"/>
  <c r="L130" i="71" s="1"/>
  <c r="L135" i="71" s="1"/>
  <c r="L106" i="69"/>
  <c r="L114" i="69" s="1"/>
  <c r="L119" i="69" s="1"/>
  <c r="L127" i="70"/>
  <c r="P122" i="71"/>
  <c r="P130" i="71" s="1"/>
  <c r="P135" i="71" s="1"/>
  <c r="P127" i="70"/>
  <c r="P106" i="69"/>
  <c r="P114" i="69" s="1"/>
  <c r="P119" i="69" s="1"/>
  <c r="X127" i="70"/>
  <c r="X122" i="71"/>
  <c r="X130" i="71" s="1"/>
  <c r="X135" i="71" s="1"/>
  <c r="X106" i="69"/>
  <c r="X114" i="69" s="1"/>
  <c r="X119" i="69" s="1"/>
  <c r="M145" i="70"/>
  <c r="M153" i="70" s="1"/>
  <c r="M158" i="70" s="1"/>
  <c r="M140" i="71"/>
  <c r="M124" i="69"/>
  <c r="Q118" i="61"/>
  <c r="Q126" i="61" s="1"/>
  <c r="Q131" i="61" s="1"/>
  <c r="Q145" i="70"/>
  <c r="Q153" i="70" s="1"/>
  <c r="Q158" i="70" s="1"/>
  <c r="Q124" i="69"/>
  <c r="Q140" i="71"/>
  <c r="N145" i="70"/>
  <c r="N153" i="70" s="1"/>
  <c r="N158" i="70" s="1"/>
  <c r="N124" i="69"/>
  <c r="N140" i="71"/>
  <c r="K202" i="61"/>
  <c r="K203" i="61" s="1"/>
  <c r="K208" i="61" s="1"/>
  <c r="K229" i="70"/>
  <c r="K230" i="70" s="1"/>
  <c r="K235" i="70" s="1"/>
  <c r="K208" i="69"/>
  <c r="K209" i="69" s="1"/>
  <c r="K214" i="69" s="1"/>
  <c r="K224" i="71"/>
  <c r="K225" i="71" s="1"/>
  <c r="K230" i="71" s="1"/>
  <c r="H63" i="2"/>
  <c r="H68" i="2" s="1"/>
  <c r="S81" i="2"/>
  <c r="S86" i="2" s="1"/>
  <c r="S118" i="61"/>
  <c r="Z63" i="2"/>
  <c r="Z68" i="2" s="1"/>
  <c r="Z100" i="61"/>
  <c r="Z108" i="61" s="1"/>
  <c r="Z113" i="61" s="1"/>
  <c r="AE81" i="2"/>
  <c r="AE86" i="2" s="1"/>
  <c r="AE118" i="61"/>
  <c r="K81" i="2"/>
  <c r="K86" i="2" s="1"/>
  <c r="K118" i="61"/>
  <c r="R81" i="2"/>
  <c r="R86" i="2" s="1"/>
  <c r="R118" i="61"/>
  <c r="H81" i="2"/>
  <c r="H86" i="2" s="1"/>
  <c r="H118" i="61"/>
  <c r="Q63" i="2"/>
  <c r="Q68" i="2" s="1"/>
  <c r="Q100" i="61"/>
  <c r="Q108" i="61" s="1"/>
  <c r="Q113" i="61" s="1"/>
  <c r="X63" i="2"/>
  <c r="X68" i="2" s="1"/>
  <c r="X100" i="61"/>
  <c r="X108" i="61" s="1"/>
  <c r="X113" i="61" s="1"/>
  <c r="W63" i="2"/>
  <c r="W68" i="2" s="1"/>
  <c r="W100" i="61"/>
  <c r="W108" i="61" s="1"/>
  <c r="W113" i="61" s="1"/>
  <c r="L81" i="2"/>
  <c r="L86" i="2" s="1"/>
  <c r="L118" i="61"/>
  <c r="M121" i="2"/>
  <c r="U63" i="2"/>
  <c r="U68" i="2" s="1"/>
  <c r="U100" i="61"/>
  <c r="U108" i="61" s="1"/>
  <c r="U113" i="61" s="1"/>
  <c r="V81" i="2"/>
  <c r="V86" i="2" s="1"/>
  <c r="V118" i="61"/>
  <c r="M63" i="2"/>
  <c r="M68" i="2" s="1"/>
  <c r="M100" i="61"/>
  <c r="M108" i="61" s="1"/>
  <c r="M113" i="61" s="1"/>
  <c r="W81" i="2"/>
  <c r="W86" i="2" s="1"/>
  <c r="W118" i="61"/>
  <c r="T63" i="2"/>
  <c r="T68" i="2" s="1"/>
  <c r="T100" i="61"/>
  <c r="T108" i="61" s="1"/>
  <c r="T113" i="61" s="1"/>
  <c r="AD81" i="2"/>
  <c r="AD86" i="2" s="1"/>
  <c r="AD118" i="61"/>
  <c r="Y63" i="2"/>
  <c r="Y68" i="2" s="1"/>
  <c r="N63" i="2"/>
  <c r="N68" i="2" s="1"/>
  <c r="N100" i="61"/>
  <c r="N108" i="61" s="1"/>
  <c r="N113" i="61" s="1"/>
  <c r="AA63" i="2"/>
  <c r="AA68" i="2" s="1"/>
  <c r="AA100" i="61"/>
  <c r="AA108" i="61" s="1"/>
  <c r="AA113" i="61" s="1"/>
  <c r="AC63" i="2"/>
  <c r="AC68" i="2" s="1"/>
  <c r="AC100" i="61"/>
  <c r="AC108" i="61" s="1"/>
  <c r="AC113" i="61" s="1"/>
  <c r="AD63" i="2"/>
  <c r="AD68" i="2" s="1"/>
  <c r="AD100" i="61"/>
  <c r="AD108" i="61" s="1"/>
  <c r="AD113" i="61" s="1"/>
  <c r="T81" i="2"/>
  <c r="T86" i="2" s="1"/>
  <c r="T118" i="61"/>
  <c r="O81" i="2"/>
  <c r="O86" i="2" s="1"/>
  <c r="O118" i="61"/>
  <c r="Y81" i="2"/>
  <c r="Y86" i="2" s="1"/>
  <c r="Y118" i="61"/>
  <c r="U81" i="2"/>
  <c r="U86" i="2" s="1"/>
  <c r="U118" i="61"/>
  <c r="J63" i="2"/>
  <c r="J68" i="2" s="1"/>
  <c r="J100" i="61"/>
  <c r="J108" i="61" s="1"/>
  <c r="J113" i="61" s="1"/>
  <c r="AB63" i="2"/>
  <c r="AB68" i="2" s="1"/>
  <c r="AB100" i="61"/>
  <c r="AB108" i="61" s="1"/>
  <c r="AB113" i="61" s="1"/>
  <c r="AE63" i="2"/>
  <c r="AE68" i="2" s="1"/>
  <c r="AE100" i="61"/>
  <c r="AE108" i="61" s="1"/>
  <c r="AE113" i="61" s="1"/>
  <c r="AC81" i="2"/>
  <c r="AC86" i="2" s="1"/>
  <c r="AC118" i="61"/>
  <c r="L63" i="2"/>
  <c r="L68" i="2" s="1"/>
  <c r="L100" i="61"/>
  <c r="L108" i="61" s="1"/>
  <c r="L113" i="61" s="1"/>
  <c r="P63" i="2"/>
  <c r="P68" i="2" s="1"/>
  <c r="P100" i="61"/>
  <c r="P108" i="61" s="1"/>
  <c r="P113" i="61" s="1"/>
  <c r="M81" i="2"/>
  <c r="M86" i="2" s="1"/>
  <c r="M118" i="61"/>
  <c r="Q81" i="2"/>
  <c r="Q86" i="2" s="1"/>
  <c r="AB81" i="2"/>
  <c r="AB86" i="2" s="1"/>
  <c r="AB118" i="61"/>
  <c r="N81" i="2"/>
  <c r="N86" i="2" s="1"/>
  <c r="N118" i="61"/>
  <c r="O63" i="2"/>
  <c r="O68" i="2" s="1"/>
  <c r="O100" i="61"/>
  <c r="O108" i="61" s="1"/>
  <c r="O113" i="61" s="1"/>
  <c r="V63" i="2"/>
  <c r="V68" i="2" s="1"/>
  <c r="V100" i="61"/>
  <c r="V108" i="61" s="1"/>
  <c r="V113" i="61" s="1"/>
  <c r="X81" i="2"/>
  <c r="X86" i="2" s="1"/>
  <c r="X118" i="61"/>
  <c r="AA81" i="2"/>
  <c r="AA86" i="2" s="1"/>
  <c r="AA118" i="61"/>
  <c r="G63" i="2"/>
  <c r="G68" i="2" s="1"/>
  <c r="K121" i="2"/>
  <c r="J81" i="2"/>
  <c r="J86" i="2" s="1"/>
  <c r="K63" i="2"/>
  <c r="K68" i="2" s="1"/>
  <c r="AA120" i="2"/>
  <c r="AA204" i="72" s="1"/>
  <c r="AA205" i="72" s="1"/>
  <c r="AA210" i="72" s="1"/>
  <c r="AA138" i="2"/>
  <c r="AA186" i="72" s="1"/>
  <c r="AA187" i="72" s="1"/>
  <c r="AA192" i="72" s="1"/>
  <c r="R63" i="2"/>
  <c r="R68" i="2" s="1"/>
  <c r="S63" i="2"/>
  <c r="S68" i="2" s="1"/>
  <c r="C81" i="2"/>
  <c r="C86" i="2" s="1"/>
  <c r="W138" i="2"/>
  <c r="W186" i="72" s="1"/>
  <c r="W187" i="72" s="1"/>
  <c r="W192" i="72" s="1"/>
  <c r="W120" i="2"/>
  <c r="W204" i="72" s="1"/>
  <c r="W205" i="72" s="1"/>
  <c r="W210" i="72" s="1"/>
  <c r="AB138" i="2"/>
  <c r="AB186" i="72" s="1"/>
  <c r="AB187" i="72" s="1"/>
  <c r="AB192" i="72" s="1"/>
  <c r="AB120" i="2"/>
  <c r="AB204" i="72" s="1"/>
  <c r="AB205" i="72" s="1"/>
  <c r="AB210" i="72" s="1"/>
  <c r="M138" i="2"/>
  <c r="M186" i="72" s="1"/>
  <c r="M187" i="72" s="1"/>
  <c r="M192" i="72" s="1"/>
  <c r="U120" i="2"/>
  <c r="U204" i="72" s="1"/>
  <c r="U205" i="72" s="1"/>
  <c r="U210" i="72" s="1"/>
  <c r="U138" i="2"/>
  <c r="U186" i="72" s="1"/>
  <c r="U187" i="72" s="1"/>
  <c r="U192" i="72" s="1"/>
  <c r="P81" i="2"/>
  <c r="P86" i="2" s="1"/>
  <c r="Z81" i="2"/>
  <c r="Z86" i="2" s="1"/>
  <c r="K138" i="2"/>
  <c r="K186" i="72" s="1"/>
  <c r="K187" i="72" s="1"/>
  <c r="K192" i="72" s="1"/>
  <c r="G86" i="2"/>
  <c r="G108" i="61" l="1"/>
  <c r="G113" i="61" s="1"/>
  <c r="H21" i="61"/>
  <c r="H41" i="61" s="1"/>
  <c r="I21" i="61"/>
  <c r="I41" i="61" s="1"/>
  <c r="I135" i="70"/>
  <c r="I140" i="70" s="1"/>
  <c r="I240" i="70"/>
  <c r="I48" i="70" s="1"/>
  <c r="W132" i="69"/>
  <c r="W137" i="69" s="1"/>
  <c r="W27" i="69"/>
  <c r="U148" i="71"/>
  <c r="U153" i="71" s="1"/>
  <c r="U253" i="71"/>
  <c r="U235" i="71"/>
  <c r="U271" i="71"/>
  <c r="AC135" i="70"/>
  <c r="AC140" i="70" s="1"/>
  <c r="AC240" i="70"/>
  <c r="AC48" i="70" s="1"/>
  <c r="V135" i="70"/>
  <c r="V140" i="70" s="1"/>
  <c r="V240" i="70"/>
  <c r="V48" i="70" s="1"/>
  <c r="O148" i="71"/>
  <c r="O153" i="71" s="1"/>
  <c r="O253" i="71"/>
  <c r="O235" i="71"/>
  <c r="O271" i="71"/>
  <c r="Q132" i="69"/>
  <c r="Q137" i="69" s="1"/>
  <c r="Q27" i="69"/>
  <c r="C122" i="71"/>
  <c r="C130" i="71" s="1"/>
  <c r="C135" i="71" s="1"/>
  <c r="G130" i="71"/>
  <c r="G135" i="71" s="1"/>
  <c r="G235" i="71"/>
  <c r="G271" i="71"/>
  <c r="G253" i="71"/>
  <c r="AB148" i="71"/>
  <c r="AB153" i="71" s="1"/>
  <c r="AB271" i="71"/>
  <c r="AB253" i="71"/>
  <c r="AB235" i="71"/>
  <c r="I132" i="69"/>
  <c r="I137" i="69" s="1"/>
  <c r="I27" i="69"/>
  <c r="K148" i="71"/>
  <c r="K153" i="71" s="1"/>
  <c r="K253" i="71"/>
  <c r="K271" i="71"/>
  <c r="K235" i="71"/>
  <c r="Z148" i="71"/>
  <c r="Z153" i="71" s="1"/>
  <c r="Z253" i="71"/>
  <c r="Z235" i="71"/>
  <c r="Z271" i="71"/>
  <c r="U202" i="61"/>
  <c r="U203" i="61" s="1"/>
  <c r="U208" i="61" s="1"/>
  <c r="U208" i="69"/>
  <c r="U209" i="69" s="1"/>
  <c r="U214" i="69" s="1"/>
  <c r="U229" i="70"/>
  <c r="U230" i="70" s="1"/>
  <c r="U235" i="70" s="1"/>
  <c r="U224" i="71"/>
  <c r="U225" i="71" s="1"/>
  <c r="U230" i="71" s="1"/>
  <c r="S132" i="69"/>
  <c r="S137" i="69" s="1"/>
  <c r="S27" i="69"/>
  <c r="K135" i="70"/>
  <c r="K140" i="70" s="1"/>
  <c r="K240" i="70"/>
  <c r="K48" i="70" s="1"/>
  <c r="G240" i="70"/>
  <c r="G48" i="70" s="1"/>
  <c r="C127" i="70"/>
  <c r="C135" i="70" s="1"/>
  <c r="C140" i="70" s="1"/>
  <c r="G135" i="70"/>
  <c r="G140" i="70" s="1"/>
  <c r="H153" i="70"/>
  <c r="H158" i="70" s="1"/>
  <c r="C145" i="70"/>
  <c r="C153" i="70" s="1"/>
  <c r="C158" i="70" s="1"/>
  <c r="W135" i="70"/>
  <c r="W140" i="70" s="1"/>
  <c r="W240" i="70"/>
  <c r="W48" i="70" s="1"/>
  <c r="I148" i="71"/>
  <c r="I153" i="71" s="1"/>
  <c r="I253" i="71"/>
  <c r="I271" i="71"/>
  <c r="I235" i="71"/>
  <c r="K132" i="69"/>
  <c r="K137" i="69" s="1"/>
  <c r="K27" i="69"/>
  <c r="Z132" i="69"/>
  <c r="Z137" i="69" s="1"/>
  <c r="Z27" i="69"/>
  <c r="M190" i="69"/>
  <c r="M211" i="70"/>
  <c r="M206" i="71"/>
  <c r="AA190" i="69"/>
  <c r="AA206" i="71"/>
  <c r="AA211" i="70"/>
  <c r="P135" i="70"/>
  <c r="P140" i="70" s="1"/>
  <c r="P240" i="70"/>
  <c r="P48" i="70" s="1"/>
  <c r="AE135" i="70"/>
  <c r="AE140" i="70" s="1"/>
  <c r="AE240" i="70"/>
  <c r="AE48" i="70" s="1"/>
  <c r="V132" i="69"/>
  <c r="V137" i="69" s="1"/>
  <c r="V27" i="69"/>
  <c r="G114" i="69"/>
  <c r="G119" i="69" s="1"/>
  <c r="C106" i="69"/>
  <c r="C114" i="69" s="1"/>
  <c r="C119" i="69" s="1"/>
  <c r="G27" i="69"/>
  <c r="H132" i="69"/>
  <c r="H137" i="69" s="1"/>
  <c r="H27" i="69"/>
  <c r="C124" i="69"/>
  <c r="C132" i="69" s="1"/>
  <c r="C137" i="69" s="1"/>
  <c r="AE148" i="71"/>
  <c r="AE153" i="71" s="1"/>
  <c r="AE253" i="71"/>
  <c r="AE235" i="71"/>
  <c r="AE271" i="71"/>
  <c r="Z240" i="70"/>
  <c r="Z48" i="70" s="1"/>
  <c r="Z135" i="70"/>
  <c r="Z140" i="70" s="1"/>
  <c r="O135" i="70"/>
  <c r="O140" i="70" s="1"/>
  <c r="O240" i="70"/>
  <c r="O48" i="70" s="1"/>
  <c r="J240" i="70"/>
  <c r="J48" i="70" s="1"/>
  <c r="J135" i="70"/>
  <c r="J140" i="70" s="1"/>
  <c r="T132" i="69"/>
  <c r="T137" i="69" s="1"/>
  <c r="T27" i="69"/>
  <c r="AA135" i="70"/>
  <c r="AA140" i="70" s="1"/>
  <c r="AA240" i="70"/>
  <c r="AA48" i="70" s="1"/>
  <c r="AB202" i="61"/>
  <c r="AB203" i="61" s="1"/>
  <c r="AB208" i="61" s="1"/>
  <c r="AB208" i="69"/>
  <c r="AB209" i="69" s="1"/>
  <c r="AB214" i="69" s="1"/>
  <c r="AB224" i="71"/>
  <c r="AB225" i="71" s="1"/>
  <c r="AB230" i="71" s="1"/>
  <c r="AB229" i="70"/>
  <c r="AB230" i="70" s="1"/>
  <c r="AB235" i="70" s="1"/>
  <c r="AA202" i="61"/>
  <c r="AA203" i="61" s="1"/>
  <c r="AA208" i="61" s="1"/>
  <c r="AA208" i="69"/>
  <c r="AA209" i="69" s="1"/>
  <c r="AA214" i="69" s="1"/>
  <c r="AA229" i="70"/>
  <c r="AA230" i="70" s="1"/>
  <c r="AA235" i="70" s="1"/>
  <c r="AA224" i="71"/>
  <c r="AA225" i="71" s="1"/>
  <c r="AA230" i="71" s="1"/>
  <c r="M132" i="69"/>
  <c r="M137" i="69" s="1"/>
  <c r="M27" i="69"/>
  <c r="AC132" i="69"/>
  <c r="AC137" i="69" s="1"/>
  <c r="AC27" i="69"/>
  <c r="V148" i="71"/>
  <c r="V153" i="71" s="1"/>
  <c r="V235" i="71"/>
  <c r="V253" i="71"/>
  <c r="V271" i="71"/>
  <c r="Q135" i="70"/>
  <c r="Q140" i="70" s="1"/>
  <c r="Q240" i="70"/>
  <c r="Q48" i="70" s="1"/>
  <c r="AD132" i="69"/>
  <c r="AD137" i="69" s="1"/>
  <c r="AD27" i="69"/>
  <c r="AE132" i="69"/>
  <c r="AE137" i="69" s="1"/>
  <c r="AE27" i="69"/>
  <c r="Y132" i="69"/>
  <c r="Y137" i="69" s="1"/>
  <c r="Y27" i="69"/>
  <c r="T148" i="71"/>
  <c r="T153" i="71" s="1"/>
  <c r="T271" i="71"/>
  <c r="T253" i="71"/>
  <c r="T235" i="71"/>
  <c r="Q148" i="71"/>
  <c r="Q153" i="71" s="1"/>
  <c r="Q235" i="71"/>
  <c r="Q253" i="71"/>
  <c r="Q271" i="71"/>
  <c r="U135" i="70"/>
  <c r="U140" i="70" s="1"/>
  <c r="U240" i="70"/>
  <c r="U48" i="70" s="1"/>
  <c r="P132" i="69"/>
  <c r="P137" i="69" s="1"/>
  <c r="P27" i="69"/>
  <c r="U190" i="69"/>
  <c r="U206" i="71"/>
  <c r="U211" i="70"/>
  <c r="X135" i="70"/>
  <c r="X140" i="70" s="1"/>
  <c r="X240" i="70"/>
  <c r="X48" i="70" s="1"/>
  <c r="AB135" i="70"/>
  <c r="AB140" i="70" s="1"/>
  <c r="AB240" i="70"/>
  <c r="AB48" i="70" s="1"/>
  <c r="S148" i="71"/>
  <c r="S153" i="71" s="1"/>
  <c r="S235" i="71"/>
  <c r="S253" i="71"/>
  <c r="S271" i="71"/>
  <c r="H148" i="71"/>
  <c r="H153" i="71" s="1"/>
  <c r="C140" i="71"/>
  <c r="C148" i="71" s="1"/>
  <c r="C153" i="71" s="1"/>
  <c r="H235" i="71"/>
  <c r="H271" i="71"/>
  <c r="H253" i="71"/>
  <c r="H135" i="70"/>
  <c r="H140" i="70" s="1"/>
  <c r="H240" i="70"/>
  <c r="H48" i="70" s="1"/>
  <c r="P148" i="71"/>
  <c r="P153" i="71" s="1"/>
  <c r="P271" i="71"/>
  <c r="P253" i="71"/>
  <c r="P235" i="71"/>
  <c r="AB190" i="69"/>
  <c r="AB206" i="71"/>
  <c r="AB211" i="70"/>
  <c r="N148" i="71"/>
  <c r="N153" i="71" s="1"/>
  <c r="N271" i="71"/>
  <c r="N235" i="71"/>
  <c r="N253" i="71"/>
  <c r="M148" i="71"/>
  <c r="M153" i="71" s="1"/>
  <c r="M271" i="71"/>
  <c r="M253" i="71"/>
  <c r="M235" i="71"/>
  <c r="L135" i="70"/>
  <c r="L140" i="70" s="1"/>
  <c r="L240" i="70"/>
  <c r="L48" i="70" s="1"/>
  <c r="AC148" i="71"/>
  <c r="AC153" i="71" s="1"/>
  <c r="AC235" i="71"/>
  <c r="AC253" i="71"/>
  <c r="AC271" i="71"/>
  <c r="AD148" i="71"/>
  <c r="AD153" i="71" s="1"/>
  <c r="AD253" i="71"/>
  <c r="AD235" i="71"/>
  <c r="AD271" i="71"/>
  <c r="R132" i="69"/>
  <c r="R137" i="69" s="1"/>
  <c r="R27" i="69"/>
  <c r="AA132" i="69"/>
  <c r="AA137" i="69" s="1"/>
  <c r="AA27" i="69"/>
  <c r="X132" i="69"/>
  <c r="X137" i="69" s="1"/>
  <c r="X27" i="69"/>
  <c r="J132" i="69"/>
  <c r="J137" i="69" s="1"/>
  <c r="J27" i="69"/>
  <c r="Y148" i="71"/>
  <c r="Y153" i="71" s="1"/>
  <c r="Y253" i="71"/>
  <c r="Y271" i="71"/>
  <c r="Y235" i="71"/>
  <c r="AD135" i="70"/>
  <c r="AD140" i="70" s="1"/>
  <c r="AD240" i="70"/>
  <c r="AD48" i="70" s="1"/>
  <c r="L148" i="71"/>
  <c r="L153" i="71" s="1"/>
  <c r="L271" i="71"/>
  <c r="L235" i="71"/>
  <c r="L253" i="71"/>
  <c r="K206" i="71"/>
  <c r="K211" i="70"/>
  <c r="K190" i="69"/>
  <c r="W202" i="61"/>
  <c r="W203" i="61" s="1"/>
  <c r="W208" i="61" s="1"/>
  <c r="W224" i="71"/>
  <c r="W225" i="71" s="1"/>
  <c r="W230" i="71" s="1"/>
  <c r="W208" i="69"/>
  <c r="W209" i="69" s="1"/>
  <c r="W214" i="69" s="1"/>
  <c r="W229" i="70"/>
  <c r="W230" i="70" s="1"/>
  <c r="W235" i="70" s="1"/>
  <c r="N132" i="69"/>
  <c r="N137" i="69" s="1"/>
  <c r="N27" i="69"/>
  <c r="U132" i="69"/>
  <c r="U137" i="69" s="1"/>
  <c r="U27" i="69"/>
  <c r="S240" i="70"/>
  <c r="S48" i="70" s="1"/>
  <c r="S135" i="70"/>
  <c r="S140" i="70" s="1"/>
  <c r="Y135" i="70"/>
  <c r="Y140" i="70" s="1"/>
  <c r="Y240" i="70"/>
  <c r="Y48" i="70" s="1"/>
  <c r="R148" i="71"/>
  <c r="R153" i="71" s="1"/>
  <c r="R235" i="71"/>
  <c r="R271" i="71"/>
  <c r="R253" i="71"/>
  <c r="AA148" i="71"/>
  <c r="AA153" i="71" s="1"/>
  <c r="AA271" i="71"/>
  <c r="AA235" i="71"/>
  <c r="AA253" i="71"/>
  <c r="X148" i="71"/>
  <c r="X153" i="71" s="1"/>
  <c r="X253" i="71"/>
  <c r="X235" i="71"/>
  <c r="X271" i="71"/>
  <c r="J148" i="71"/>
  <c r="J153" i="71" s="1"/>
  <c r="J235" i="71"/>
  <c r="J253" i="71"/>
  <c r="J271" i="71"/>
  <c r="L132" i="69"/>
  <c r="L137" i="69" s="1"/>
  <c r="L27" i="69"/>
  <c r="T135" i="70"/>
  <c r="T140" i="70" s="1"/>
  <c r="T240" i="70"/>
  <c r="T48" i="70" s="1"/>
  <c r="W190" i="69"/>
  <c r="W211" i="70"/>
  <c r="W206" i="71"/>
  <c r="K21" i="61"/>
  <c r="W148" i="71"/>
  <c r="W153" i="71" s="1"/>
  <c r="W253" i="71"/>
  <c r="W271" i="71"/>
  <c r="W235" i="71"/>
  <c r="M135" i="70"/>
  <c r="M140" i="70" s="1"/>
  <c r="M240" i="70"/>
  <c r="M48" i="70" s="1"/>
  <c r="AB132" i="69"/>
  <c r="AB137" i="69" s="1"/>
  <c r="AB27" i="69"/>
  <c r="R240" i="70"/>
  <c r="R48" i="70" s="1"/>
  <c r="R153" i="70"/>
  <c r="R158" i="70" s="1"/>
  <c r="O132" i="69"/>
  <c r="O137" i="69" s="1"/>
  <c r="O27" i="69"/>
  <c r="N135" i="70"/>
  <c r="N140" i="70" s="1"/>
  <c r="N240" i="70"/>
  <c r="N48" i="70" s="1"/>
  <c r="M139" i="2"/>
  <c r="M144" i="2" s="1"/>
  <c r="M184" i="61"/>
  <c r="Z21" i="61"/>
  <c r="Z41" i="61" s="1"/>
  <c r="AB139" i="2"/>
  <c r="AB144" i="2" s="1"/>
  <c r="AB184" i="61"/>
  <c r="K139" i="2"/>
  <c r="K144" i="2" s="1"/>
  <c r="K184" i="61"/>
  <c r="W139" i="2"/>
  <c r="W144" i="2" s="1"/>
  <c r="W184" i="61"/>
  <c r="AA139" i="2"/>
  <c r="AA144" i="2" s="1"/>
  <c r="AA184" i="61"/>
  <c r="U139" i="2"/>
  <c r="U144" i="2" s="1"/>
  <c r="U184" i="61"/>
  <c r="V126" i="61"/>
  <c r="V131" i="61" s="1"/>
  <c r="V21" i="61"/>
  <c r="R126" i="61"/>
  <c r="R131" i="61" s="1"/>
  <c r="R21" i="61"/>
  <c r="M126" i="61"/>
  <c r="M131" i="61" s="1"/>
  <c r="M21" i="61"/>
  <c r="O126" i="61"/>
  <c r="O131" i="61" s="1"/>
  <c r="O21" i="61"/>
  <c r="T126" i="61"/>
  <c r="T131" i="61" s="1"/>
  <c r="T21" i="61"/>
  <c r="L126" i="61"/>
  <c r="L131" i="61" s="1"/>
  <c r="L21" i="61"/>
  <c r="J21" i="61"/>
  <c r="AD126" i="61"/>
  <c r="AD131" i="61" s="1"/>
  <c r="AD21" i="61"/>
  <c r="S126" i="61"/>
  <c r="S131" i="61" s="1"/>
  <c r="S21" i="61"/>
  <c r="K126" i="61"/>
  <c r="K131" i="61" s="1"/>
  <c r="Q21" i="61"/>
  <c r="AA126" i="61"/>
  <c r="AA131" i="61" s="1"/>
  <c r="AA21" i="61"/>
  <c r="X126" i="61"/>
  <c r="X131" i="61" s="1"/>
  <c r="X21" i="61"/>
  <c r="AB126" i="61"/>
  <c r="AB131" i="61" s="1"/>
  <c r="AB21" i="61"/>
  <c r="Y126" i="61"/>
  <c r="Y131" i="61" s="1"/>
  <c r="Y21" i="61"/>
  <c r="N126" i="61"/>
  <c r="N131" i="61" s="1"/>
  <c r="N21" i="61"/>
  <c r="W126" i="61"/>
  <c r="W131" i="61" s="1"/>
  <c r="W21" i="61"/>
  <c r="AE126" i="61"/>
  <c r="AE131" i="61" s="1"/>
  <c r="AE21" i="61"/>
  <c r="AC126" i="61"/>
  <c r="AC131" i="61" s="1"/>
  <c r="AC21" i="61"/>
  <c r="U126" i="61"/>
  <c r="U131" i="61" s="1"/>
  <c r="U21" i="61"/>
  <c r="P21" i="61"/>
  <c r="H126" i="61"/>
  <c r="H131" i="61" s="1"/>
  <c r="C118" i="61"/>
  <c r="C126" i="61" s="1"/>
  <c r="C131" i="61" s="1"/>
  <c r="U121" i="2"/>
  <c r="AB121" i="2"/>
  <c r="AA121" i="2"/>
  <c r="K126" i="2"/>
  <c r="M126" i="2"/>
  <c r="C100" i="61"/>
  <c r="C108" i="61" s="1"/>
  <c r="C113" i="61" s="1"/>
  <c r="W121" i="2"/>
  <c r="V138" i="2"/>
  <c r="V186" i="72" s="1"/>
  <c r="V187" i="72" s="1"/>
  <c r="V192" i="72" s="1"/>
  <c r="V120" i="2"/>
  <c r="V204" i="72" s="1"/>
  <c r="V205" i="72" s="1"/>
  <c r="V210" i="72" s="1"/>
  <c r="AD120" i="2"/>
  <c r="AD204" i="72" s="1"/>
  <c r="AD205" i="72" s="1"/>
  <c r="AD210" i="72" s="1"/>
  <c r="AD138" i="2"/>
  <c r="AD186" i="72" s="1"/>
  <c r="AD187" i="72" s="1"/>
  <c r="AD192" i="72" s="1"/>
  <c r="X138" i="2"/>
  <c r="X186" i="72" s="1"/>
  <c r="X187" i="72" s="1"/>
  <c r="X192" i="72" s="1"/>
  <c r="X120" i="2"/>
  <c r="X204" i="72" s="1"/>
  <c r="X205" i="72" s="1"/>
  <c r="X210" i="72" s="1"/>
  <c r="J120" i="2"/>
  <c r="J204" i="72" s="1"/>
  <c r="J205" i="72" s="1"/>
  <c r="J210" i="72" s="1"/>
  <c r="J138" i="2"/>
  <c r="J186" i="72" s="1"/>
  <c r="J187" i="72" s="1"/>
  <c r="J192" i="72" s="1"/>
  <c r="H138" i="2"/>
  <c r="H186" i="72" s="1"/>
  <c r="H187" i="72" s="1"/>
  <c r="H192" i="72" s="1"/>
  <c r="H102" i="2"/>
  <c r="H107" i="2" s="1"/>
  <c r="H120" i="2"/>
  <c r="H204" i="72" s="1"/>
  <c r="H205" i="72" s="1"/>
  <c r="H210" i="72" s="1"/>
  <c r="T120" i="2"/>
  <c r="T204" i="72" s="1"/>
  <c r="T205" i="72" s="1"/>
  <c r="T210" i="72" s="1"/>
  <c r="T138" i="2"/>
  <c r="T186" i="72" s="1"/>
  <c r="T187" i="72" s="1"/>
  <c r="T192" i="72" s="1"/>
  <c r="AE120" i="2"/>
  <c r="AE204" i="72" s="1"/>
  <c r="AE205" i="72" s="1"/>
  <c r="AE210" i="72" s="1"/>
  <c r="AE138" i="2"/>
  <c r="AE186" i="72" s="1"/>
  <c r="AE187" i="72" s="1"/>
  <c r="AE192" i="72" s="1"/>
  <c r="AC120" i="2"/>
  <c r="AC204" i="72" s="1"/>
  <c r="AC205" i="72" s="1"/>
  <c r="AC210" i="72" s="1"/>
  <c r="AC138" i="2"/>
  <c r="AC186" i="72" s="1"/>
  <c r="AC187" i="72" s="1"/>
  <c r="AC192" i="72" s="1"/>
  <c r="N138" i="2"/>
  <c r="N186" i="72" s="1"/>
  <c r="N187" i="72" s="1"/>
  <c r="N192" i="72" s="1"/>
  <c r="N120" i="2"/>
  <c r="N204" i="72" s="1"/>
  <c r="N205" i="72" s="1"/>
  <c r="N210" i="72" s="1"/>
  <c r="I138" i="2"/>
  <c r="I186" i="72" s="1"/>
  <c r="I187" i="72" s="1"/>
  <c r="I192" i="72" s="1"/>
  <c r="I120" i="2"/>
  <c r="I204" i="72" s="1"/>
  <c r="I205" i="72" s="1"/>
  <c r="I210" i="72" s="1"/>
  <c r="Q120" i="2"/>
  <c r="Q204" i="72" s="1"/>
  <c r="Q205" i="72" s="1"/>
  <c r="Q210" i="72" s="1"/>
  <c r="Q138" i="2"/>
  <c r="Q186" i="72" s="1"/>
  <c r="Q187" i="72" s="1"/>
  <c r="Q192" i="72" s="1"/>
  <c r="Z120" i="2"/>
  <c r="Z204" i="72" s="1"/>
  <c r="Z205" i="72" s="1"/>
  <c r="Z210" i="72" s="1"/>
  <c r="Z138" i="2"/>
  <c r="Z186" i="72" s="1"/>
  <c r="Z187" i="72" s="1"/>
  <c r="Z192" i="72" s="1"/>
  <c r="O138" i="2"/>
  <c r="O186" i="72" s="1"/>
  <c r="O187" i="72" s="1"/>
  <c r="O192" i="72" s="1"/>
  <c r="O120" i="2"/>
  <c r="O204" i="72" s="1"/>
  <c r="O205" i="72" s="1"/>
  <c r="O210" i="72" s="1"/>
  <c r="R120" i="2"/>
  <c r="R204" i="72" s="1"/>
  <c r="R205" i="72" s="1"/>
  <c r="R210" i="72" s="1"/>
  <c r="R138" i="2"/>
  <c r="R186" i="72" s="1"/>
  <c r="R187" i="72" s="1"/>
  <c r="R192" i="72" s="1"/>
  <c r="L120" i="2"/>
  <c r="L204" i="72" s="1"/>
  <c r="L205" i="72" s="1"/>
  <c r="L210" i="72" s="1"/>
  <c r="L138" i="2"/>
  <c r="L186" i="72" s="1"/>
  <c r="L187" i="72" s="1"/>
  <c r="L192" i="72" s="1"/>
  <c r="S138" i="2"/>
  <c r="S186" i="72" s="1"/>
  <c r="S187" i="72" s="1"/>
  <c r="S192" i="72" s="1"/>
  <c r="S120" i="2"/>
  <c r="S204" i="72" s="1"/>
  <c r="S205" i="72" s="1"/>
  <c r="S210" i="72" s="1"/>
  <c r="P138" i="2"/>
  <c r="P186" i="72" s="1"/>
  <c r="P187" i="72" s="1"/>
  <c r="P192" i="72" s="1"/>
  <c r="P120" i="2"/>
  <c r="P204" i="72" s="1"/>
  <c r="P205" i="72" s="1"/>
  <c r="P210" i="72" s="1"/>
  <c r="G107" i="2"/>
  <c r="G120" i="2"/>
  <c r="G204" i="72" s="1"/>
  <c r="G138" i="2"/>
  <c r="G186" i="72" s="1"/>
  <c r="Y138" i="2"/>
  <c r="Y186" i="72" s="1"/>
  <c r="Y187" i="72" s="1"/>
  <c r="Y192" i="72" s="1"/>
  <c r="Y120" i="2"/>
  <c r="Y204" i="72" s="1"/>
  <c r="Y205" i="72" s="1"/>
  <c r="Y210" i="72" s="1"/>
  <c r="C186" i="72" l="1"/>
  <c r="C187" i="72" s="1"/>
  <c r="C192" i="72" s="1"/>
  <c r="G187" i="72"/>
  <c r="G192" i="72" s="1"/>
  <c r="C204" i="72"/>
  <c r="C205" i="72" s="1"/>
  <c r="C210" i="72" s="1"/>
  <c r="G205" i="72"/>
  <c r="G210" i="72" s="1"/>
  <c r="Y202" i="61"/>
  <c r="Y203" i="61" s="1"/>
  <c r="Y208" i="61" s="1"/>
  <c r="Y229" i="70"/>
  <c r="Y230" i="70" s="1"/>
  <c r="Y235" i="70" s="1"/>
  <c r="Y224" i="71"/>
  <c r="Y225" i="71" s="1"/>
  <c r="Y230" i="71" s="1"/>
  <c r="Y208" i="69"/>
  <c r="Y209" i="69" s="1"/>
  <c r="Y214" i="69" s="1"/>
  <c r="AC202" i="61"/>
  <c r="AC203" i="61" s="1"/>
  <c r="AC208" i="61" s="1"/>
  <c r="AC208" i="69"/>
  <c r="AC209" i="69" s="1"/>
  <c r="AC214" i="69" s="1"/>
  <c r="AC229" i="70"/>
  <c r="AC230" i="70" s="1"/>
  <c r="AC235" i="70" s="1"/>
  <c r="AC224" i="71"/>
  <c r="AC225" i="71" s="1"/>
  <c r="AC230" i="71" s="1"/>
  <c r="W43" i="71"/>
  <c r="U47" i="69"/>
  <c r="P47" i="69"/>
  <c r="AD47" i="69"/>
  <c r="AC47" i="69"/>
  <c r="AA34" i="69"/>
  <c r="AA54" i="69" s="1"/>
  <c r="AA191" i="69"/>
  <c r="AA196" i="69" s="1"/>
  <c r="Y206" i="71"/>
  <c r="Y190" i="69"/>
  <c r="Y211" i="70"/>
  <c r="L206" i="71"/>
  <c r="L211" i="70"/>
  <c r="L190" i="69"/>
  <c r="Q190" i="69"/>
  <c r="Q211" i="70"/>
  <c r="Q206" i="71"/>
  <c r="AE206" i="71"/>
  <c r="AE190" i="69"/>
  <c r="AE211" i="70"/>
  <c r="J202" i="61"/>
  <c r="J203" i="61" s="1"/>
  <c r="J208" i="61" s="1"/>
  <c r="J224" i="71"/>
  <c r="J225" i="71" s="1"/>
  <c r="J230" i="71" s="1"/>
  <c r="J208" i="69"/>
  <c r="J209" i="69" s="1"/>
  <c r="J214" i="69" s="1"/>
  <c r="J229" i="70"/>
  <c r="J230" i="70" s="1"/>
  <c r="J235" i="70" s="1"/>
  <c r="X43" i="71"/>
  <c r="Y43" i="71"/>
  <c r="AB34" i="69"/>
  <c r="AB54" i="69" s="1"/>
  <c r="AB191" i="69"/>
  <c r="AB196" i="69" s="1"/>
  <c r="C253" i="71"/>
  <c r="U43" i="71"/>
  <c r="G211" i="70"/>
  <c r="G206" i="71"/>
  <c r="G190" i="69"/>
  <c r="L202" i="61"/>
  <c r="L203" i="61" s="1"/>
  <c r="L208" i="61" s="1"/>
  <c r="L229" i="70"/>
  <c r="L230" i="70" s="1"/>
  <c r="L235" i="70" s="1"/>
  <c r="L208" i="69"/>
  <c r="L209" i="69" s="1"/>
  <c r="L214" i="69" s="1"/>
  <c r="L224" i="71"/>
  <c r="L225" i="71" s="1"/>
  <c r="L230" i="71" s="1"/>
  <c r="Q202" i="61"/>
  <c r="Q203" i="61" s="1"/>
  <c r="Q208" i="61" s="1"/>
  <c r="Q208" i="69"/>
  <c r="Q209" i="69" s="1"/>
  <c r="Q214" i="69" s="1"/>
  <c r="Q224" i="71"/>
  <c r="Q225" i="71" s="1"/>
  <c r="Q230" i="71" s="1"/>
  <c r="Q229" i="70"/>
  <c r="Q230" i="70" s="1"/>
  <c r="Q235" i="70" s="1"/>
  <c r="AE202" i="61"/>
  <c r="AE203" i="61" s="1"/>
  <c r="AE208" i="61" s="1"/>
  <c r="AE208" i="69"/>
  <c r="AE209" i="69" s="1"/>
  <c r="AE214" i="69" s="1"/>
  <c r="AE229" i="70"/>
  <c r="AE230" i="70" s="1"/>
  <c r="AE235" i="70" s="1"/>
  <c r="AE224" i="71"/>
  <c r="AE225" i="71" s="1"/>
  <c r="AE230" i="71" s="1"/>
  <c r="X202" i="61"/>
  <c r="X203" i="61" s="1"/>
  <c r="X208" i="61" s="1"/>
  <c r="X229" i="70"/>
  <c r="X230" i="70" s="1"/>
  <c r="X235" i="70" s="1"/>
  <c r="X224" i="71"/>
  <c r="X225" i="71" s="1"/>
  <c r="X230" i="71" s="1"/>
  <c r="X208" i="69"/>
  <c r="X209" i="69" s="1"/>
  <c r="X214" i="69" s="1"/>
  <c r="L47" i="69"/>
  <c r="R43" i="71"/>
  <c r="N47" i="69"/>
  <c r="K260" i="71"/>
  <c r="K261" i="71" s="1"/>
  <c r="K266" i="71" s="1"/>
  <c r="K278" i="71"/>
  <c r="K279" i="71" s="1"/>
  <c r="K284" i="71" s="1"/>
  <c r="K242" i="71"/>
  <c r="K207" i="71"/>
  <c r="K212" i="71" s="1"/>
  <c r="P43" i="71"/>
  <c r="H43" i="71"/>
  <c r="M47" i="69"/>
  <c r="M247" i="70"/>
  <c r="M212" i="70"/>
  <c r="M217" i="70" s="1"/>
  <c r="C240" i="70"/>
  <c r="C271" i="71"/>
  <c r="G202" i="61"/>
  <c r="G208" i="69"/>
  <c r="G229" i="70"/>
  <c r="G224" i="71"/>
  <c r="R206" i="71"/>
  <c r="R211" i="70"/>
  <c r="R190" i="69"/>
  <c r="I202" i="61"/>
  <c r="I203" i="61" s="1"/>
  <c r="I208" i="61" s="1"/>
  <c r="I208" i="69"/>
  <c r="I209" i="69" s="1"/>
  <c r="I214" i="69" s="1"/>
  <c r="I229" i="70"/>
  <c r="I230" i="70" s="1"/>
  <c r="I235" i="70" s="1"/>
  <c r="I224" i="71"/>
  <c r="I225" i="71" s="1"/>
  <c r="I230" i="71" s="1"/>
  <c r="T211" i="70"/>
  <c r="T190" i="69"/>
  <c r="T206" i="71"/>
  <c r="X206" i="71"/>
  <c r="X190" i="69"/>
  <c r="X211" i="70"/>
  <c r="R47" i="69"/>
  <c r="AC43" i="71"/>
  <c r="H47" i="69"/>
  <c r="M34" i="69"/>
  <c r="M54" i="69" s="1"/>
  <c r="M191" i="69"/>
  <c r="M196" i="69" s="1"/>
  <c r="I47" i="69"/>
  <c r="G43" i="71"/>
  <c r="C235" i="71"/>
  <c r="R202" i="61"/>
  <c r="R203" i="61" s="1"/>
  <c r="R208" i="61" s="1"/>
  <c r="R208" i="69"/>
  <c r="R209" i="69" s="1"/>
  <c r="R214" i="69" s="1"/>
  <c r="R229" i="70"/>
  <c r="R230" i="70" s="1"/>
  <c r="R235" i="70" s="1"/>
  <c r="R224" i="71"/>
  <c r="R225" i="71" s="1"/>
  <c r="R230" i="71" s="1"/>
  <c r="I190" i="69"/>
  <c r="I206" i="71"/>
  <c r="I211" i="70"/>
  <c r="T202" i="61"/>
  <c r="T203" i="61" s="1"/>
  <c r="T208" i="61" s="1"/>
  <c r="T229" i="70"/>
  <c r="T230" i="70" s="1"/>
  <c r="T235" i="70" s="1"/>
  <c r="T208" i="69"/>
  <c r="T209" i="69" s="1"/>
  <c r="T214" i="69" s="1"/>
  <c r="T224" i="71"/>
  <c r="T225" i="71" s="1"/>
  <c r="T230" i="71" s="1"/>
  <c r="AD206" i="71"/>
  <c r="AD190" i="69"/>
  <c r="AD211" i="70"/>
  <c r="AB47" i="69"/>
  <c r="L43" i="71"/>
  <c r="N43" i="71"/>
  <c r="Y47" i="69"/>
  <c r="Z47" i="69"/>
  <c r="Z43" i="71"/>
  <c r="W47" i="69"/>
  <c r="S211" i="70"/>
  <c r="S206" i="71"/>
  <c r="S190" i="69"/>
  <c r="Z202" i="61"/>
  <c r="Z203" i="61" s="1"/>
  <c r="Z208" i="61" s="1"/>
  <c r="Z208" i="69"/>
  <c r="Z209" i="69" s="1"/>
  <c r="Z214" i="69" s="1"/>
  <c r="Z229" i="70"/>
  <c r="Z230" i="70" s="1"/>
  <c r="Z235" i="70" s="1"/>
  <c r="Z224" i="71"/>
  <c r="Z225" i="71" s="1"/>
  <c r="Z230" i="71" s="1"/>
  <c r="J206" i="71"/>
  <c r="J211" i="70"/>
  <c r="J190" i="69"/>
  <c r="O47" i="69"/>
  <c r="K34" i="69"/>
  <c r="K54" i="69" s="1"/>
  <c r="K191" i="69"/>
  <c r="K196" i="69" s="1"/>
  <c r="AB278" i="71"/>
  <c r="AB279" i="71" s="1"/>
  <c r="AB284" i="71" s="1"/>
  <c r="AB260" i="71"/>
  <c r="AB261" i="71" s="1"/>
  <c r="AB266" i="71" s="1"/>
  <c r="AB242" i="71"/>
  <c r="AB207" i="71"/>
  <c r="AB212" i="71" s="1"/>
  <c r="T43" i="71"/>
  <c r="V47" i="69"/>
  <c r="I43" i="71"/>
  <c r="K247" i="70"/>
  <c r="K212" i="70"/>
  <c r="K217" i="70" s="1"/>
  <c r="AA47" i="69"/>
  <c r="M278" i="71"/>
  <c r="M279" i="71" s="1"/>
  <c r="M284" i="71" s="1"/>
  <c r="M242" i="71"/>
  <c r="M243" i="71" s="1"/>
  <c r="M248" i="71" s="1"/>
  <c r="M260" i="71"/>
  <c r="M261" i="71" s="1"/>
  <c r="M266" i="71" s="1"/>
  <c r="M207" i="71"/>
  <c r="M212" i="71" s="1"/>
  <c r="O43" i="71"/>
  <c r="P202" i="61"/>
  <c r="P203" i="61" s="1"/>
  <c r="P208" i="61" s="1"/>
  <c r="P229" i="70"/>
  <c r="P230" i="70" s="1"/>
  <c r="P235" i="70" s="1"/>
  <c r="P224" i="71"/>
  <c r="P225" i="71" s="1"/>
  <c r="P230" i="71" s="1"/>
  <c r="P208" i="69"/>
  <c r="P209" i="69" s="1"/>
  <c r="P214" i="69" s="1"/>
  <c r="O202" i="61"/>
  <c r="O203" i="61" s="1"/>
  <c r="O208" i="61" s="1"/>
  <c r="O224" i="71"/>
  <c r="O225" i="71" s="1"/>
  <c r="O230" i="71" s="1"/>
  <c r="O208" i="69"/>
  <c r="O209" i="69" s="1"/>
  <c r="O214" i="69" s="1"/>
  <c r="O229" i="70"/>
  <c r="O230" i="70" s="1"/>
  <c r="O235" i="70" s="1"/>
  <c r="N202" i="61"/>
  <c r="N203" i="61" s="1"/>
  <c r="N208" i="61" s="1"/>
  <c r="N229" i="70"/>
  <c r="N230" i="70" s="1"/>
  <c r="N235" i="70" s="1"/>
  <c r="N224" i="71"/>
  <c r="N225" i="71" s="1"/>
  <c r="N230" i="71" s="1"/>
  <c r="N208" i="69"/>
  <c r="N209" i="69" s="1"/>
  <c r="N214" i="69" s="1"/>
  <c r="H202" i="61"/>
  <c r="H203" i="61" s="1"/>
  <c r="H208" i="61" s="1"/>
  <c r="H224" i="71"/>
  <c r="H225" i="71" s="1"/>
  <c r="H230" i="71" s="1"/>
  <c r="H208" i="69"/>
  <c r="H209" i="69" s="1"/>
  <c r="H214" i="69" s="1"/>
  <c r="H229" i="70"/>
  <c r="H230" i="70" s="1"/>
  <c r="H235" i="70" s="1"/>
  <c r="AD202" i="61"/>
  <c r="AD203" i="61" s="1"/>
  <c r="AD208" i="61" s="1"/>
  <c r="AD208" i="69"/>
  <c r="AD209" i="69" s="1"/>
  <c r="AD214" i="69" s="1"/>
  <c r="AD224" i="71"/>
  <c r="AD225" i="71" s="1"/>
  <c r="AD230" i="71" s="1"/>
  <c r="AD229" i="70"/>
  <c r="AD230" i="70" s="1"/>
  <c r="AD235" i="70" s="1"/>
  <c r="W260" i="71"/>
  <c r="W261" i="71" s="1"/>
  <c r="W266" i="71" s="1"/>
  <c r="W242" i="71"/>
  <c r="W243" i="71" s="1"/>
  <c r="W248" i="71" s="1"/>
  <c r="W278" i="71"/>
  <c r="W279" i="71" s="1"/>
  <c r="W284" i="71" s="1"/>
  <c r="W207" i="71"/>
  <c r="W212" i="71" s="1"/>
  <c r="AA43" i="71"/>
  <c r="J47" i="69"/>
  <c r="U247" i="70"/>
  <c r="U212" i="70"/>
  <c r="U217" i="70" s="1"/>
  <c r="G47" i="69"/>
  <c r="C27" i="69"/>
  <c r="F8" i="65" s="1"/>
  <c r="S47" i="69"/>
  <c r="AB43" i="71"/>
  <c r="P211" i="70"/>
  <c r="P190" i="69"/>
  <c r="P206" i="71"/>
  <c r="O206" i="71"/>
  <c r="O190" i="69"/>
  <c r="O211" i="70"/>
  <c r="N206" i="71"/>
  <c r="N190" i="69"/>
  <c r="N211" i="70"/>
  <c r="V202" i="61"/>
  <c r="V203" i="61" s="1"/>
  <c r="V208" i="61" s="1"/>
  <c r="V208" i="69"/>
  <c r="V209" i="69" s="1"/>
  <c r="V214" i="69" s="1"/>
  <c r="V224" i="71"/>
  <c r="V225" i="71" s="1"/>
  <c r="V230" i="71" s="1"/>
  <c r="V229" i="70"/>
  <c r="V230" i="70" s="1"/>
  <c r="V235" i="70" s="1"/>
  <c r="W247" i="70"/>
  <c r="W212" i="70"/>
  <c r="W217" i="70" s="1"/>
  <c r="J43" i="71"/>
  <c r="AD43" i="71"/>
  <c r="U278" i="71"/>
  <c r="U279" i="71" s="1"/>
  <c r="U284" i="71" s="1"/>
  <c r="U260" i="71"/>
  <c r="U261" i="71" s="1"/>
  <c r="U266" i="71" s="1"/>
  <c r="U242" i="71"/>
  <c r="U207" i="71"/>
  <c r="U212" i="71" s="1"/>
  <c r="Q43" i="71"/>
  <c r="AE47" i="69"/>
  <c r="V43" i="71"/>
  <c r="T47" i="69"/>
  <c r="AA247" i="70"/>
  <c r="AA212" i="70"/>
  <c r="AA217" i="70" s="1"/>
  <c r="K47" i="69"/>
  <c r="Q47" i="69"/>
  <c r="S202" i="61"/>
  <c r="S203" i="61" s="1"/>
  <c r="S208" i="61" s="1"/>
  <c r="S224" i="71"/>
  <c r="S225" i="71" s="1"/>
  <c r="S230" i="71" s="1"/>
  <c r="S229" i="70"/>
  <c r="S230" i="70" s="1"/>
  <c r="S235" i="70" s="1"/>
  <c r="S208" i="69"/>
  <c r="S209" i="69" s="1"/>
  <c r="S214" i="69" s="1"/>
  <c r="Z190" i="69"/>
  <c r="Z211" i="70"/>
  <c r="Z206" i="71"/>
  <c r="AC206" i="71"/>
  <c r="AC190" i="69"/>
  <c r="AC211" i="70"/>
  <c r="H190" i="69"/>
  <c r="H211" i="70"/>
  <c r="H206" i="71"/>
  <c r="V190" i="69"/>
  <c r="V206" i="71"/>
  <c r="V211" i="70"/>
  <c r="W34" i="69"/>
  <c r="W54" i="69" s="1"/>
  <c r="W191" i="69"/>
  <c r="W196" i="69" s="1"/>
  <c r="X47" i="69"/>
  <c r="M43" i="71"/>
  <c r="AB247" i="70"/>
  <c r="AB212" i="70"/>
  <c r="AB217" i="70" s="1"/>
  <c r="S43" i="71"/>
  <c r="U34" i="69"/>
  <c r="U54" i="69" s="1"/>
  <c r="U191" i="69"/>
  <c r="U196" i="69" s="1"/>
  <c r="AE43" i="71"/>
  <c r="AA260" i="71"/>
  <c r="AA261" i="71" s="1"/>
  <c r="AA266" i="71" s="1"/>
  <c r="AA278" i="71"/>
  <c r="AA279" i="71" s="1"/>
  <c r="AA284" i="71" s="1"/>
  <c r="AA242" i="71"/>
  <c r="AA207" i="71"/>
  <c r="AA212" i="71" s="1"/>
  <c r="K43" i="71"/>
  <c r="T139" i="2"/>
  <c r="T144" i="2" s="1"/>
  <c r="T184" i="61"/>
  <c r="J139" i="2"/>
  <c r="J144" i="2" s="1"/>
  <c r="J184" i="61"/>
  <c r="K28" i="61"/>
  <c r="K48" i="61" s="1"/>
  <c r="K185" i="61"/>
  <c r="K190" i="61" s="1"/>
  <c r="Z139" i="2"/>
  <c r="Z144" i="2" s="1"/>
  <c r="Z184" i="61"/>
  <c r="AC139" i="2"/>
  <c r="AC144" i="2" s="1"/>
  <c r="AC184" i="61"/>
  <c r="C21" i="61"/>
  <c r="E8" i="65" s="1"/>
  <c r="U28" i="61"/>
  <c r="U48" i="61" s="1"/>
  <c r="U185" i="61"/>
  <c r="U190" i="61" s="1"/>
  <c r="AB28" i="61"/>
  <c r="AB48" i="61" s="1"/>
  <c r="AB185" i="61"/>
  <c r="AB190" i="61" s="1"/>
  <c r="G139" i="2"/>
  <c r="G144" i="2" s="1"/>
  <c r="G184" i="61"/>
  <c r="X139" i="2"/>
  <c r="X144" i="2" s="1"/>
  <c r="X184" i="61"/>
  <c r="P139" i="2"/>
  <c r="P144" i="2" s="1"/>
  <c r="P184" i="61"/>
  <c r="S139" i="2"/>
  <c r="S144" i="2" s="1"/>
  <c r="S184" i="61"/>
  <c r="R139" i="2"/>
  <c r="R144" i="2" s="1"/>
  <c r="R184" i="61"/>
  <c r="I139" i="2"/>
  <c r="I144" i="2" s="1"/>
  <c r="I184" i="61"/>
  <c r="H139" i="2"/>
  <c r="H144" i="2" s="1"/>
  <c r="H184" i="61"/>
  <c r="AA28" i="61"/>
  <c r="AA48" i="61" s="1"/>
  <c r="AA185" i="61"/>
  <c r="AA190" i="61" s="1"/>
  <c r="Y139" i="2"/>
  <c r="Y144" i="2" s="1"/>
  <c r="Y184" i="61"/>
  <c r="O139" i="2"/>
  <c r="O144" i="2" s="1"/>
  <c r="O184" i="61"/>
  <c r="N139" i="2"/>
  <c r="N144" i="2" s="1"/>
  <c r="N184" i="61"/>
  <c r="V139" i="2"/>
  <c r="V144" i="2" s="1"/>
  <c r="V184" i="61"/>
  <c r="AE139" i="2"/>
  <c r="AE144" i="2" s="1"/>
  <c r="AE184" i="61"/>
  <c r="M28" i="61"/>
  <c r="M48" i="61" s="1"/>
  <c r="M185" i="61"/>
  <c r="M190" i="61" s="1"/>
  <c r="L139" i="2"/>
  <c r="L144" i="2" s="1"/>
  <c r="L184" i="61"/>
  <c r="G203" i="61"/>
  <c r="G208" i="61" s="1"/>
  <c r="Q139" i="2"/>
  <c r="Q144" i="2" s="1"/>
  <c r="Q184" i="61"/>
  <c r="AD139" i="2"/>
  <c r="AD144" i="2" s="1"/>
  <c r="AD184" i="61"/>
  <c r="W28" i="61"/>
  <c r="W48" i="61" s="1"/>
  <c r="W185" i="61"/>
  <c r="W190" i="61" s="1"/>
  <c r="P41" i="61"/>
  <c r="S41" i="61"/>
  <c r="N41" i="61"/>
  <c r="AD41" i="61"/>
  <c r="M41" i="61"/>
  <c r="Y41" i="61"/>
  <c r="L41" i="61"/>
  <c r="U41" i="61"/>
  <c r="X41" i="61"/>
  <c r="T41" i="61"/>
  <c r="AC41" i="61"/>
  <c r="AA41" i="61"/>
  <c r="R41" i="61"/>
  <c r="AE41" i="61"/>
  <c r="Q41" i="61"/>
  <c r="J41" i="61"/>
  <c r="K41" i="61"/>
  <c r="O41" i="61"/>
  <c r="V41" i="61"/>
  <c r="W41" i="61"/>
  <c r="AB41" i="61"/>
  <c r="J121" i="2"/>
  <c r="X121" i="2"/>
  <c r="L121" i="2"/>
  <c r="Y121" i="2"/>
  <c r="AE121" i="2"/>
  <c r="O121" i="2"/>
  <c r="U126" i="2"/>
  <c r="G121" i="2"/>
  <c r="Q121" i="2"/>
  <c r="AD121" i="2"/>
  <c r="I121" i="2"/>
  <c r="V121" i="2"/>
  <c r="Z121" i="2"/>
  <c r="AC121" i="2"/>
  <c r="T121" i="2"/>
  <c r="W126" i="2"/>
  <c r="N121" i="2"/>
  <c r="P121" i="2"/>
  <c r="AA126" i="2"/>
  <c r="S121" i="2"/>
  <c r="R121" i="2"/>
  <c r="H121" i="2"/>
  <c r="AB126" i="2"/>
  <c r="U55" i="70" l="1"/>
  <c r="U56" i="70" s="1"/>
  <c r="U61" i="70" s="1"/>
  <c r="M55" i="70"/>
  <c r="M56" i="70" s="1"/>
  <c r="M61" i="70" s="1"/>
  <c r="AA55" i="70"/>
  <c r="AA56" i="70" s="1"/>
  <c r="AA61" i="70" s="1"/>
  <c r="AB55" i="70"/>
  <c r="AB56" i="70" s="1"/>
  <c r="AB61" i="70" s="1"/>
  <c r="K55" i="70"/>
  <c r="K56" i="70" s="1"/>
  <c r="K61" i="70" s="1"/>
  <c r="W55" i="70"/>
  <c r="W56" i="70" s="1"/>
  <c r="W61" i="70" s="1"/>
  <c r="AA50" i="71"/>
  <c r="AA70" i="71" s="1"/>
  <c r="M35" i="69"/>
  <c r="M40" i="69" s="1"/>
  <c r="U248" i="70"/>
  <c r="U253" i="70" s="1"/>
  <c r="U50" i="71"/>
  <c r="U70" i="71" s="1"/>
  <c r="AB50" i="71"/>
  <c r="AB70" i="71" s="1"/>
  <c r="AA248" i="70"/>
  <c r="AA253" i="70" s="1"/>
  <c r="W55" i="69"/>
  <c r="W60" i="69" s="1"/>
  <c r="W35" i="69"/>
  <c r="W40" i="69" s="1"/>
  <c r="K248" i="70"/>
  <c r="K253" i="70" s="1"/>
  <c r="M55" i="69"/>
  <c r="M60" i="69" s="1"/>
  <c r="K50" i="71"/>
  <c r="K70" i="71" s="1"/>
  <c r="N260" i="71"/>
  <c r="N261" i="71" s="1"/>
  <c r="N266" i="71" s="1"/>
  <c r="N242" i="71"/>
  <c r="N278" i="71"/>
  <c r="N279" i="71" s="1"/>
  <c r="N284" i="71" s="1"/>
  <c r="N207" i="71"/>
  <c r="N212" i="71" s="1"/>
  <c r="T63" i="71"/>
  <c r="X68" i="70"/>
  <c r="T247" i="70"/>
  <c r="T55" i="70" s="1"/>
  <c r="T56" i="70" s="1"/>
  <c r="T61" i="70" s="1"/>
  <c r="T212" i="70"/>
  <c r="T217" i="70" s="1"/>
  <c r="C202" i="61"/>
  <c r="C203" i="61" s="1"/>
  <c r="C208" i="61" s="1"/>
  <c r="K243" i="71"/>
  <c r="K248" i="71" s="1"/>
  <c r="M63" i="71"/>
  <c r="N68" i="70"/>
  <c r="K68" i="70"/>
  <c r="H63" i="71"/>
  <c r="Q34" i="69"/>
  <c r="Q191" i="69"/>
  <c r="Q196" i="69" s="1"/>
  <c r="AC34" i="69"/>
  <c r="AC191" i="69"/>
  <c r="AC196" i="69" s="1"/>
  <c r="V63" i="71"/>
  <c r="O34" i="69"/>
  <c r="O191" i="69"/>
  <c r="O196" i="69" s="1"/>
  <c r="R68" i="70"/>
  <c r="C208" i="69"/>
  <c r="C209" i="69" s="1"/>
  <c r="C214" i="69" s="1"/>
  <c r="G209" i="69"/>
  <c r="G214" i="69" s="1"/>
  <c r="AC278" i="71"/>
  <c r="AC279" i="71" s="1"/>
  <c r="AC284" i="71" s="1"/>
  <c r="AC260" i="71"/>
  <c r="AC261" i="71" s="1"/>
  <c r="AC266" i="71" s="1"/>
  <c r="AC242" i="71"/>
  <c r="AC207" i="71"/>
  <c r="AC212" i="71" s="1"/>
  <c r="O260" i="71"/>
  <c r="O261" i="71" s="1"/>
  <c r="O266" i="71" s="1"/>
  <c r="O278" i="71"/>
  <c r="O279" i="71" s="1"/>
  <c r="O284" i="71" s="1"/>
  <c r="O242" i="71"/>
  <c r="O207" i="71"/>
  <c r="O212" i="71" s="1"/>
  <c r="I63" i="71"/>
  <c r="P68" i="70"/>
  <c r="X247" i="70"/>
  <c r="X55" i="70" s="1"/>
  <c r="X56" i="70" s="1"/>
  <c r="X61" i="70" s="1"/>
  <c r="X212" i="70"/>
  <c r="X217" i="70" s="1"/>
  <c r="L247" i="70"/>
  <c r="L55" i="70" s="1"/>
  <c r="L56" i="70" s="1"/>
  <c r="L61" i="70" s="1"/>
  <c r="L212" i="70"/>
  <c r="L217" i="70" s="1"/>
  <c r="U55" i="69"/>
  <c r="U60" i="69" s="1"/>
  <c r="Z278" i="71"/>
  <c r="Z279" i="71" s="1"/>
  <c r="Z284" i="71" s="1"/>
  <c r="Z242" i="71"/>
  <c r="Z260" i="71"/>
  <c r="Z261" i="71" s="1"/>
  <c r="Z266" i="71" s="1"/>
  <c r="Z207" i="71"/>
  <c r="Z212" i="71" s="1"/>
  <c r="I68" i="70"/>
  <c r="AA35" i="69"/>
  <c r="AA40" i="69" s="1"/>
  <c r="AB55" i="69"/>
  <c r="AB60" i="69" s="1"/>
  <c r="I247" i="70"/>
  <c r="I55" i="70" s="1"/>
  <c r="I56" i="70" s="1"/>
  <c r="I61" i="70" s="1"/>
  <c r="I212" i="70"/>
  <c r="I217" i="70" s="1"/>
  <c r="AC63" i="71"/>
  <c r="X34" i="69"/>
  <c r="X191" i="69"/>
  <c r="X196" i="69" s="1"/>
  <c r="P63" i="71"/>
  <c r="C190" i="69"/>
  <c r="C191" i="69" s="1"/>
  <c r="C196" i="69" s="1"/>
  <c r="G34" i="69"/>
  <c r="G191" i="69"/>
  <c r="G196" i="69" s="1"/>
  <c r="L278" i="71"/>
  <c r="L279" i="71" s="1"/>
  <c r="L284" i="71" s="1"/>
  <c r="L260" i="71"/>
  <c r="L261" i="71" s="1"/>
  <c r="L266" i="71" s="1"/>
  <c r="L242" i="71"/>
  <c r="L207" i="71"/>
  <c r="L212" i="71" s="1"/>
  <c r="U35" i="69"/>
  <c r="U40" i="69" s="1"/>
  <c r="V34" i="69"/>
  <c r="V191" i="69"/>
  <c r="V196" i="69" s="1"/>
  <c r="P34" i="69"/>
  <c r="P191" i="69"/>
  <c r="P196" i="69" s="1"/>
  <c r="S34" i="69"/>
  <c r="S191" i="69"/>
  <c r="S196" i="69" s="1"/>
  <c r="AA68" i="70"/>
  <c r="AD247" i="70"/>
  <c r="AD55" i="70" s="1"/>
  <c r="AD56" i="70" s="1"/>
  <c r="AD61" i="70" s="1"/>
  <c r="AD212" i="70"/>
  <c r="AD217" i="70" s="1"/>
  <c r="I278" i="71"/>
  <c r="I279" i="71" s="1"/>
  <c r="I284" i="71" s="1"/>
  <c r="I260" i="71"/>
  <c r="I261" i="71" s="1"/>
  <c r="I266" i="71" s="1"/>
  <c r="I242" i="71"/>
  <c r="I207" i="71"/>
  <c r="I212" i="71" s="1"/>
  <c r="X278" i="71"/>
  <c r="X279" i="71" s="1"/>
  <c r="X284" i="71" s="1"/>
  <c r="X242" i="71"/>
  <c r="X260" i="71"/>
  <c r="X261" i="71" s="1"/>
  <c r="X266" i="71" s="1"/>
  <c r="X207" i="71"/>
  <c r="X212" i="71" s="1"/>
  <c r="R34" i="69"/>
  <c r="R191" i="69"/>
  <c r="R196" i="69" s="1"/>
  <c r="G260" i="71"/>
  <c r="G278" i="71"/>
  <c r="G242" i="71"/>
  <c r="C206" i="71"/>
  <c r="C207" i="71" s="1"/>
  <c r="C212" i="71" s="1"/>
  <c r="G207" i="71"/>
  <c r="G212" i="71" s="1"/>
  <c r="Y63" i="71"/>
  <c r="Y247" i="70"/>
  <c r="Y55" i="70" s="1"/>
  <c r="Y56" i="70" s="1"/>
  <c r="Y61" i="70" s="1"/>
  <c r="Y212" i="70"/>
  <c r="Y217" i="70" s="1"/>
  <c r="AD68" i="70"/>
  <c r="H278" i="71"/>
  <c r="H279" i="71" s="1"/>
  <c r="H284" i="71" s="1"/>
  <c r="H260" i="71"/>
  <c r="H261" i="71" s="1"/>
  <c r="H266" i="71" s="1"/>
  <c r="H242" i="71"/>
  <c r="H207" i="71"/>
  <c r="H212" i="71" s="1"/>
  <c r="Z34" i="69"/>
  <c r="Z191" i="69"/>
  <c r="Z196" i="69" s="1"/>
  <c r="Q63" i="71"/>
  <c r="M248" i="70"/>
  <c r="M253" i="70" s="1"/>
  <c r="N247" i="70"/>
  <c r="N55" i="70" s="1"/>
  <c r="N56" i="70" s="1"/>
  <c r="N61" i="70" s="1"/>
  <c r="N212" i="70"/>
  <c r="N217" i="70" s="1"/>
  <c r="P247" i="70"/>
  <c r="P55" i="70" s="1"/>
  <c r="P56" i="70" s="1"/>
  <c r="P61" i="70" s="1"/>
  <c r="P212" i="70"/>
  <c r="P217" i="70" s="1"/>
  <c r="C47" i="69"/>
  <c r="F31" i="65" s="1"/>
  <c r="AA51" i="71"/>
  <c r="AA56" i="71" s="1"/>
  <c r="AA63" i="71"/>
  <c r="AA71" i="71" s="1"/>
  <c r="AA76" i="71" s="1"/>
  <c r="J34" i="69"/>
  <c r="J191" i="69"/>
  <c r="J196" i="69" s="1"/>
  <c r="S278" i="71"/>
  <c r="S279" i="71" s="1"/>
  <c r="S284" i="71" s="1"/>
  <c r="S242" i="71"/>
  <c r="S260" i="71"/>
  <c r="S261" i="71" s="1"/>
  <c r="S266" i="71" s="1"/>
  <c r="S207" i="71"/>
  <c r="S212" i="71" s="1"/>
  <c r="W248" i="70"/>
  <c r="W253" i="70" s="1"/>
  <c r="L63" i="71"/>
  <c r="AD34" i="69"/>
  <c r="AD191" i="69"/>
  <c r="AD196" i="69" s="1"/>
  <c r="I34" i="69"/>
  <c r="I191" i="69"/>
  <c r="I196" i="69" s="1"/>
  <c r="T278" i="71"/>
  <c r="T279" i="71" s="1"/>
  <c r="T284" i="71" s="1"/>
  <c r="T242" i="71"/>
  <c r="T260" i="71"/>
  <c r="T261" i="71" s="1"/>
  <c r="T266" i="71" s="1"/>
  <c r="T207" i="71"/>
  <c r="T212" i="71" s="1"/>
  <c r="R247" i="70"/>
  <c r="R55" i="70" s="1"/>
  <c r="R56" i="70" s="1"/>
  <c r="R61" i="70" s="1"/>
  <c r="R212" i="70"/>
  <c r="R217" i="70" s="1"/>
  <c r="C211" i="70"/>
  <c r="C212" i="70" s="1"/>
  <c r="C217" i="70" s="1"/>
  <c r="G247" i="70"/>
  <c r="G55" i="70" s="1"/>
  <c r="G212" i="70"/>
  <c r="G217" i="70" s="1"/>
  <c r="J68" i="70"/>
  <c r="AE278" i="71"/>
  <c r="AE279" i="71" s="1"/>
  <c r="AE284" i="71" s="1"/>
  <c r="AE260" i="71"/>
  <c r="AE261" i="71" s="1"/>
  <c r="AE266" i="71" s="1"/>
  <c r="AE242" i="71"/>
  <c r="AE207" i="71"/>
  <c r="AE212" i="71" s="1"/>
  <c r="Y34" i="69"/>
  <c r="Y191" i="69"/>
  <c r="Y196" i="69" s="1"/>
  <c r="S68" i="70"/>
  <c r="H34" i="69"/>
  <c r="H191" i="69"/>
  <c r="H196" i="69" s="1"/>
  <c r="AD63" i="71"/>
  <c r="AB51" i="71"/>
  <c r="AB56" i="71" s="1"/>
  <c r="AB63" i="71"/>
  <c r="J260" i="71"/>
  <c r="J261" i="71" s="1"/>
  <c r="J266" i="71" s="1"/>
  <c r="J242" i="71"/>
  <c r="J278" i="71"/>
  <c r="J279" i="71" s="1"/>
  <c r="J284" i="71" s="1"/>
  <c r="J207" i="71"/>
  <c r="J212" i="71" s="1"/>
  <c r="Y68" i="70"/>
  <c r="C224" i="71"/>
  <c r="C225" i="71" s="1"/>
  <c r="C230" i="71" s="1"/>
  <c r="G225" i="71"/>
  <c r="G230" i="71" s="1"/>
  <c r="U243" i="71"/>
  <c r="U248" i="71" s="1"/>
  <c r="AB68" i="70"/>
  <c r="Q247" i="70"/>
  <c r="Q55" i="70" s="1"/>
  <c r="Q56" i="70" s="1"/>
  <c r="Q61" i="70" s="1"/>
  <c r="Q212" i="70"/>
  <c r="Q217" i="70" s="1"/>
  <c r="AE63" i="71"/>
  <c r="AC247" i="70"/>
  <c r="AC55" i="70" s="1"/>
  <c r="AC56" i="70" s="1"/>
  <c r="AC61" i="70" s="1"/>
  <c r="AC212" i="70"/>
  <c r="AC217" i="70" s="1"/>
  <c r="O247" i="70"/>
  <c r="O55" i="70" s="1"/>
  <c r="O56" i="70" s="1"/>
  <c r="O61" i="70" s="1"/>
  <c r="O212" i="70"/>
  <c r="O217" i="70" s="1"/>
  <c r="C229" i="70"/>
  <c r="C230" i="70" s="1"/>
  <c r="C235" i="70" s="1"/>
  <c r="G230" i="70"/>
  <c r="G235" i="70" s="1"/>
  <c r="O68" i="70"/>
  <c r="K63" i="71"/>
  <c r="K55" i="69"/>
  <c r="K60" i="69" s="1"/>
  <c r="W50" i="71"/>
  <c r="W70" i="71" s="1"/>
  <c r="O63" i="71"/>
  <c r="G68" i="70"/>
  <c r="C48" i="70"/>
  <c r="G8" i="65" s="1"/>
  <c r="L34" i="69"/>
  <c r="L191" i="69"/>
  <c r="L196" i="69" s="1"/>
  <c r="V247" i="70"/>
  <c r="V55" i="70" s="1"/>
  <c r="V56" i="70" s="1"/>
  <c r="V61" i="70" s="1"/>
  <c r="V212" i="70"/>
  <c r="V217" i="70" s="1"/>
  <c r="K35" i="69"/>
  <c r="K40" i="69" s="1"/>
  <c r="J63" i="71"/>
  <c r="AA55" i="69"/>
  <c r="AA60" i="69" s="1"/>
  <c r="T68" i="70"/>
  <c r="V68" i="70"/>
  <c r="N63" i="71"/>
  <c r="AB35" i="69"/>
  <c r="AB40" i="69" s="1"/>
  <c r="V260" i="71"/>
  <c r="V261" i="71" s="1"/>
  <c r="V266" i="71" s="1"/>
  <c r="V242" i="71"/>
  <c r="V278" i="71"/>
  <c r="V279" i="71" s="1"/>
  <c r="V284" i="71" s="1"/>
  <c r="V207" i="71"/>
  <c r="V212" i="71" s="1"/>
  <c r="P278" i="71"/>
  <c r="P279" i="71" s="1"/>
  <c r="P284" i="71" s="1"/>
  <c r="P242" i="71"/>
  <c r="P260" i="71"/>
  <c r="P261" i="71" s="1"/>
  <c r="P266" i="71" s="1"/>
  <c r="P207" i="71"/>
  <c r="P212" i="71" s="1"/>
  <c r="Q68" i="70"/>
  <c r="AE247" i="70"/>
  <c r="AE55" i="70" s="1"/>
  <c r="AE56" i="70" s="1"/>
  <c r="AE61" i="70" s="1"/>
  <c r="AE212" i="70"/>
  <c r="AE217" i="70" s="1"/>
  <c r="S63" i="71"/>
  <c r="Z247" i="70"/>
  <c r="Z55" i="70" s="1"/>
  <c r="Z56" i="70" s="1"/>
  <c r="Z61" i="70" s="1"/>
  <c r="Z212" i="70"/>
  <c r="Z217" i="70" s="1"/>
  <c r="AC68" i="70"/>
  <c r="H68" i="70"/>
  <c r="AA243" i="71"/>
  <c r="AA248" i="71" s="1"/>
  <c r="M50" i="71"/>
  <c r="M70" i="71" s="1"/>
  <c r="Z63" i="71"/>
  <c r="G63" i="71"/>
  <c r="C43" i="71"/>
  <c r="H8" i="65" s="1"/>
  <c r="AE34" i="69"/>
  <c r="AE191" i="69"/>
  <c r="AE196" i="69" s="1"/>
  <c r="G28" i="61"/>
  <c r="G29" i="61" s="1"/>
  <c r="H212" i="70"/>
  <c r="H217" i="70" s="1"/>
  <c r="H247" i="70"/>
  <c r="H55" i="70" s="1"/>
  <c r="H56" i="70" s="1"/>
  <c r="H61" i="70" s="1"/>
  <c r="M68" i="70"/>
  <c r="N34" i="69"/>
  <c r="N191" i="69"/>
  <c r="N196" i="69" s="1"/>
  <c r="AB243" i="71"/>
  <c r="AB248" i="71" s="1"/>
  <c r="Z68" i="70"/>
  <c r="L68" i="70"/>
  <c r="J247" i="70"/>
  <c r="J55" i="70" s="1"/>
  <c r="J56" i="70" s="1"/>
  <c r="J61" i="70" s="1"/>
  <c r="J212" i="70"/>
  <c r="J217" i="70" s="1"/>
  <c r="S247" i="70"/>
  <c r="S55" i="70" s="1"/>
  <c r="S56" i="70" s="1"/>
  <c r="S61" i="70" s="1"/>
  <c r="S212" i="70"/>
  <c r="S217" i="70" s="1"/>
  <c r="W68" i="70"/>
  <c r="AD260" i="71"/>
  <c r="AD261" i="71" s="1"/>
  <c r="AD266" i="71" s="1"/>
  <c r="AD242" i="71"/>
  <c r="AD278" i="71"/>
  <c r="AD279" i="71" s="1"/>
  <c r="AD284" i="71" s="1"/>
  <c r="AD207" i="71"/>
  <c r="AD212" i="71" s="1"/>
  <c r="T34" i="69"/>
  <c r="T191" i="69"/>
  <c r="T196" i="69" s="1"/>
  <c r="R278" i="71"/>
  <c r="R279" i="71" s="1"/>
  <c r="R284" i="71" s="1"/>
  <c r="R260" i="71"/>
  <c r="R261" i="71" s="1"/>
  <c r="R266" i="71" s="1"/>
  <c r="R242" i="71"/>
  <c r="R207" i="71"/>
  <c r="R212" i="71" s="1"/>
  <c r="AE68" i="70"/>
  <c r="U68" i="70"/>
  <c r="R63" i="71"/>
  <c r="U63" i="71"/>
  <c r="AB248" i="70"/>
  <c r="AB253" i="70" s="1"/>
  <c r="X63" i="71"/>
  <c r="Q278" i="71"/>
  <c r="Q279" i="71" s="1"/>
  <c r="Q284" i="71" s="1"/>
  <c r="Q260" i="71"/>
  <c r="Q261" i="71" s="1"/>
  <c r="Q266" i="71" s="1"/>
  <c r="Q242" i="71"/>
  <c r="Q207" i="71"/>
  <c r="Q212" i="71" s="1"/>
  <c r="Y278" i="71"/>
  <c r="Y279" i="71" s="1"/>
  <c r="Y284" i="71" s="1"/>
  <c r="Y260" i="71"/>
  <c r="Y261" i="71" s="1"/>
  <c r="Y266" i="71" s="1"/>
  <c r="Y242" i="71"/>
  <c r="Y207" i="71"/>
  <c r="Y212" i="71" s="1"/>
  <c r="W63" i="71"/>
  <c r="AA29" i="61"/>
  <c r="AA34" i="61" s="1"/>
  <c r="AA49" i="61"/>
  <c r="AA54" i="61" s="1"/>
  <c r="U49" i="61"/>
  <c r="U54" i="61" s="1"/>
  <c r="L28" i="61"/>
  <c r="L185" i="61"/>
  <c r="L190" i="61" s="1"/>
  <c r="N28" i="61"/>
  <c r="N185" i="61"/>
  <c r="N190" i="61" s="1"/>
  <c r="H28" i="61"/>
  <c r="H185" i="61"/>
  <c r="H190" i="61" s="1"/>
  <c r="P28" i="61"/>
  <c r="P185" i="61"/>
  <c r="P190" i="61" s="1"/>
  <c r="U29" i="61"/>
  <c r="U34" i="61" s="1"/>
  <c r="AB29" i="61"/>
  <c r="AB34" i="61" s="1"/>
  <c r="X28" i="61"/>
  <c r="X185" i="61"/>
  <c r="X190" i="61" s="1"/>
  <c r="J28" i="61"/>
  <c r="J185" i="61"/>
  <c r="J190" i="61" s="1"/>
  <c r="O28" i="61"/>
  <c r="O185" i="61"/>
  <c r="O190" i="61" s="1"/>
  <c r="AB49" i="61"/>
  <c r="AB54" i="61" s="1"/>
  <c r="K29" i="61"/>
  <c r="K34" i="61" s="1"/>
  <c r="Q28" i="61"/>
  <c r="Q185" i="61"/>
  <c r="Q190" i="61" s="1"/>
  <c r="AE28" i="61"/>
  <c r="AE185" i="61"/>
  <c r="AE190" i="61" s="1"/>
  <c r="Y28" i="61"/>
  <c r="Y185" i="61"/>
  <c r="Y190" i="61" s="1"/>
  <c r="R28" i="61"/>
  <c r="R185" i="61"/>
  <c r="R190" i="61" s="1"/>
  <c r="AD28" i="61"/>
  <c r="AD185" i="61"/>
  <c r="AD190" i="61" s="1"/>
  <c r="W29" i="61"/>
  <c r="W34" i="61" s="1"/>
  <c r="K49" i="61"/>
  <c r="K54" i="61" s="1"/>
  <c r="AC28" i="61"/>
  <c r="AC185" i="61"/>
  <c r="AC190" i="61" s="1"/>
  <c r="T28" i="61"/>
  <c r="T185" i="61"/>
  <c r="T190" i="61" s="1"/>
  <c r="I28" i="61"/>
  <c r="I185" i="61"/>
  <c r="I190" i="61" s="1"/>
  <c r="W49" i="61"/>
  <c r="W54" i="61" s="1"/>
  <c r="M49" i="61"/>
  <c r="M54" i="61" s="1"/>
  <c r="V28" i="61"/>
  <c r="V185" i="61"/>
  <c r="V190" i="61" s="1"/>
  <c r="S28" i="61"/>
  <c r="S185" i="61"/>
  <c r="S190" i="61" s="1"/>
  <c r="M29" i="61"/>
  <c r="M34" i="61" s="1"/>
  <c r="Z28" i="61"/>
  <c r="Z185" i="61"/>
  <c r="Z190" i="61" s="1"/>
  <c r="C41" i="61"/>
  <c r="E31" i="65" s="1"/>
  <c r="P126" i="2"/>
  <c r="N126" i="2"/>
  <c r="O126" i="2"/>
  <c r="L126" i="2"/>
  <c r="V126" i="2"/>
  <c r="Q126" i="2"/>
  <c r="C183" i="61"/>
  <c r="S126" i="2"/>
  <c r="Z126" i="2"/>
  <c r="J126" i="2"/>
  <c r="T126" i="2"/>
  <c r="AE126" i="2"/>
  <c r="X126" i="2"/>
  <c r="I126" i="2"/>
  <c r="G126" i="2"/>
  <c r="G185" i="61"/>
  <c r="G190" i="61" s="1"/>
  <c r="AC126" i="2"/>
  <c r="AD126" i="2"/>
  <c r="H126" i="2"/>
  <c r="R126" i="2"/>
  <c r="Y126" i="2"/>
  <c r="K51" i="71" l="1"/>
  <c r="K56" i="71" s="1"/>
  <c r="AB71" i="71"/>
  <c r="AB76" i="71" s="1"/>
  <c r="AB75" i="70"/>
  <c r="AB76" i="70" s="1"/>
  <c r="AB81" i="70" s="1"/>
  <c r="AA75" i="70"/>
  <c r="AA76" i="70" s="1"/>
  <c r="AA81" i="70" s="1"/>
  <c r="W75" i="70"/>
  <c r="M75" i="70"/>
  <c r="M76" i="70" s="1"/>
  <c r="M81" i="70" s="1"/>
  <c r="W76" i="70"/>
  <c r="W81" i="70" s="1"/>
  <c r="K75" i="70"/>
  <c r="K76" i="70" s="1"/>
  <c r="K81" i="70" s="1"/>
  <c r="U75" i="70"/>
  <c r="U76" i="70" s="1"/>
  <c r="U81" i="70" s="1"/>
  <c r="U71" i="71"/>
  <c r="U76" i="71" s="1"/>
  <c r="U51" i="71"/>
  <c r="U56" i="71" s="1"/>
  <c r="K71" i="71"/>
  <c r="K76" i="71" s="1"/>
  <c r="G48" i="61"/>
  <c r="G49" i="61" s="1"/>
  <c r="G54" i="61" s="1"/>
  <c r="M71" i="71"/>
  <c r="M76" i="71" s="1"/>
  <c r="M51" i="71"/>
  <c r="M56" i="71" s="1"/>
  <c r="I54" i="69"/>
  <c r="I55" i="69" s="1"/>
  <c r="I60" i="69" s="1"/>
  <c r="I35" i="69"/>
  <c r="I40" i="69" s="1"/>
  <c r="C278" i="71"/>
  <c r="C279" i="71" s="1"/>
  <c r="C284" i="71" s="1"/>
  <c r="G279" i="71"/>
  <c r="G284" i="71" s="1"/>
  <c r="AD248" i="70"/>
  <c r="AD253" i="70" s="1"/>
  <c r="C28" i="61"/>
  <c r="E15" i="65" s="1"/>
  <c r="E16" i="65" s="1"/>
  <c r="E21" i="65" s="1"/>
  <c r="P50" i="71"/>
  <c r="P243" i="71"/>
  <c r="P248" i="71" s="1"/>
  <c r="X248" i="70"/>
  <c r="X253" i="70" s="1"/>
  <c r="O54" i="69"/>
  <c r="O55" i="69" s="1"/>
  <c r="O60" i="69" s="1"/>
  <c r="O35" i="69"/>
  <c r="O40" i="69" s="1"/>
  <c r="AE248" i="70"/>
  <c r="AE253" i="70" s="1"/>
  <c r="AD54" i="69"/>
  <c r="AD55" i="69" s="1"/>
  <c r="AD60" i="69" s="1"/>
  <c r="AD35" i="69"/>
  <c r="AD40" i="69" s="1"/>
  <c r="T54" i="69"/>
  <c r="T55" i="69" s="1"/>
  <c r="T60" i="69" s="1"/>
  <c r="T35" i="69"/>
  <c r="T40" i="69" s="1"/>
  <c r="H248" i="70"/>
  <c r="H253" i="70" s="1"/>
  <c r="C63" i="71"/>
  <c r="H31" i="65" s="1"/>
  <c r="I50" i="71"/>
  <c r="I243" i="71"/>
  <c r="I248" i="71" s="1"/>
  <c r="V248" i="70"/>
  <c r="V253" i="70" s="1"/>
  <c r="Q248" i="70"/>
  <c r="Q253" i="70" s="1"/>
  <c r="Y54" i="69"/>
  <c r="Y55" i="69" s="1"/>
  <c r="Y60" i="69" s="1"/>
  <c r="Y35" i="69"/>
  <c r="Y40" i="69" s="1"/>
  <c r="N248" i="70"/>
  <c r="N253" i="70" s="1"/>
  <c r="S54" i="69"/>
  <c r="S55" i="69" s="1"/>
  <c r="S60" i="69" s="1"/>
  <c r="S35" i="69"/>
  <c r="S40" i="69" s="1"/>
  <c r="W51" i="71"/>
  <c r="W56" i="71" s="1"/>
  <c r="Q50" i="71"/>
  <c r="Q243" i="71"/>
  <c r="Q248" i="71" s="1"/>
  <c r="V50" i="71"/>
  <c r="V243" i="71"/>
  <c r="V248" i="71" s="1"/>
  <c r="C247" i="70"/>
  <c r="C248" i="70" s="1"/>
  <c r="C253" i="70" s="1"/>
  <c r="G248" i="70"/>
  <c r="G253" i="70" s="1"/>
  <c r="AC50" i="71"/>
  <c r="AC243" i="71"/>
  <c r="AC248" i="71" s="1"/>
  <c r="W71" i="71"/>
  <c r="W76" i="71" s="1"/>
  <c r="R50" i="71"/>
  <c r="R243" i="71"/>
  <c r="R248" i="71" s="1"/>
  <c r="AD50" i="71"/>
  <c r="AD243" i="71"/>
  <c r="AD248" i="71" s="1"/>
  <c r="N54" i="69"/>
  <c r="N55" i="69" s="1"/>
  <c r="N60" i="69" s="1"/>
  <c r="N35" i="69"/>
  <c r="N40" i="69" s="1"/>
  <c r="Z248" i="70"/>
  <c r="Z253" i="70" s="1"/>
  <c r="L54" i="69"/>
  <c r="L55" i="69" s="1"/>
  <c r="L60" i="69" s="1"/>
  <c r="L35" i="69"/>
  <c r="L40" i="69" s="1"/>
  <c r="O248" i="70"/>
  <c r="O253" i="70" s="1"/>
  <c r="AE50" i="71"/>
  <c r="AE243" i="71"/>
  <c r="AE248" i="71" s="1"/>
  <c r="X50" i="71"/>
  <c r="X243" i="71"/>
  <c r="X248" i="71" s="1"/>
  <c r="P54" i="69"/>
  <c r="P55" i="69" s="1"/>
  <c r="P60" i="69" s="1"/>
  <c r="P35" i="69"/>
  <c r="P40" i="69" s="1"/>
  <c r="X54" i="69"/>
  <c r="X55" i="69" s="1"/>
  <c r="X60" i="69" s="1"/>
  <c r="X35" i="69"/>
  <c r="X40" i="69" s="1"/>
  <c r="T248" i="70"/>
  <c r="T253" i="70" s="1"/>
  <c r="Y50" i="71"/>
  <c r="Y243" i="71"/>
  <c r="Y248" i="71" s="1"/>
  <c r="C68" i="70"/>
  <c r="G31" i="65" s="1"/>
  <c r="AC248" i="70"/>
  <c r="AC253" i="70" s="1"/>
  <c r="R248" i="70"/>
  <c r="R253" i="70" s="1"/>
  <c r="S50" i="71"/>
  <c r="S243" i="71"/>
  <c r="S248" i="71" s="1"/>
  <c r="V54" i="69"/>
  <c r="V55" i="69" s="1"/>
  <c r="V60" i="69" s="1"/>
  <c r="V35" i="69"/>
  <c r="V40" i="69" s="1"/>
  <c r="Z54" i="69"/>
  <c r="Z55" i="69" s="1"/>
  <c r="Z60" i="69" s="1"/>
  <c r="Z35" i="69"/>
  <c r="Z40" i="69" s="1"/>
  <c r="C260" i="71"/>
  <c r="C261" i="71" s="1"/>
  <c r="C266" i="71" s="1"/>
  <c r="G261" i="71"/>
  <c r="G266" i="71" s="1"/>
  <c r="C34" i="69"/>
  <c r="F15" i="65" s="1"/>
  <c r="G54" i="69"/>
  <c r="G35" i="69"/>
  <c r="P248" i="70"/>
  <c r="P253" i="70" s="1"/>
  <c r="Y248" i="70"/>
  <c r="Y253" i="70" s="1"/>
  <c r="I248" i="70"/>
  <c r="I253" i="70" s="1"/>
  <c r="Z50" i="71"/>
  <c r="Z243" i="71"/>
  <c r="Z248" i="71" s="1"/>
  <c r="T50" i="71"/>
  <c r="T243" i="71"/>
  <c r="T248" i="71" s="1"/>
  <c r="H50" i="71"/>
  <c r="H243" i="71"/>
  <c r="H248" i="71" s="1"/>
  <c r="R54" i="69"/>
  <c r="R55" i="69" s="1"/>
  <c r="R60" i="69" s="1"/>
  <c r="R35" i="69"/>
  <c r="R40" i="69" s="1"/>
  <c r="J54" i="69"/>
  <c r="J55" i="69" s="1"/>
  <c r="J60" i="69" s="1"/>
  <c r="J35" i="69"/>
  <c r="J40" i="69" s="1"/>
  <c r="L50" i="71"/>
  <c r="L243" i="71"/>
  <c r="L248" i="71" s="1"/>
  <c r="S248" i="70"/>
  <c r="S253" i="70" s="1"/>
  <c r="AC54" i="69"/>
  <c r="AC55" i="69" s="1"/>
  <c r="AC60" i="69" s="1"/>
  <c r="AC35" i="69"/>
  <c r="AC40" i="69" s="1"/>
  <c r="N50" i="71"/>
  <c r="N243" i="71"/>
  <c r="N248" i="71" s="1"/>
  <c r="J248" i="70"/>
  <c r="J253" i="70" s="1"/>
  <c r="AE54" i="69"/>
  <c r="AE55" i="69" s="1"/>
  <c r="AE60" i="69" s="1"/>
  <c r="AE35" i="69"/>
  <c r="AE40" i="69" s="1"/>
  <c r="J50" i="71"/>
  <c r="J243" i="71"/>
  <c r="J248" i="71" s="1"/>
  <c r="H54" i="69"/>
  <c r="H55" i="69" s="1"/>
  <c r="H60" i="69" s="1"/>
  <c r="H35" i="69"/>
  <c r="H40" i="69" s="1"/>
  <c r="C242" i="71"/>
  <c r="C243" i="71" s="1"/>
  <c r="C248" i="71" s="1"/>
  <c r="G50" i="71"/>
  <c r="G243" i="71"/>
  <c r="G248" i="71" s="1"/>
  <c r="L248" i="70"/>
  <c r="L253" i="70" s="1"/>
  <c r="O50" i="71"/>
  <c r="O243" i="71"/>
  <c r="O248" i="71" s="1"/>
  <c r="Q54" i="69"/>
  <c r="Q55" i="69" s="1"/>
  <c r="Q60" i="69" s="1"/>
  <c r="Q35" i="69"/>
  <c r="Q40" i="69" s="1"/>
  <c r="Z48" i="61"/>
  <c r="Z49" i="61" s="1"/>
  <c r="Z54" i="61" s="1"/>
  <c r="Z29" i="61"/>
  <c r="Z34" i="61" s="1"/>
  <c r="AC48" i="61"/>
  <c r="AC49" i="61" s="1"/>
  <c r="AC54" i="61" s="1"/>
  <c r="AC29" i="61"/>
  <c r="AC34" i="61" s="1"/>
  <c r="N48" i="61"/>
  <c r="N49" i="61" s="1"/>
  <c r="N54" i="61" s="1"/>
  <c r="N29" i="61"/>
  <c r="N34" i="61" s="1"/>
  <c r="G34" i="61"/>
  <c r="AD48" i="61"/>
  <c r="AD49" i="61" s="1"/>
  <c r="AD54" i="61" s="1"/>
  <c r="AD29" i="61"/>
  <c r="AD34" i="61" s="1"/>
  <c r="Q48" i="61"/>
  <c r="Q49" i="61" s="1"/>
  <c r="Q54" i="61" s="1"/>
  <c r="Q29" i="61"/>
  <c r="Q34" i="61" s="1"/>
  <c r="L48" i="61"/>
  <c r="L49" i="61" s="1"/>
  <c r="L54" i="61" s="1"/>
  <c r="L29" i="61"/>
  <c r="L34" i="61" s="1"/>
  <c r="R48" i="61"/>
  <c r="R49" i="61" s="1"/>
  <c r="R54" i="61" s="1"/>
  <c r="R29" i="61"/>
  <c r="R34" i="61" s="1"/>
  <c r="J48" i="61"/>
  <c r="J49" i="61" s="1"/>
  <c r="J54" i="61" s="1"/>
  <c r="J29" i="61"/>
  <c r="J34" i="61" s="1"/>
  <c r="S48" i="61"/>
  <c r="S49" i="61" s="1"/>
  <c r="S54" i="61" s="1"/>
  <c r="S29" i="61"/>
  <c r="S34" i="61" s="1"/>
  <c r="I48" i="61"/>
  <c r="I49" i="61" s="1"/>
  <c r="I54" i="61" s="1"/>
  <c r="I29" i="61"/>
  <c r="I34" i="61" s="1"/>
  <c r="X48" i="61"/>
  <c r="X49" i="61" s="1"/>
  <c r="X54" i="61" s="1"/>
  <c r="X29" i="61"/>
  <c r="X34" i="61" s="1"/>
  <c r="P48" i="61"/>
  <c r="P49" i="61" s="1"/>
  <c r="P54" i="61" s="1"/>
  <c r="P29" i="61"/>
  <c r="P34" i="61" s="1"/>
  <c r="Y48" i="61"/>
  <c r="Y49" i="61" s="1"/>
  <c r="Y54" i="61" s="1"/>
  <c r="Y29" i="61"/>
  <c r="Y34" i="61" s="1"/>
  <c r="V48" i="61"/>
  <c r="V49" i="61" s="1"/>
  <c r="V54" i="61" s="1"/>
  <c r="V29" i="61"/>
  <c r="V34" i="61" s="1"/>
  <c r="T48" i="61"/>
  <c r="T49" i="61" s="1"/>
  <c r="T54" i="61" s="1"/>
  <c r="T29" i="61"/>
  <c r="T34" i="61" s="1"/>
  <c r="H48" i="61"/>
  <c r="H49" i="61" s="1"/>
  <c r="H54" i="61" s="1"/>
  <c r="H29" i="61"/>
  <c r="H34" i="61" s="1"/>
  <c r="AE48" i="61"/>
  <c r="AE29" i="61"/>
  <c r="AE34" i="61" s="1"/>
  <c r="O48" i="61"/>
  <c r="O49" i="61" s="1"/>
  <c r="O54" i="61" s="1"/>
  <c r="O29" i="61"/>
  <c r="O34" i="61" s="1"/>
  <c r="C184" i="61"/>
  <c r="C185" i="61" s="1"/>
  <c r="C190" i="61" s="1"/>
  <c r="F16" i="65" l="1"/>
  <c r="AC75" i="70"/>
  <c r="AC76" i="70" s="1"/>
  <c r="AC81" i="70" s="1"/>
  <c r="Q51" i="71"/>
  <c r="Q56" i="71" s="1"/>
  <c r="Q70" i="71"/>
  <c r="Q71" i="71" s="1"/>
  <c r="Q76" i="71" s="1"/>
  <c r="AD75" i="70"/>
  <c r="AD76" i="70" s="1"/>
  <c r="AD81" i="70" s="1"/>
  <c r="L70" i="71"/>
  <c r="L71" i="71" s="1"/>
  <c r="L76" i="71" s="1"/>
  <c r="L51" i="71"/>
  <c r="L56" i="71" s="1"/>
  <c r="AC70" i="71"/>
  <c r="AC71" i="71" s="1"/>
  <c r="AC76" i="71" s="1"/>
  <c r="AC51" i="71"/>
  <c r="AC56" i="71" s="1"/>
  <c r="Q75" i="70"/>
  <c r="Q76" i="70" s="1"/>
  <c r="Q81" i="70" s="1"/>
  <c r="J51" i="71"/>
  <c r="J56" i="71" s="1"/>
  <c r="J70" i="71"/>
  <c r="J71" i="71" s="1"/>
  <c r="J76" i="71" s="1"/>
  <c r="O75" i="70"/>
  <c r="O76" i="70" s="1"/>
  <c r="O81" i="70" s="1"/>
  <c r="V75" i="70"/>
  <c r="V76" i="70" s="1"/>
  <c r="V81" i="70" s="1"/>
  <c r="G40" i="69"/>
  <c r="C40" i="69" s="1"/>
  <c r="C35" i="69"/>
  <c r="Y51" i="71"/>
  <c r="Y56" i="71" s="1"/>
  <c r="Y70" i="71"/>
  <c r="Y71" i="71" s="1"/>
  <c r="Y76" i="71" s="1"/>
  <c r="R51" i="71"/>
  <c r="R56" i="71" s="1"/>
  <c r="R70" i="71"/>
  <c r="R71" i="71" s="1"/>
  <c r="R76" i="71" s="1"/>
  <c r="AE75" i="70"/>
  <c r="AE76" i="70" s="1"/>
  <c r="AE81" i="70" s="1"/>
  <c r="C50" i="71"/>
  <c r="H15" i="65" s="1"/>
  <c r="H16" i="65" s="1"/>
  <c r="H21" i="65" s="1"/>
  <c r="G70" i="71"/>
  <c r="G51" i="71"/>
  <c r="T70" i="71"/>
  <c r="T71" i="71" s="1"/>
  <c r="T76" i="71" s="1"/>
  <c r="T51" i="71"/>
  <c r="T56" i="71" s="1"/>
  <c r="C54" i="69"/>
  <c r="F38" i="65" s="1"/>
  <c r="G55" i="69"/>
  <c r="R75" i="70"/>
  <c r="R76" i="70" s="1"/>
  <c r="R81" i="70" s="1"/>
  <c r="X51" i="71"/>
  <c r="X56" i="71" s="1"/>
  <c r="X70" i="71"/>
  <c r="X71" i="71" s="1"/>
  <c r="X76" i="71" s="1"/>
  <c r="N75" i="70"/>
  <c r="N76" i="70" s="1"/>
  <c r="N81" i="70" s="1"/>
  <c r="P70" i="71"/>
  <c r="P71" i="71" s="1"/>
  <c r="P76" i="71" s="1"/>
  <c r="P51" i="71"/>
  <c r="P56" i="71" s="1"/>
  <c r="O70" i="71"/>
  <c r="O71" i="71" s="1"/>
  <c r="O76" i="71" s="1"/>
  <c r="O51" i="71"/>
  <c r="O56" i="71" s="1"/>
  <c r="J75" i="70"/>
  <c r="J76" i="70" s="1"/>
  <c r="J81" i="70" s="1"/>
  <c r="P75" i="70"/>
  <c r="P76" i="70" s="1"/>
  <c r="P81" i="70" s="1"/>
  <c r="AE51" i="71"/>
  <c r="AE56" i="71" s="1"/>
  <c r="AE70" i="71"/>
  <c r="AE71" i="71" s="1"/>
  <c r="AE76" i="71" s="1"/>
  <c r="L75" i="70"/>
  <c r="L76" i="70" s="1"/>
  <c r="L81" i="70" s="1"/>
  <c r="N70" i="71"/>
  <c r="N71" i="71" s="1"/>
  <c r="N76" i="71" s="1"/>
  <c r="N51" i="71"/>
  <c r="N56" i="71" s="1"/>
  <c r="Z70" i="71"/>
  <c r="Z71" i="71" s="1"/>
  <c r="Z76" i="71" s="1"/>
  <c r="Z51" i="71"/>
  <c r="Z56" i="71" s="1"/>
  <c r="AD51" i="71"/>
  <c r="AD56" i="71" s="1"/>
  <c r="AD70" i="71"/>
  <c r="AD71" i="71" s="1"/>
  <c r="AD76" i="71" s="1"/>
  <c r="H51" i="71"/>
  <c r="H56" i="71" s="1"/>
  <c r="H70" i="71"/>
  <c r="H71" i="71" s="1"/>
  <c r="H76" i="71" s="1"/>
  <c r="S70" i="71"/>
  <c r="S71" i="71" s="1"/>
  <c r="S76" i="71" s="1"/>
  <c r="S51" i="71"/>
  <c r="S56" i="71" s="1"/>
  <c r="X75" i="70"/>
  <c r="X76" i="70" s="1"/>
  <c r="X81" i="70" s="1"/>
  <c r="I75" i="70"/>
  <c r="I76" i="70" s="1"/>
  <c r="I81" i="70" s="1"/>
  <c r="C55" i="70"/>
  <c r="G15" i="65" s="1"/>
  <c r="G16" i="65" s="1"/>
  <c r="G21" i="65" s="1"/>
  <c r="G75" i="70"/>
  <c r="G56" i="70"/>
  <c r="H75" i="70"/>
  <c r="H76" i="70" s="1"/>
  <c r="H81" i="70" s="1"/>
  <c r="S75" i="70"/>
  <c r="S76" i="70" s="1"/>
  <c r="S81" i="70" s="1"/>
  <c r="Y75" i="70"/>
  <c r="Y76" i="70" s="1"/>
  <c r="Y81" i="70" s="1"/>
  <c r="T75" i="70"/>
  <c r="T76" i="70" s="1"/>
  <c r="T81" i="70" s="1"/>
  <c r="Z75" i="70"/>
  <c r="Z76" i="70" s="1"/>
  <c r="Z81" i="70" s="1"/>
  <c r="V70" i="71"/>
  <c r="V71" i="71" s="1"/>
  <c r="V76" i="71" s="1"/>
  <c r="V51" i="71"/>
  <c r="V56" i="71" s="1"/>
  <c r="I51" i="71"/>
  <c r="I56" i="71" s="1"/>
  <c r="I70" i="71"/>
  <c r="I71" i="71" s="1"/>
  <c r="I76" i="71" s="1"/>
  <c r="C29" i="61"/>
  <c r="C34" i="61"/>
  <c r="C48" i="61"/>
  <c r="E38" i="65" s="1"/>
  <c r="E39" i="65" s="1"/>
  <c r="E44" i="65" s="1"/>
  <c r="AE49" i="61"/>
  <c r="AE54" i="61" s="1"/>
  <c r="C54" i="61" s="1"/>
  <c r="F39" i="65" l="1"/>
  <c r="F21" i="65"/>
  <c r="G61" i="70"/>
  <c r="C61" i="70" s="1"/>
  <c r="C56" i="70"/>
  <c r="C70" i="71"/>
  <c r="H38" i="65" s="1"/>
  <c r="H39" i="65" s="1"/>
  <c r="H44" i="65" s="1"/>
  <c r="G71" i="71"/>
  <c r="C75" i="70"/>
  <c r="G38" i="65" s="1"/>
  <c r="G39" i="65" s="1"/>
  <c r="G44" i="65" s="1"/>
  <c r="G76" i="70"/>
  <c r="G56" i="71"/>
  <c r="C56" i="71" s="1"/>
  <c r="C51" i="71"/>
  <c r="C55" i="69"/>
  <c r="G60" i="69"/>
  <c r="C60" i="69" s="1"/>
  <c r="C49" i="61"/>
  <c r="K38" i="65" l="1"/>
  <c r="L38" i="65" s="1"/>
  <c r="F44" i="65"/>
  <c r="G76" i="71"/>
  <c r="C76" i="71" s="1"/>
  <c r="C71" i="71"/>
  <c r="C76" i="70"/>
  <c r="G81" i="70"/>
  <c r="C81" i="70" s="1"/>
  <c r="C40" i="66" l="1"/>
  <c r="J33" i="65" s="1"/>
  <c r="K33" i="65" s="1"/>
  <c r="L33" i="65" s="1"/>
  <c r="C20" i="66"/>
  <c r="J12" i="65" s="1"/>
  <c r="K12" i="65" s="1"/>
  <c r="L12" i="65" s="1"/>
  <c r="C23" i="66"/>
  <c r="J15" i="65" s="1"/>
  <c r="K15" i="65" s="1"/>
  <c r="L15" i="65" s="1"/>
  <c r="C19" i="66"/>
  <c r="J11" i="65" s="1"/>
  <c r="K11" i="65" s="1"/>
  <c r="L11" i="65" s="1"/>
  <c r="C18" i="66"/>
  <c r="J10" i="65" s="1"/>
  <c r="K10" i="65" s="1"/>
  <c r="L10" i="65" s="1"/>
  <c r="C16" i="66"/>
  <c r="J8" i="65" s="1"/>
  <c r="C17" i="66"/>
  <c r="J9" i="65" s="1"/>
  <c r="K9" i="65" s="1"/>
  <c r="L9" i="65" s="1"/>
  <c r="J16" i="65" l="1"/>
  <c r="K16" i="65" s="1"/>
  <c r="L16" i="65" s="1"/>
  <c r="K8" i="65"/>
  <c r="L8" i="65" s="1"/>
  <c r="C42" i="66"/>
  <c r="J35" i="65" s="1"/>
  <c r="K35" i="65" s="1"/>
  <c r="L35" i="65" s="1"/>
  <c r="C39" i="66"/>
  <c r="J32" i="65" s="1"/>
  <c r="K32" i="65" s="1"/>
  <c r="L32" i="65" s="1"/>
  <c r="C41" i="66"/>
  <c r="J34" i="65" s="1"/>
  <c r="K34" i="65" s="1"/>
  <c r="L34" i="65" s="1"/>
  <c r="C38" i="66"/>
  <c r="J31" i="65" s="1"/>
  <c r="C43" i="66"/>
  <c r="J36" i="65" s="1"/>
  <c r="K36" i="65" s="1"/>
  <c r="L36" i="65" s="1"/>
  <c r="C24" i="66"/>
  <c r="J39" i="65" l="1"/>
  <c r="K39" i="65" s="1"/>
  <c r="L39" i="65" s="1"/>
  <c r="K31" i="65"/>
  <c r="L31" i="65" s="1"/>
  <c r="C46" i="66"/>
  <c r="C26" i="66"/>
  <c r="J18" i="65" s="1"/>
  <c r="C27" i="66"/>
  <c r="J19" i="65" s="1"/>
  <c r="K19" i="65" s="1"/>
  <c r="L19" i="65" s="1"/>
  <c r="J20" i="65" l="1"/>
  <c r="K20" i="65" s="1"/>
  <c r="K18" i="65"/>
  <c r="L18" i="65" s="1"/>
  <c r="C28" i="66"/>
  <c r="C29" i="66" s="1"/>
  <c r="L20" i="65" l="1"/>
  <c r="K21" i="65"/>
  <c r="L21" i="65" s="1"/>
  <c r="C48" i="66"/>
  <c r="C50" i="66" l="1"/>
  <c r="C51" i="66" s="1"/>
  <c r="J41" i="65"/>
  <c r="J21" i="65"/>
  <c r="J43" i="65" l="1"/>
  <c r="K41" i="65"/>
  <c r="L41" i="65" s="1"/>
  <c r="J44" i="65" l="1"/>
  <c r="K43" i="65"/>
  <c r="L43" i="65" l="1"/>
  <c r="K44" i="65"/>
  <c r="L44" i="65" s="1"/>
</calcChain>
</file>

<file path=xl/sharedStrings.xml><?xml version="1.0" encoding="utf-8"?>
<sst xmlns="http://schemas.openxmlformats.org/spreadsheetml/2006/main" count="1589" uniqueCount="294">
  <si>
    <t>Total</t>
  </si>
  <si>
    <t>Year</t>
  </si>
  <si>
    <t>Percent change</t>
  </si>
  <si>
    <t>Forecast, national</t>
  </si>
  <si>
    <t>Index Series (nominal)</t>
  </si>
  <si>
    <t>Construction Cost Index</t>
  </si>
  <si>
    <t>Historical, national</t>
  </si>
  <si>
    <t>Index Series (real)</t>
  </si>
  <si>
    <t>Source / Notes</t>
  </si>
  <si>
    <t>2016$</t>
  </si>
  <si>
    <t>2013$</t>
  </si>
  <si>
    <t>AIS 5</t>
  </si>
  <si>
    <t>AIS 4</t>
  </si>
  <si>
    <t>AIS 3</t>
  </si>
  <si>
    <t>AIS 2</t>
  </si>
  <si>
    <t>AIS 1</t>
  </si>
  <si>
    <t>AIS 0</t>
  </si>
  <si>
    <t>Property Damage Only</t>
  </si>
  <si>
    <t>Inflation and Escalation</t>
  </si>
  <si>
    <t>Assume zero.</t>
  </si>
  <si>
    <t>Fatality</t>
  </si>
  <si>
    <t>Injury</t>
  </si>
  <si>
    <t>Truck</t>
  </si>
  <si>
    <t>Value of Emissions Savings</t>
  </si>
  <si>
    <t>Short Ton, grams</t>
  </si>
  <si>
    <t>Metric Ton, grams</t>
  </si>
  <si>
    <t>VOC/HC Conversion Factor</t>
  </si>
  <si>
    <t xml:space="preserve">U.S. Environmental Protection Agency.  </t>
  </si>
  <si>
    <r>
      <t>PM</t>
    </r>
    <r>
      <rPr>
        <vertAlign val="subscript"/>
        <sz val="11"/>
        <color theme="1"/>
        <rFont val="Calibri"/>
        <family val="2"/>
        <scheme val="minor"/>
      </rPr>
      <t>2.5</t>
    </r>
    <r>
      <rPr>
        <sz val="11"/>
        <color theme="1"/>
        <rFont val="Calibri"/>
        <family val="2"/>
        <scheme val="minor"/>
      </rPr>
      <t xml:space="preserve"> / PM</t>
    </r>
    <r>
      <rPr>
        <vertAlign val="subscript"/>
        <sz val="11"/>
        <color theme="1"/>
        <rFont val="Calibri"/>
        <family val="2"/>
        <scheme val="minor"/>
      </rPr>
      <t>10</t>
    </r>
    <r>
      <rPr>
        <sz val="11"/>
        <color theme="1"/>
        <rFont val="Calibri"/>
        <family val="2"/>
        <scheme val="minor"/>
      </rPr>
      <t xml:space="preserve"> Conversion Factor</t>
    </r>
  </si>
  <si>
    <t>Value of Emissions</t>
  </si>
  <si>
    <r>
      <t>Carbon dioxide (CO</t>
    </r>
    <r>
      <rPr>
        <vertAlign val="subscript"/>
        <sz val="11"/>
        <color theme="1"/>
        <rFont val="Calibri"/>
        <family val="2"/>
        <scheme val="minor"/>
      </rPr>
      <t>2</t>
    </r>
    <r>
      <rPr>
        <sz val="11"/>
        <color theme="1"/>
        <rFont val="Calibri"/>
        <family val="2"/>
        <scheme val="minor"/>
      </rPr>
      <t>), per metric ton</t>
    </r>
  </si>
  <si>
    <t>SCC varies</t>
  </si>
  <si>
    <t>U.S. Department of Transportation.  TIGER Benefit-Cost Analysis (BCA) Resource Guide, March 27, 2015.  Table 1 Recommended Monetized Values, Social Cost of Carbon, page 7.  Available at https://www.transportation.gov/sites/dot.gov/files/docs/Tiger_Benefit-Cost_Analysis_%28BCA%29_Resource_Guide_1.pdf</t>
  </si>
  <si>
    <r>
      <t>Undiscounted CO</t>
    </r>
    <r>
      <rPr>
        <vertAlign val="subscript"/>
        <sz val="11"/>
        <color theme="1"/>
        <rFont val="Calibri"/>
        <family val="2"/>
        <scheme val="minor"/>
      </rPr>
      <t>2</t>
    </r>
    <r>
      <rPr>
        <sz val="11"/>
        <color theme="1"/>
        <rFont val="Calibri"/>
        <family val="2"/>
        <scheme val="minor"/>
      </rPr>
      <t xml:space="preserve"> Costs at 3% Average SCC</t>
    </r>
  </si>
  <si>
    <t>Volatile Organic Compounds (VOC), per metric ton</t>
  </si>
  <si>
    <t>U.S. Department of Transportation.  TIGER Benefit-Cost Analysis (BCA) Resource Guide, March 27, 2015.  Table 1 Recommended Monetized Values, Value of Emissions, page 6.  Available at https://www.transportation.gov/sites/dot.gov/files/docs/Tiger_Benefit-Cost_Analysis_%28BCA%29_Resource_Guide_1.pdf</t>
  </si>
  <si>
    <r>
      <t>Nitrogen oxides (NO</t>
    </r>
    <r>
      <rPr>
        <vertAlign val="subscript"/>
        <sz val="11"/>
        <color theme="1"/>
        <rFont val="Calibri"/>
        <family val="2"/>
        <scheme val="minor"/>
      </rPr>
      <t>x</t>
    </r>
    <r>
      <rPr>
        <sz val="11"/>
        <color theme="1"/>
        <rFont val="Calibri"/>
        <family val="2"/>
        <scheme val="minor"/>
      </rPr>
      <t>), per metric ton</t>
    </r>
  </si>
  <si>
    <r>
      <t>Sulfur dioxide (SO</t>
    </r>
    <r>
      <rPr>
        <vertAlign val="subscript"/>
        <sz val="11"/>
        <color theme="1"/>
        <rFont val="Calibri"/>
        <family val="2"/>
        <scheme val="minor"/>
      </rPr>
      <t>2</t>
    </r>
    <r>
      <rPr>
        <sz val="11"/>
        <color theme="1"/>
        <rFont val="Calibri"/>
        <family val="2"/>
        <scheme val="minor"/>
      </rPr>
      <t>), per metric ton</t>
    </r>
  </si>
  <si>
    <r>
      <t>Particulate matter (PM</t>
    </r>
    <r>
      <rPr>
        <vertAlign val="subscript"/>
        <sz val="11"/>
        <color theme="1"/>
        <rFont val="Calibri"/>
        <family val="2"/>
        <scheme val="minor"/>
      </rPr>
      <t>2.5</t>
    </r>
    <r>
      <rPr>
        <sz val="11"/>
        <color theme="1"/>
        <rFont val="Calibri"/>
        <family val="2"/>
        <scheme val="minor"/>
      </rPr>
      <t>), per metric ton</t>
    </r>
  </si>
  <si>
    <t>Carbon monoxide (CO), per metric ton</t>
  </si>
  <si>
    <t>U.S. National Highway Transportation Safety Administration.  Corporate Average Fuel Economy for MY2017-MY2025 Passenger Cars and Light Trucks (August 2012), page 922, Table VIII-16, "Economic Values Used for Benefits Computations (2010 dollars)".  Available at http://www.nhtsa.gov/staticfiles/rulemaking/pdf/cafe/FRIA_2017-2025.pdfAvailable at https://www.transportation.gov/sites/dot.gov/files/docs/Tiger_Benefit-Cost_Analysis_%28BCA%29_Resource_Guide_1.pdf</t>
  </si>
  <si>
    <t>2010$</t>
  </si>
  <si>
    <t>Source/Notes</t>
  </si>
  <si>
    <t>Probability</t>
  </si>
  <si>
    <t>Value</t>
  </si>
  <si>
    <t>Weighted Average</t>
  </si>
  <si>
    <t>(value per recorded injury)</t>
  </si>
  <si>
    <t>Cost: Capital Cost</t>
  </si>
  <si>
    <t>Unit Value of Avoided Fatalities, Injuries, and Crashes</t>
  </si>
  <si>
    <r>
      <t>Nitrogen oxides (NO</t>
    </r>
    <r>
      <rPr>
        <vertAlign val="subscript"/>
        <sz val="11"/>
        <color theme="1"/>
        <rFont val="Calibri"/>
        <family val="2"/>
        <scheme val="minor"/>
      </rPr>
      <t>x</t>
    </r>
    <r>
      <rPr>
        <sz val="11"/>
        <color theme="1"/>
        <rFont val="Calibri"/>
        <family val="2"/>
        <scheme val="minor"/>
      </rPr>
      <t>)</t>
    </r>
  </si>
  <si>
    <r>
      <t>Particulate matter (PM</t>
    </r>
    <r>
      <rPr>
        <vertAlign val="subscript"/>
        <sz val="11"/>
        <color theme="1"/>
        <rFont val="Calibri"/>
        <family val="2"/>
        <scheme val="minor"/>
      </rPr>
      <t>2.5</t>
    </r>
    <r>
      <rPr>
        <sz val="11"/>
        <color theme="1"/>
        <rFont val="Calibri"/>
        <family val="2"/>
        <scheme val="minor"/>
      </rPr>
      <t>)</t>
    </r>
  </si>
  <si>
    <t>Unit Value of Emissions Damage Avoided</t>
  </si>
  <si>
    <t>Short Ton</t>
  </si>
  <si>
    <t>Unit Conversions</t>
  </si>
  <si>
    <t>Total Crashes</t>
  </si>
  <si>
    <t>Fatalities per Fatal Crash</t>
  </si>
  <si>
    <t>persons/crash</t>
  </si>
  <si>
    <t>Injuries per Fatal/Injury Crash</t>
  </si>
  <si>
    <t>Vehicles per total crashes</t>
  </si>
  <si>
    <t>vehicles/crash</t>
  </si>
  <si>
    <t>Analysis-Wide Assumptions</t>
  </si>
  <si>
    <t>Benefit Cost Analysis Structure</t>
  </si>
  <si>
    <t>"resulting from"</t>
  </si>
  <si>
    <t>"associated with"</t>
  </si>
  <si>
    <t>Benefit Category</t>
  </si>
  <si>
    <t>Benefit Class</t>
  </si>
  <si>
    <t>Benefit Source1</t>
  </si>
  <si>
    <t>Benefit Source2</t>
  </si>
  <si>
    <t>1a</t>
  </si>
  <si>
    <t>Transportation System User Effects</t>
  </si>
  <si>
    <t>1b</t>
  </si>
  <si>
    <t>3a</t>
  </si>
  <si>
    <t>Project Characteristics</t>
  </si>
  <si>
    <t>grams/short ton</t>
  </si>
  <si>
    <t>Traffic Detours Avoided</t>
  </si>
  <si>
    <t>1c</t>
  </si>
  <si>
    <t>2a</t>
  </si>
  <si>
    <t>Bridge Number</t>
  </si>
  <si>
    <t>Bridge Location</t>
  </si>
  <si>
    <t>Reduced Crash Costs</t>
  </si>
  <si>
    <t>1d</t>
  </si>
  <si>
    <t>2017$/person</t>
  </si>
  <si>
    <t>2017$/vehicle</t>
  </si>
  <si>
    <t>2017$/person-hour</t>
  </si>
  <si>
    <t>Reduced Vehicle Operating Costs</t>
  </si>
  <si>
    <t>Reduced Emissions Damage</t>
  </si>
  <si>
    <t>Total Benefits</t>
  </si>
  <si>
    <t>Automobile</t>
  </si>
  <si>
    <t>Reduced Travel Time</t>
  </si>
  <si>
    <t>Initial Construction Costs</t>
  </si>
  <si>
    <t>Residual Value</t>
  </si>
  <si>
    <t>Annual Average Daily Traffic (AADT)</t>
  </si>
  <si>
    <t>years</t>
  </si>
  <si>
    <t>days</t>
  </si>
  <si>
    <t>Opening Year</t>
  </si>
  <si>
    <t>Truck Percentage</t>
  </si>
  <si>
    <t>autos/day</t>
  </si>
  <si>
    <t>vehicles/day</t>
  </si>
  <si>
    <t>trucks/day</t>
  </si>
  <si>
    <t>Value of Time</t>
  </si>
  <si>
    <t>Light Duty Vehicles</t>
  </si>
  <si>
    <t>Vehicle Operating Cost</t>
  </si>
  <si>
    <t>Vehicle Operating Cost per Mile</t>
  </si>
  <si>
    <t>2017$/mile</t>
  </si>
  <si>
    <t>Commercial Trucks</t>
  </si>
  <si>
    <t>Average Vehicle Occupancy</t>
  </si>
  <si>
    <t>Recommended Hourly Values of Travel Time Savings</t>
  </si>
  <si>
    <t>Passenger Vehicles</t>
  </si>
  <si>
    <t>Trucks</t>
  </si>
  <si>
    <t>In-Vehicle Travel, All Purposes</t>
  </si>
  <si>
    <t>Truck Drivers</t>
  </si>
  <si>
    <t>persons/automobile</t>
  </si>
  <si>
    <t>persons/truck</t>
  </si>
  <si>
    <t>Injury Crashes</t>
  </si>
  <si>
    <t>7% Discounted Benefits</t>
  </si>
  <si>
    <t>Discount Factor</t>
  </si>
  <si>
    <t>Discount Rate</t>
  </si>
  <si>
    <t>Emission Rates, by Mode</t>
  </si>
  <si>
    <t>Volatile Organic Compounds (VOCs)</t>
  </si>
  <si>
    <t>grams/mile</t>
  </si>
  <si>
    <t>Bureau of Transportation Statistics. National Transportation Statistics. Table 4-43 "Estimated National Average Vehicle Emissions Rates per Vehicle by Vehicle Type using Gasoline and Diesel (Grams per mile)". 2010 value for average gasoline and diesel fleet (sum of Exhaust and Non-Exhaust)</t>
  </si>
  <si>
    <t>Bureau of Transportation Statistics. National Transportation Statistics. Table 4-43 "Estimated National Average Vehicle Emissions Rates per Vehicle by Vehicle Type using Gasoline and Diesel (Grams per mile)". 2010 value for average gasoline and diesel fleet .</t>
  </si>
  <si>
    <r>
      <t>Particulate Matter (PM</t>
    </r>
    <r>
      <rPr>
        <vertAlign val="subscript"/>
        <sz val="11"/>
        <color theme="1"/>
        <rFont val="Calibri"/>
        <family val="2"/>
        <scheme val="minor"/>
      </rPr>
      <t>2.5</t>
    </r>
    <r>
      <rPr>
        <sz val="11"/>
        <color theme="1"/>
        <rFont val="Calibri"/>
        <family val="2"/>
        <scheme val="minor"/>
      </rPr>
      <t>)</t>
    </r>
  </si>
  <si>
    <t xml:space="preserve">Environmental Protection Agency.  "Average Annual Emissions and Fuel Consumption for Gasoline-Fueled Passenger Cars and Light Trucks" (EPA-420-F-08-024, December 2011).  Accessed at http://nepis.epa.gov/Exe/ZyPURL.cgi?Dockey=P100EVXP.TXT  </t>
  </si>
  <si>
    <t>Volatile Organic Compounds (VOC)</t>
  </si>
  <si>
    <t>short tons/100 million VMT</t>
  </si>
  <si>
    <r>
      <t>Nitrogen Oxides (NO</t>
    </r>
    <r>
      <rPr>
        <vertAlign val="subscript"/>
        <sz val="10"/>
        <color theme="1"/>
        <rFont val="Arial"/>
        <family val="2"/>
      </rPr>
      <t>x</t>
    </r>
    <r>
      <rPr>
        <sz val="11"/>
        <color theme="1"/>
        <rFont val="Calibri"/>
        <family val="2"/>
        <scheme val="minor"/>
      </rPr>
      <t>)</t>
    </r>
  </si>
  <si>
    <t>CAGR</t>
  </si>
  <si>
    <t>U.S. Army Corps of Engineers Civil Works Construction Cost Index System, revised March 31, 2018, Table A-2 yearly data series, Feature Code 08 (Roads, Railroads, and Bridges).  Available at https://www.publications.usace.army.mil/Portals/76/Publications/EngineerManuals/EM_1110-2-1304_31_Mar_2018.pdf?ver=2018-08-15-111317-117</t>
  </si>
  <si>
    <t>U.S. Army Corps of Engineers Civil Works Construction Cost Index System, revised March 31, 2018, Table A-4 Historical State Adjustment Factors (2004-2017) and Table A-3 State Adjustment Factors (2018).  Available at https://www.publications.usace.army.mil/Portals/76/Publications/EngineerManuals/EM_1110-2-1304_31_Mar_2018.pdf?ver=2018-08-15-111317-117</t>
  </si>
  <si>
    <t>GDP Deflator</t>
  </si>
  <si>
    <t>U.S.  Department of Transportation.  Benefit Cost Analysis Guidance for TIGER and INFRA Applications, June 2018.  Table A-7:  Inflation Adjustment Values.  Accessed at https://www.transportation.gov/sites/dot.gov/files/docs/mission/office-policy/transportation-policy/284031/benefit-cost-analysis-guidance-2018.pdf</t>
  </si>
  <si>
    <t>Environmental Protection Agency: Average Heavy-Duty Truck Emission Rates by GVW Class.  Fleet assumed Diesel Tier VIIIa 60,000 lb max https://nepis.epa.gov/Exe/ZyNET.exe/P100EVY6.txt?ZyActionD=ZyDocument&amp;Client=EPA&amp;Index=2006%20Thru%202010&amp;Docs=&amp;Query=&amp;Time=&amp;EndTime=&amp;SearchMethod=1&amp;TocRestrict=n&amp;Toc=&amp;TocEntry=&amp;QField=&amp;QFieldYear=&amp;QFieldMonth=&amp;QFieldDay=&amp;UseQField=&amp;IntQFieldOp=0&amp;ExtQFieldOp=0&amp;XmlQuery=&amp;File=D%3A%5CZYFILES%5CINDEX%20DATA%5C06THRU10%5CTXT%5C00000033%5CP100EVY6.txt&amp;User=ANONYMOUS&amp;Password=anonymous&amp;SortMethod=h%7C-&amp;MaximumDocuments=1&amp;FuzzyDegree=0&amp;ImageQuality=r75g8/r75g8/x150y150g16/i425&amp;Display=hpfr&amp;DefSeekPage=x&amp;SearchBack=ZyActionL&amp;Back=ZyActionS&amp;BackDesc=Results%20page&amp;MaximumPages=1&amp;ZyEntry=5.  long-haul semi-trailer rigs.</t>
  </si>
  <si>
    <t>Bridge System Impacts</t>
  </si>
  <si>
    <t>Initial Costs</t>
  </si>
  <si>
    <t>B/C Ratio</t>
  </si>
  <si>
    <t>Avoided Need for Supplemental Inspections</t>
  </si>
  <si>
    <t>New Structure</t>
  </si>
  <si>
    <t>Reduced Inspection Costs due to New Structures</t>
  </si>
  <si>
    <t>Value of Reduced Inspection Costs Benefit</t>
  </si>
  <si>
    <t>Capital Costs</t>
  </si>
  <si>
    <t>Reduced Inspection Costs</t>
  </si>
  <si>
    <t>U.S. Congressional Budget Office 10-year Economic Projections, August 2018.  GDP Price Index, 2009=100.  Accessed at https://www.cbo.gov/about/products/budget-economic-data#4</t>
  </si>
  <si>
    <t>Existing Traffic Volumes</t>
  </si>
  <si>
    <t>TxDOT.  Recent Traffic Counts, 2011-2016.</t>
  </si>
  <si>
    <t>2017$</t>
  </si>
  <si>
    <t>2018$</t>
  </si>
  <si>
    <t>Real Construction Cost Escalation Factor</t>
  </si>
  <si>
    <t>U.S. Army Corps of Engineers Civil Works Construction Cost Index System, revised March 31, 2018.  Construction cost index forecasts, adjusted for Texas.</t>
  </si>
  <si>
    <t>TxDOT.  Bridge Inspection Reports.</t>
  </si>
  <si>
    <t>units</t>
  </si>
  <si>
    <t>Useful Life</t>
  </si>
  <si>
    <t>Inflation</t>
  </si>
  <si>
    <t>Escalation</t>
  </si>
  <si>
    <t>Detour Length</t>
  </si>
  <si>
    <t xml:space="preserve">Increased Automobile Vehicle-Miles Traveled (VMT) </t>
  </si>
  <si>
    <t xml:space="preserve">Increased Truck Vehicle-Miles Traveled (VMT) </t>
  </si>
  <si>
    <t>7% Discounted Costs</t>
  </si>
  <si>
    <t>Vehicle Operating Cost Savings
due to
Detours Avoided</t>
  </si>
  <si>
    <t>Reduced Travel Time
due to
Detours Avoided</t>
  </si>
  <si>
    <t>Reduced Crash Costs
due to
Detours Avoided</t>
  </si>
  <si>
    <t>Reduced Emissions Damage
due to
Detours Avoided</t>
  </si>
  <si>
    <t>U.S.  Department of Transportation, Benefit Cost Analysis Guidance for Discretionary Grant Programs, June 2018.  Table A-4: Average Vehicle Occupancy.</t>
  </si>
  <si>
    <t>U.S.  Department of Transportation, Benefit Cost Analysis Guidance for Discretionary Grant Programs, June 2018.  Table A-3: Value of Travel Time Savings.</t>
  </si>
  <si>
    <t>2017$/fatal crash</t>
  </si>
  <si>
    <t>2017$/injury crash</t>
  </si>
  <si>
    <t>2017$/PDO crash</t>
  </si>
  <si>
    <t>U.S.  Department of Transportation, Benefit Cost Analysis Guidance for Discretionary Grant Programs, June 2018.  Table A-1: Value of Reduced Fatalities and Injuries.</t>
  </si>
  <si>
    <t>U.S.  Department of Transportation, Benefit Cost Analysis Guidance for Discretionary Grant Programs, June 2018.  Table A-6: Damage Costs for Pollutant Emissions.</t>
  </si>
  <si>
    <t>2017$/short ton</t>
  </si>
  <si>
    <t>TxDOT.  Annual Inspection Cost Records, by District.</t>
  </si>
  <si>
    <t>ODOT Bridge Replacement</t>
  </si>
  <si>
    <t>Kay County Bridge Raises</t>
  </si>
  <si>
    <t>Kay County Bridge Reconstructions</t>
  </si>
  <si>
    <t>NBI</t>
  </si>
  <si>
    <t>Indian Road over I-35</t>
  </si>
  <si>
    <t>Adobe Road over I-35</t>
  </si>
  <si>
    <t>Ferguson Avenue over I-35</t>
  </si>
  <si>
    <t>Chrysler Avenue over I-35</t>
  </si>
  <si>
    <t>Coleman Road over I-35</t>
  </si>
  <si>
    <t>Hartford Avenue over I-35</t>
  </si>
  <si>
    <t>Highland Avenue over I-35</t>
  </si>
  <si>
    <t>North Avenue over I-35</t>
  </si>
  <si>
    <t>ODOT 2041</t>
  </si>
  <si>
    <t>Gathered from ODOT projections for I-35</t>
  </si>
  <si>
    <t>Subtotal</t>
  </si>
  <si>
    <t>Bridge No-Build Weight Limits and Closure</t>
  </si>
  <si>
    <t>Weight Limit</t>
  </si>
  <si>
    <t>Load Rating Reduction</t>
  </si>
  <si>
    <t>Closure</t>
  </si>
  <si>
    <t>ODOT 2017</t>
  </si>
  <si>
    <t>2017 AADTT</t>
  </si>
  <si>
    <t>2017 AADT</t>
  </si>
  <si>
    <t>2017 AADTP</t>
  </si>
  <si>
    <t>percent</t>
  </si>
  <si>
    <t>On-Bridge</t>
  </si>
  <si>
    <t>Under Bridge</t>
  </si>
  <si>
    <t>On-Bridge Traffic Growth Rates</t>
  </si>
  <si>
    <t>Under Bridge Traffic Growth Rates</t>
  </si>
  <si>
    <t>On Bridge</t>
  </si>
  <si>
    <t>Under Bridge Passenger Traffic Volumes</t>
  </si>
  <si>
    <t>Under Bridge Truck Traffic Volumes</t>
  </si>
  <si>
    <t>On-Bridge Passenger Traffic Volumes</t>
  </si>
  <si>
    <t>On-Bridge Truck Traffic Volumes</t>
  </si>
  <si>
    <t>ODOT Bridge Raise and Replacement</t>
  </si>
  <si>
    <t>Duration of Closure</t>
  </si>
  <si>
    <t>Time Out of Service</t>
  </si>
  <si>
    <t>Normal</t>
  </si>
  <si>
    <t>Savings</t>
  </si>
  <si>
    <t>Miles</t>
  </si>
  <si>
    <t>Detour</t>
  </si>
  <si>
    <t>Length</t>
  </si>
  <si>
    <t>Travel Time</t>
  </si>
  <si>
    <t>Minutes</t>
  </si>
  <si>
    <t>Detour Travel Time</t>
  </si>
  <si>
    <t>Auto Miles</t>
  </si>
  <si>
    <t>Truck Miles</t>
  </si>
  <si>
    <t>Historical, Oklahoma adjustment factor</t>
  </si>
  <si>
    <t>Load Reduction</t>
  </si>
  <si>
    <t>Year of Load Rating Change</t>
  </si>
  <si>
    <t>Detours Avoided from Load Rating Change (On Bridge)</t>
  </si>
  <si>
    <t>year</t>
  </si>
  <si>
    <t>Year of Change</t>
  </si>
  <si>
    <t>Trucks Detoured due to Load Rating Changes (VMT)</t>
  </si>
  <si>
    <t>Passenger Cars Detoured due to Load Rating Changes</t>
  </si>
  <si>
    <t>Total Benefits from vehicle operating costs resulting from traffic detours avoided</t>
  </si>
  <si>
    <t>Discounted Benefits (7%)</t>
  </si>
  <si>
    <t>Discount Factors</t>
  </si>
  <si>
    <t>Trucks Detoured due to Load Rating Changes</t>
  </si>
  <si>
    <t>Truck Hours</t>
  </si>
  <si>
    <t>Auto Hours</t>
  </si>
  <si>
    <t>http://ohso.ok.gov/Websites/ohso/images/CrashBooks/2016/2016FB_CrashRates.pdf</t>
  </si>
  <si>
    <t>Fatal Crashes</t>
  </si>
  <si>
    <t>https://www.iihs.org/iihs/topics/t/general-statistics/fatalityfacts/state-by-state-overview</t>
  </si>
  <si>
    <t>Kay County Crash Statistics</t>
  </si>
  <si>
    <t>Number</t>
  </si>
  <si>
    <t>Property Damage Only Crashes</t>
  </si>
  <si>
    <t>Used vehicle occupancy</t>
  </si>
  <si>
    <t>http://ohso.ok.gov/Websites/ohso/images/CrashBooks/2016/2016FB_Crashes_Statewide.pdf</t>
  </si>
  <si>
    <t>Rate (HMVMT)</t>
  </si>
  <si>
    <t>Total VMT Diverted</t>
  </si>
  <si>
    <t>Short Tons</t>
  </si>
  <si>
    <t>Volatile Organic Compounds (VOCs) Short Tons</t>
  </si>
  <si>
    <r>
      <t>Nitrogen oxides (NO</t>
    </r>
    <r>
      <rPr>
        <vertAlign val="subscript"/>
        <sz val="11"/>
        <color theme="1"/>
        <rFont val="Calibri"/>
        <family val="2"/>
        <scheme val="minor"/>
      </rPr>
      <t>x</t>
    </r>
    <r>
      <rPr>
        <sz val="11"/>
        <color theme="1"/>
        <rFont val="Calibri"/>
        <family val="2"/>
        <scheme val="minor"/>
      </rPr>
      <t>) Short Tons</t>
    </r>
  </si>
  <si>
    <t>Particulate matter (PM2.5) Short Tons</t>
  </si>
  <si>
    <t>ODOT Bridge Replacements</t>
  </si>
  <si>
    <t>Improved Pavement Condition</t>
  </si>
  <si>
    <t>Vehicle Operating Cost Savings from Improved Pavement Conditions</t>
  </si>
  <si>
    <t>Inspection Cost</t>
  </si>
  <si>
    <t>Annual Inspection Cost</t>
  </si>
  <si>
    <t>Annual ODOT Bridge Inspection Costs</t>
  </si>
  <si>
    <t>Annual Bridge Inspection Costs</t>
  </si>
  <si>
    <t>New Bridge Inspection Costs</t>
  </si>
  <si>
    <t>Rehabbed Bridge Inspection Costs</t>
  </si>
  <si>
    <t>Rehab Year</t>
  </si>
  <si>
    <t>Other Assumptions</t>
  </si>
  <si>
    <t>Under Bridge Closure Duration</t>
  </si>
  <si>
    <t>State of Good Repair</t>
  </si>
  <si>
    <t>Addional Operating Costs due to Rough Roads</t>
  </si>
  <si>
    <t>Source: Road Work Ahead - US PIRG Education Fund 2010</t>
  </si>
  <si>
    <t>miles</t>
  </si>
  <si>
    <t>https://www.ok.gov/odot/GeneralODOTFacts.html</t>
  </si>
  <si>
    <t>Percent on Project</t>
  </si>
  <si>
    <t>Total Benefits from vehicle operating costs resulting from improved road conditions</t>
  </si>
  <si>
    <t>vehicle/year</t>
  </si>
  <si>
    <t>Rough Road Cost</t>
  </si>
  <si>
    <t>Project Length</t>
  </si>
  <si>
    <t>Oklahoma Length</t>
  </si>
  <si>
    <t>Project Cost</t>
  </si>
  <si>
    <t xml:space="preserve">Construction </t>
  </si>
  <si>
    <t>Start</t>
  </si>
  <si>
    <t>Completion</t>
  </si>
  <si>
    <t>7% Discounted</t>
  </si>
  <si>
    <t>Rolling Road Block Time Delay</t>
  </si>
  <si>
    <t>Rolling Roadblock</t>
  </si>
  <si>
    <t>Head-to-Head</t>
  </si>
  <si>
    <t>I-35 SB over US 60</t>
  </si>
  <si>
    <t>I-35 NB over US 60</t>
  </si>
  <si>
    <t>Load Reduction/Closure of Bridge</t>
  </si>
  <si>
    <t>Detours Avoided from bridge no longer being closed for demolishion (Under Bridge)</t>
  </si>
  <si>
    <t>Rehabbed</t>
  </si>
  <si>
    <t>Replaced</t>
  </si>
  <si>
    <t>Capital Cost</t>
  </si>
  <si>
    <t>Average Daily Delay per Vehicle</t>
  </si>
  <si>
    <t>CRF</t>
  </si>
  <si>
    <t>% Reduction in Crashes</t>
  </si>
  <si>
    <t>Crash Reduction Factors after Build</t>
  </si>
  <si>
    <t>Percent</t>
  </si>
  <si>
    <t>Crash Reduction Factor</t>
  </si>
  <si>
    <t>http://www.cmfclearinghouse.org/collateral/FHWA_Desktop_Reference_Guide.pdf</t>
  </si>
  <si>
    <t>Replace Bridge</t>
  </si>
  <si>
    <t>Replace Guardrail</t>
  </si>
  <si>
    <t>Source: ODOT</t>
  </si>
  <si>
    <t>Benefit 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</si>
</sst>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2">
    <numFmt numFmtId="8" formatCode="&quot;$&quot;#,##0.00_);[Red]\(&quot;$&quot;#,##0.00\)"/>
    <numFmt numFmtId="44" formatCode="_(&quot;$&quot;* #,##0.00_);_(&quot;$&quot;* \(#,##0.00\);_(&quot;$&quot;* &quot;-&quot;??_);_(@_)"/>
    <numFmt numFmtId="43" formatCode="_(* #,##0.00_);_(* \(#,##0.00\);_(* &quot;-&quot;??_);_(@_)"/>
    <numFmt numFmtId="164" formatCode="#,##0.00%;[Red]\(#,##0.00%\);&quot;-&quot;"/>
    <numFmt numFmtId="165" formatCode="#,##0;[Red]\(#,##0\);&quot;-&quot;"/>
    <numFmt numFmtId="166" formatCode="#,##0.00;[Red]\(#,##0.00\);&quot;-&quot;"/>
    <numFmt numFmtId="167" formatCode="_(* #,##0_);_(* \(#,##0\)"/>
    <numFmt numFmtId="168" formatCode="mmm\-yyyy"/>
    <numFmt numFmtId="169" formatCode="dd\ mmm\ yy"/>
    <numFmt numFmtId="170" formatCode="#,##0;\(#,##0\)"/>
    <numFmt numFmtId="171" formatCode="#,##0;\-#,##0;\-"/>
    <numFmt numFmtId="172" formatCode="#,##0_ ;[Red]\(#,##0\);\-\ "/>
    <numFmt numFmtId="173" formatCode="#,##0;\(#,##0\);\-"/>
    <numFmt numFmtId="174" formatCode="&quot;þ&quot;;&quot;ý&quot;;&quot;¨&quot;"/>
    <numFmt numFmtId="175" formatCode="&quot;þ&quot;;;&quot;o&quot;;"/>
    <numFmt numFmtId="176" formatCode="#,##0.00\ ;[Red]\(#,##0.00\)"/>
    <numFmt numFmtId="177" formatCode="###0.00_)"/>
    <numFmt numFmtId="178" formatCode="#,##0_)"/>
    <numFmt numFmtId="179" formatCode="#,##0_);\(#,##0\);&quot;- &quot;;&quot;  &quot;@"/>
    <numFmt numFmtId="180" formatCode="_-* #,##0_-;\-* #,##0_-;_-* &quot;-&quot;_-;_-@_-"/>
    <numFmt numFmtId="181" formatCode="_-* #,##0.00_-;\-* #,##0.00_-;_-* &quot;-&quot;??_-;_-@_-"/>
    <numFmt numFmtId="182" formatCode="[Green]&quot;é&quot;;[Red]&quot;ê&quot;;&quot;ù&quot;;"/>
    <numFmt numFmtId="183" formatCode="_([$€-2]* #,##0.00_);_([$€-2]* \(#,##0.00\);_([$€-2]* &quot;-&quot;??_)"/>
    <numFmt numFmtId="184" formatCode="#,##0;\(#,##0\);0"/>
    <numFmt numFmtId="185" formatCode="_(* #,##0.0_%_);_(* \(#,##0.0_%\);_(* &quot; - &quot;_%_);_(@_)"/>
    <numFmt numFmtId="186" formatCode="_(* #,##0.0%_);_(* \(#,##0.0%\);_(* &quot; - &quot;\%_);_(@_)"/>
    <numFmt numFmtId="187" formatCode="_(* #,##0.0_);_(* \(#,##0.0\);_(* &quot; - &quot;_);_(@_)"/>
    <numFmt numFmtId="188" formatCode="_(* #,##0.00_);_(* \(#,##0.00\);_(* &quot; - &quot;_);_(@_)"/>
    <numFmt numFmtId="189" formatCode="_(* #,##0.000_);_(* \(#,##0.000\);_(* &quot; - &quot;_);_(@_)"/>
    <numFmt numFmtId="190" formatCode="#,##0;\(#,##0\);&quot;-&quot;"/>
    <numFmt numFmtId="191" formatCode="#,##0.0000_);\(#,##0.0000\);&quot;- &quot;;&quot;  &quot;@"/>
    <numFmt numFmtId="192" formatCode="#,##0\ ;[Red]\(#,##0\);\-\ "/>
    <numFmt numFmtId="193" formatCode="&quot;Lookup&quot;\ 0"/>
    <numFmt numFmtId="194" formatCode="###0_);\(###0\);&quot;- &quot;;&quot;  &quot;@"/>
    <numFmt numFmtId="195" formatCode="_-&quot;£&quot;* #,##0_-;\-&quot;£&quot;* #,##0_-;_-&quot;£&quot;* &quot;-&quot;_-;_-@_-"/>
    <numFmt numFmtId="196" formatCode="_-&quot;£&quot;* #,##0.00_-;\-&quot;£&quot;* #,##0.00_-;_-&quot;£&quot;* &quot;-&quot;??_-;_-@_-"/>
    <numFmt numFmtId="197" formatCode="&quot;$&quot;#,##0"/>
    <numFmt numFmtId="198" formatCode="0.000"/>
    <numFmt numFmtId="199" formatCode="0.0000"/>
    <numFmt numFmtId="200" formatCode="&quot;$&quot;#,##0.00"/>
    <numFmt numFmtId="201" formatCode="#,##0.000"/>
    <numFmt numFmtId="202" formatCode="&quot;$&quot;#,##0.000"/>
    <numFmt numFmtId="203" formatCode="_(&quot;$&quot;* #,##0_);_(&quot;$&quot;* \(#,##0\);_(&quot;$&quot;* &quot;-&quot;??_);_(@_)"/>
    <numFmt numFmtId="204" formatCode="#,##0.0"/>
    <numFmt numFmtId="205" formatCode="0.0"/>
    <numFmt numFmtId="206" formatCode="#0.0000"/>
    <numFmt numFmtId="207" formatCode="[$$-409]#,##0"/>
    <numFmt numFmtId="208" formatCode="0.0%"/>
    <numFmt numFmtId="209" formatCode="#,##0.00000"/>
    <numFmt numFmtId="210" formatCode="_(* #,##0_);_(* \(#,##0\);_(* &quot;-&quot;??_);_(@_)"/>
    <numFmt numFmtId="211" formatCode="_(* #,##0.0_);_(* \(#,##0.0\);_(* &quot;-&quot;??_);_(@_)"/>
    <numFmt numFmtId="212" formatCode="0.000%"/>
  </numFmts>
  <fonts count="1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sz val="14"/>
      <color theme="1"/>
      <name val="Calibri"/>
      <family val="2"/>
      <scheme val="minor"/>
    </font>
    <font>
      <sz val="11"/>
      <name val="Calibri"/>
      <family val="2"/>
      <scheme val="minor"/>
    </font>
    <font>
      <sz val="11"/>
      <color theme="3"/>
      <name val="Calibri"/>
      <family val="2"/>
      <scheme val="minor"/>
    </font>
    <font>
      <sz val="11"/>
      <color theme="9" tint="-0.249977111117893"/>
      <name val="Calibri"/>
      <family val="2"/>
      <scheme val="minor"/>
    </font>
    <font>
      <sz val="11"/>
      <name val="Times New Roman"/>
      <family val="1"/>
    </font>
    <font>
      <sz val="10"/>
      <name val="Arial"/>
      <family val="2"/>
    </font>
    <font>
      <sz val="10"/>
      <name val="Book Antiqua"/>
      <family val="1"/>
    </font>
    <font>
      <b/>
      <sz val="9"/>
      <name val="Helv"/>
    </font>
    <font>
      <sz val="10"/>
      <color indexed="12"/>
      <name val="Arial"/>
      <family val="2"/>
    </font>
    <font>
      <sz val="10"/>
      <name val="MS Sans Serif"/>
      <family val="2"/>
    </font>
    <font>
      <sz val="9"/>
      <color indexed="12"/>
      <name val="Arial"/>
      <family val="2"/>
    </font>
    <font>
      <b/>
      <sz val="11"/>
      <name val="Arial"/>
      <family val="2"/>
    </font>
    <font>
      <sz val="10"/>
      <name val="ZapfDingbats"/>
      <family val="2"/>
    </font>
    <font>
      <sz val="10"/>
      <color indexed="9"/>
      <name val="Arial"/>
      <family val="2"/>
    </font>
    <font>
      <sz val="10"/>
      <color indexed="40"/>
      <name val="Arial"/>
      <family val="2"/>
    </font>
    <font>
      <sz val="11"/>
      <name val="Arial"/>
      <family val="2"/>
    </font>
    <font>
      <sz val="14"/>
      <name val="Wingdings"/>
      <charset val="2"/>
    </font>
    <font>
      <sz val="22"/>
      <color indexed="12"/>
      <name val="Wingdings"/>
      <charset val="2"/>
    </font>
    <font>
      <sz val="22"/>
      <name val="Wingdings"/>
      <charset val="2"/>
    </font>
    <font>
      <sz val="12"/>
      <name val="Helv"/>
    </font>
    <font>
      <b/>
      <u val="singleAccounting"/>
      <sz val="11"/>
      <name val="Arial"/>
      <family val="2"/>
    </font>
    <font>
      <sz val="10"/>
      <color theme="1"/>
      <name val="Calibri"/>
      <family val="2"/>
      <scheme val="minor"/>
    </font>
    <font>
      <sz val="12"/>
      <color theme="1"/>
      <name val="Arial"/>
      <family val="2"/>
    </font>
    <font>
      <sz val="10"/>
      <color theme="1"/>
      <name val="Arial"/>
      <family val="2"/>
    </font>
    <font>
      <b/>
      <sz val="8"/>
      <color indexed="10"/>
      <name val="Arial"/>
      <family val="2"/>
    </font>
    <font>
      <b/>
      <sz val="16"/>
      <color indexed="9"/>
      <name val="Arial"/>
      <family val="2"/>
    </font>
    <font>
      <b/>
      <sz val="16"/>
      <name val="Arial"/>
      <family val="2"/>
    </font>
    <font>
      <b/>
      <sz val="12"/>
      <name val="Helv"/>
    </font>
    <font>
      <sz val="10"/>
      <name val="BERNHARD"/>
    </font>
    <font>
      <sz val="10"/>
      <color indexed="50"/>
      <name val="Arial"/>
      <family val="2"/>
    </font>
    <font>
      <sz val="10"/>
      <name val="Helv"/>
    </font>
    <font>
      <sz val="9"/>
      <name val="Helv"/>
    </font>
    <font>
      <vertAlign val="superscript"/>
      <sz val="12"/>
      <name val="Helv"/>
    </font>
    <font>
      <sz val="16"/>
      <name val="Wingdings"/>
      <charset val="2"/>
    </font>
    <font>
      <b/>
      <sz val="32"/>
      <name val="Helvetica"/>
      <family val="2"/>
    </font>
    <font>
      <sz val="12"/>
      <name val="Times New Roman"/>
      <family val="1"/>
    </font>
    <font>
      <i/>
      <sz val="8"/>
      <name val="Times New Roman"/>
      <family val="1"/>
    </font>
    <font>
      <sz val="9"/>
      <name val="Times New Roman"/>
      <family val="1"/>
    </font>
    <font>
      <b/>
      <u val="singleAccounting"/>
      <sz val="9"/>
      <name val="Times New Roman"/>
      <family val="1"/>
    </font>
    <font>
      <b/>
      <sz val="11"/>
      <name val="Times New Roman"/>
      <family val="1"/>
    </font>
    <font>
      <b/>
      <sz val="10"/>
      <name val="Times New Roman"/>
      <family val="1"/>
    </font>
    <font>
      <b/>
      <i/>
      <sz val="9.5"/>
      <name val="Times New Roman"/>
      <family val="1"/>
    </font>
    <font>
      <b/>
      <sz val="10"/>
      <name val="Arial"/>
      <family val="2"/>
    </font>
    <font>
      <sz val="10"/>
      <name val="Helvetica"/>
      <family val="2"/>
    </font>
    <font>
      <sz val="10"/>
      <color indexed="18"/>
      <name val="Arial"/>
      <family val="2"/>
    </font>
    <font>
      <sz val="10"/>
      <color indexed="23"/>
      <name val="Arial"/>
      <family val="2"/>
    </font>
    <font>
      <b/>
      <sz val="12"/>
      <name val="Arial"/>
      <family val="2"/>
    </font>
    <font>
      <b/>
      <u/>
      <sz val="16"/>
      <color indexed="10"/>
      <name val="Palatino"/>
      <family val="1"/>
    </font>
    <font>
      <b/>
      <sz val="10"/>
      <name val="Helv"/>
    </font>
    <font>
      <sz val="8.5"/>
      <name val="Helv"/>
    </font>
    <font>
      <sz val="8"/>
      <color indexed="12"/>
      <name val="Helv"/>
    </font>
    <font>
      <b/>
      <sz val="8"/>
      <color indexed="12"/>
      <name val="Arial"/>
      <family val="2"/>
    </font>
    <font>
      <sz val="10"/>
      <color indexed="12"/>
      <name val="Times New Roman"/>
      <family val="1"/>
    </font>
    <font>
      <sz val="10"/>
      <color indexed="24"/>
      <name val="Arial"/>
      <family val="2"/>
    </font>
    <font>
      <sz val="8"/>
      <color indexed="17"/>
      <name val="Arial"/>
      <family val="2"/>
    </font>
    <font>
      <sz val="18"/>
      <name val="Times New Roman"/>
      <family val="1"/>
    </font>
    <font>
      <b/>
      <sz val="13"/>
      <name val="Times New Roman"/>
      <family val="1"/>
    </font>
    <font>
      <b/>
      <i/>
      <sz val="12"/>
      <name val="Times New Roman"/>
      <family val="1"/>
    </font>
    <font>
      <i/>
      <sz val="12"/>
      <name val="Times New Roman"/>
      <family val="1"/>
    </font>
    <font>
      <b/>
      <sz val="10"/>
      <color indexed="18"/>
      <name val="Arial"/>
      <family val="2"/>
    </font>
    <font>
      <b/>
      <sz val="18"/>
      <name val="Helvetica"/>
      <family val="2"/>
    </font>
    <font>
      <sz val="8"/>
      <color indexed="47"/>
      <name val="Arial"/>
      <family val="2"/>
    </font>
    <font>
      <sz val="14"/>
      <name val="Helvetica"/>
      <family val="2"/>
    </font>
    <font>
      <sz val="8"/>
      <color indexed="40"/>
      <name val="Arial"/>
      <family val="2"/>
    </font>
    <font>
      <sz val="8"/>
      <color indexed="10"/>
      <name val="Arial"/>
      <family val="2"/>
    </font>
    <font>
      <sz val="10"/>
      <color rgb="FF000000"/>
      <name val="Times New Roman"/>
      <family val="1"/>
    </font>
    <font>
      <sz val="12"/>
      <color theme="1"/>
      <name val="Calibri"/>
      <family val="2"/>
      <scheme val="minor"/>
    </font>
    <font>
      <sz val="10"/>
      <color indexed="54"/>
      <name val="Arial"/>
      <family val="2"/>
    </font>
    <font>
      <sz val="9"/>
      <color indexed="8"/>
      <name val="Arial"/>
      <family val="2"/>
    </font>
    <font>
      <sz val="10"/>
      <name val="Times New Roman"/>
      <family val="1"/>
    </font>
    <font>
      <sz val="8"/>
      <name val="Arial"/>
      <family val="2"/>
    </font>
    <font>
      <sz val="8"/>
      <name val="Helvetica"/>
      <family val="2"/>
    </font>
    <font>
      <sz val="8"/>
      <name val="Helv"/>
    </font>
    <font>
      <sz val="10"/>
      <color indexed="19"/>
      <name val="Arial"/>
      <family val="2"/>
    </font>
    <font>
      <b/>
      <sz val="14"/>
      <name val="Helv"/>
    </font>
    <font>
      <b/>
      <sz val="16"/>
      <color indexed="24"/>
      <name val="Univers 45 Light"/>
      <family val="2"/>
    </font>
    <font>
      <b/>
      <sz val="14"/>
      <name val="Arial"/>
      <family val="2"/>
    </font>
    <font>
      <sz val="10"/>
      <color indexed="10"/>
      <name val="Arial"/>
      <family val="2"/>
    </font>
    <font>
      <b/>
      <sz val="10"/>
      <color indexed="57"/>
      <name val="Arial"/>
      <family val="2"/>
    </font>
    <font>
      <b/>
      <sz val="24"/>
      <name val="Helvetica"/>
      <family val="2"/>
    </font>
    <font>
      <b/>
      <sz val="11"/>
      <name val="Calibri"/>
      <family val="2"/>
      <scheme val="minor"/>
    </font>
    <font>
      <u/>
      <sz val="11"/>
      <color theme="1"/>
      <name val="Calibri"/>
      <family val="2"/>
      <scheme val="minor"/>
    </font>
    <font>
      <i/>
      <sz val="11"/>
      <color theme="3"/>
      <name val="Calibri"/>
      <family val="2"/>
      <scheme val="minor"/>
    </font>
    <font>
      <i/>
      <sz val="11"/>
      <color theme="0" tint="-0.499984740745262"/>
      <name val="Calibri"/>
      <family val="2"/>
      <scheme val="minor"/>
    </font>
    <font>
      <i/>
      <sz val="11"/>
      <color theme="1"/>
      <name val="Calibri"/>
      <family val="2"/>
      <scheme val="minor"/>
    </font>
    <font>
      <i/>
      <sz val="11"/>
      <name val="Calibri"/>
      <family val="2"/>
      <scheme val="minor"/>
    </font>
    <font>
      <vertAlign val="subscript"/>
      <sz val="11"/>
      <color theme="1"/>
      <name val="Calibri"/>
      <family val="2"/>
      <scheme val="minor"/>
    </font>
    <font>
      <sz val="11"/>
      <color theme="1"/>
      <name val="Calibri"/>
      <family val="2"/>
    </font>
    <font>
      <i/>
      <sz val="11"/>
      <color theme="1"/>
      <name val="Calibri"/>
      <family val="2"/>
    </font>
    <font>
      <sz val="11"/>
      <color theme="3"/>
      <name val="Calibri"/>
      <family val="2"/>
    </font>
    <font>
      <sz val="11"/>
      <color theme="9"/>
      <name val="Calibri"/>
      <family val="2"/>
      <scheme val="minor"/>
    </font>
    <font>
      <vertAlign val="subscript"/>
      <sz val="10"/>
      <color theme="1"/>
      <name val="Arial"/>
      <family val="2"/>
    </font>
    <font>
      <b/>
      <sz val="14"/>
      <color rgb="FFFF0000"/>
      <name val="Calibri"/>
      <family val="2"/>
      <scheme val="minor"/>
    </font>
    <font>
      <sz val="10"/>
      <name val="Arial"/>
      <family val="2"/>
    </font>
    <font>
      <sz val="11"/>
      <color theme="1"/>
      <name val="Arial"/>
      <family val="2"/>
    </font>
    <font>
      <sz val="12"/>
      <name val="Arial"/>
      <family val="2"/>
    </font>
    <font>
      <u/>
      <sz val="11"/>
      <color theme="10"/>
      <name val="Calibri"/>
      <family val="2"/>
    </font>
    <font>
      <u/>
      <sz val="10"/>
      <color indexed="12"/>
      <name val="Arial"/>
      <family val="2"/>
    </font>
    <font>
      <sz val="11"/>
      <color theme="3"/>
      <name val="Arial"/>
      <family val="2"/>
    </font>
    <font>
      <u/>
      <sz val="10"/>
      <color theme="10"/>
      <name val="Arial"/>
      <family val="2"/>
    </font>
    <font>
      <u/>
      <sz val="11"/>
      <color theme="3"/>
      <name val="Arial"/>
      <family val="2"/>
    </font>
    <font>
      <sz val="11"/>
      <color indexed="8"/>
      <name val="Calibri"/>
      <family val="2"/>
      <scheme val="minor"/>
    </font>
    <font>
      <sz val="11"/>
      <color rgb="FF000000"/>
      <name val="Calibri"/>
      <family val="2"/>
      <scheme val="minor"/>
    </font>
    <font>
      <b/>
      <sz val="12"/>
      <color theme="1"/>
      <name val="Calibri"/>
      <family val="2"/>
      <scheme val="minor"/>
    </font>
    <font>
      <b/>
      <sz val="14"/>
      <color theme="1"/>
      <name val="Calibri"/>
      <family val="2"/>
      <scheme val="minor"/>
    </font>
    <font>
      <b/>
      <sz val="12"/>
      <name val="Calibri"/>
      <family val="2"/>
      <scheme val="minor"/>
    </font>
    <font>
      <b/>
      <sz val="14"/>
      <name val="Calibri"/>
      <family val="2"/>
      <scheme val="minor"/>
    </font>
    <font>
      <b/>
      <sz val="12"/>
      <color theme="1"/>
      <name val="Arial"/>
      <family val="2"/>
    </font>
    <font>
      <sz val="14"/>
      <color theme="3"/>
      <name val="Calibri"/>
      <family val="2"/>
      <scheme val="minor"/>
    </font>
    <font>
      <i/>
      <sz val="12"/>
      <color theme="1"/>
      <name val="Calibri"/>
      <family val="2"/>
      <scheme val="minor"/>
    </font>
  </fonts>
  <fills count="6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indexed="13"/>
        <bgColor indexed="64"/>
      </patternFill>
    </fill>
    <fill>
      <patternFill patternType="solid">
        <fgColor indexed="43"/>
        <bgColor indexed="64"/>
      </patternFill>
    </fill>
    <fill>
      <patternFill patternType="solid">
        <fgColor indexed="62"/>
        <bgColor indexed="64"/>
      </patternFill>
    </fill>
    <fill>
      <patternFill patternType="solid">
        <fgColor indexed="27"/>
        <bgColor indexed="64"/>
      </patternFill>
    </fill>
    <fill>
      <patternFill patternType="solid">
        <fgColor indexed="26"/>
        <bgColor indexed="64"/>
      </patternFill>
    </fill>
    <fill>
      <patternFill patternType="solid">
        <fgColor indexed="28"/>
        <bgColor indexed="64"/>
      </patternFill>
    </fill>
    <fill>
      <patternFill patternType="solid">
        <fgColor indexed="22"/>
        <bgColor indexed="64"/>
      </patternFill>
    </fill>
    <fill>
      <patternFill patternType="solid">
        <fgColor indexed="22"/>
        <bgColor indexed="22"/>
      </patternFill>
    </fill>
    <fill>
      <patternFill patternType="solid">
        <fgColor indexed="31"/>
        <bgColor indexed="64"/>
      </patternFill>
    </fill>
    <fill>
      <patternFill patternType="solid">
        <fgColor indexed="29"/>
        <bgColor indexed="64"/>
      </patternFill>
    </fill>
    <fill>
      <patternFill patternType="solid">
        <fgColor indexed="14"/>
        <bgColor indexed="64"/>
      </patternFill>
    </fill>
    <fill>
      <patternFill patternType="solid">
        <fgColor indexed="51"/>
        <bgColor indexed="64"/>
      </patternFill>
    </fill>
    <fill>
      <patternFill patternType="solid">
        <fgColor indexed="42"/>
        <bgColor indexed="64"/>
      </patternFill>
    </fill>
    <fill>
      <patternFill patternType="gray0625">
        <fgColor indexed="23"/>
        <bgColor indexed="9"/>
      </patternFill>
    </fill>
    <fill>
      <patternFill patternType="solid">
        <fgColor indexed="22"/>
        <bgColor indexed="9"/>
      </patternFill>
    </fill>
    <fill>
      <patternFill patternType="solid">
        <fgColor indexed="30"/>
        <bgColor indexed="64"/>
      </patternFill>
    </fill>
    <fill>
      <patternFill patternType="mediumGray">
        <fgColor indexed="11"/>
      </patternFill>
    </fill>
    <fill>
      <patternFill patternType="solid">
        <fgColor indexed="61"/>
        <bgColor indexed="64"/>
      </patternFill>
    </fill>
    <fill>
      <patternFill patternType="solid">
        <fgColor indexed="11"/>
        <bgColor indexed="64"/>
      </patternFill>
    </fill>
    <fill>
      <patternFill patternType="solid">
        <fgColor indexed="58"/>
        <bgColor indexed="64"/>
      </patternFill>
    </fill>
    <fill>
      <patternFill patternType="solid">
        <fgColor indexed="22"/>
        <bgColor indexed="55"/>
      </patternFill>
    </fill>
    <fill>
      <patternFill patternType="solid">
        <fgColor indexed="24"/>
        <bgColor indexed="64"/>
      </patternFill>
    </fill>
    <fill>
      <patternFill patternType="darkUp">
        <fgColor indexed="8"/>
        <bgColor indexed="13"/>
      </patternFill>
    </fill>
    <fill>
      <patternFill patternType="solid">
        <fgColor indexed="11"/>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00B0F0"/>
        <bgColor indexed="64"/>
      </patternFill>
    </fill>
    <fill>
      <patternFill patternType="solid">
        <fgColor theme="0"/>
        <bgColor indexed="64"/>
      </patternFill>
    </fill>
  </fills>
  <borders count="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theme="6"/>
      </left>
      <right style="thin">
        <color theme="6"/>
      </right>
      <top style="thin">
        <color theme="6"/>
      </top>
      <bottom style="thin">
        <color theme="6"/>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dashed">
        <color indexed="63"/>
      </left>
      <right style="dashed">
        <color indexed="63"/>
      </right>
      <top style="dashed">
        <color indexed="63"/>
      </top>
      <bottom style="dashed">
        <color indexed="63"/>
      </bottom>
      <diagonal/>
    </border>
    <border>
      <left style="dashed">
        <color indexed="28"/>
      </left>
      <right style="dashed">
        <color indexed="28"/>
      </right>
      <top style="dashed">
        <color indexed="28"/>
      </top>
      <bottom style="dashed">
        <color indexed="28"/>
      </bottom>
      <diagonal/>
    </border>
    <border>
      <left style="thin">
        <color indexed="64"/>
      </left>
      <right style="thin">
        <color indexed="64"/>
      </right>
      <top/>
      <bottom style="hair">
        <color indexed="64"/>
      </bottom>
      <diagonal/>
    </border>
    <border>
      <left style="medium">
        <color indexed="64"/>
      </left>
      <right style="medium">
        <color indexed="64"/>
      </right>
      <top style="medium">
        <color indexed="64"/>
      </top>
      <bottom style="medium">
        <color indexed="64"/>
      </bottom>
      <diagonal/>
    </border>
    <border>
      <left/>
      <right/>
      <top/>
      <bottom style="thin">
        <color indexed="22"/>
      </bottom>
      <diagonal/>
    </border>
    <border>
      <left style="dotted">
        <color indexed="28"/>
      </left>
      <right style="dotted">
        <color indexed="28"/>
      </right>
      <top style="dotted">
        <color indexed="28"/>
      </top>
      <bottom style="dotted">
        <color indexed="28"/>
      </bottom>
      <diagonal/>
    </border>
    <border>
      <left style="thin">
        <color indexed="63"/>
      </left>
      <right style="thin">
        <color indexed="63"/>
      </right>
      <top style="thin">
        <color indexed="63"/>
      </top>
      <bottom style="thin">
        <color indexed="63"/>
      </bottom>
      <diagonal/>
    </border>
    <border>
      <left style="dashed">
        <color indexed="55"/>
      </left>
      <right style="dashed">
        <color indexed="55"/>
      </right>
      <top style="dashed">
        <color indexed="55"/>
      </top>
      <bottom style="dashed">
        <color indexed="55"/>
      </bottom>
      <diagonal/>
    </border>
    <border>
      <left/>
      <right/>
      <top/>
      <bottom style="hair">
        <color indexed="64"/>
      </bottom>
      <diagonal/>
    </border>
    <border>
      <left style="hair">
        <color indexed="12"/>
      </left>
      <right style="hair">
        <color indexed="12"/>
      </right>
      <top style="hair">
        <color indexed="12"/>
      </top>
      <bottom style="hair">
        <color indexed="12"/>
      </bottom>
      <diagonal/>
    </border>
    <border>
      <left style="thin">
        <color indexed="54"/>
      </left>
      <right style="thin">
        <color indexed="54"/>
      </right>
      <top style="thin">
        <color indexed="54"/>
      </top>
      <bottom style="thin">
        <color indexed="54"/>
      </bottom>
      <diagonal/>
    </border>
    <border>
      <left style="dotted">
        <color indexed="10"/>
      </left>
      <right style="dotted">
        <color indexed="10"/>
      </right>
      <top style="dotted">
        <color indexed="10"/>
      </top>
      <bottom style="dotted">
        <color indexed="10"/>
      </bottom>
      <diagonal/>
    </border>
    <border>
      <left style="thin">
        <color indexed="64"/>
      </left>
      <right style="thin">
        <color indexed="64"/>
      </right>
      <top style="thick">
        <color indexed="64"/>
      </top>
      <bottom style="hair">
        <color indexed="64"/>
      </bottom>
      <diagonal/>
    </border>
    <border>
      <left/>
      <right/>
      <top style="thin">
        <color indexed="64"/>
      </top>
      <bottom/>
      <diagonal/>
    </border>
    <border>
      <left/>
      <right/>
      <top style="thin">
        <color indexed="19"/>
      </top>
      <bottom/>
      <diagonal/>
    </border>
    <border>
      <left/>
      <right/>
      <top/>
      <bottom style="hair">
        <color indexed="8"/>
      </bottom>
      <diagonal/>
    </border>
    <border>
      <left style="thin">
        <color indexed="64"/>
      </left>
      <right style="thin">
        <color indexed="64"/>
      </right>
      <top style="hair">
        <color indexed="64"/>
      </top>
      <bottom style="hair">
        <color indexed="64"/>
      </bottom>
      <diagonal/>
    </border>
    <border>
      <left/>
      <right/>
      <top style="thin">
        <color indexed="19"/>
      </top>
      <bottom style="double">
        <color indexed="19"/>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style="thin">
        <color theme="6"/>
      </left>
      <right style="thin">
        <color theme="6"/>
      </right>
      <top style="thin">
        <color theme="6"/>
      </top>
      <bottom/>
      <diagonal/>
    </border>
    <border>
      <left style="thin">
        <color theme="3"/>
      </left>
      <right style="thin">
        <color theme="3"/>
      </right>
      <top style="thin">
        <color theme="3"/>
      </top>
      <bottom style="thin">
        <color theme="3"/>
      </bottom>
      <diagonal/>
    </border>
    <border>
      <left style="thin">
        <color theme="6"/>
      </left>
      <right style="thin">
        <color theme="6"/>
      </right>
      <top style="thin">
        <color theme="6"/>
      </top>
      <bottom style="thin">
        <color indexed="64"/>
      </bottom>
      <diagonal/>
    </border>
    <border>
      <left/>
      <right/>
      <top/>
      <bottom style="thin">
        <color auto="1"/>
      </bottom>
      <diagonal/>
    </border>
    <border>
      <left/>
      <right/>
      <top style="thin">
        <color theme="6"/>
      </top>
      <bottom/>
      <diagonal/>
    </border>
    <border>
      <left style="thin">
        <color theme="6"/>
      </left>
      <right/>
      <top/>
      <bottom/>
      <diagonal/>
    </border>
  </borders>
  <cellStyleXfs count="5317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23" fillId="34" borderId="0" applyBorder="0">
      <alignment horizontal="center"/>
      <protection locked="0"/>
    </xf>
    <xf numFmtId="164" fontId="23" fillId="0" borderId="0" applyFill="0" applyBorder="0">
      <alignment horizontal="center"/>
    </xf>
    <xf numFmtId="0" fontId="24" fillId="0" borderId="0" applyNumberFormat="0" applyFill="0" applyBorder="0" applyAlignment="0" applyProtection="0"/>
    <xf numFmtId="0" fontId="25" fillId="0" borderId="0" applyFont="0" applyFill="0" applyBorder="0" applyAlignment="0" applyProtection="0"/>
    <xf numFmtId="0" fontId="24" fillId="0" borderId="0" applyFont="0" applyFill="0" applyBorder="0" applyAlignment="0" applyProtection="0"/>
    <xf numFmtId="165" fontId="23" fillId="34" borderId="0" applyBorder="0">
      <alignment horizontal="center"/>
      <protection locked="0"/>
    </xf>
    <xf numFmtId="165" fontId="23" fillId="0" borderId="0" applyFill="0" applyBorder="0">
      <alignment horizontal="center"/>
    </xf>
    <xf numFmtId="166" fontId="23" fillId="34" borderId="0" applyBorder="0">
      <alignment horizontal="center"/>
      <protection locked="0"/>
    </xf>
    <xf numFmtId="166" fontId="23" fillId="0" borderId="0" applyFill="0" applyBorder="0">
      <alignment horizontal="center"/>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4" fillId="0" borderId="0"/>
    <xf numFmtId="0" fontId="26" fillId="0" borderId="12">
      <alignment horizontal="center" vertical="center"/>
    </xf>
    <xf numFmtId="0" fontId="27" fillId="35" borderId="12"/>
    <xf numFmtId="0" fontId="28" fillId="0" borderId="0" applyFont="0" applyFill="0" applyBorder="0" applyAlignment="0" applyProtection="0"/>
    <xf numFmtId="167" fontId="29" fillId="35" borderId="12" applyBorder="0"/>
    <xf numFmtId="0" fontId="27" fillId="35" borderId="12">
      <alignment horizontal="center"/>
      <protection locked="0"/>
    </xf>
    <xf numFmtId="168" fontId="30" fillId="0" borderId="0" applyNumberFormat="0" applyFont="0" applyAlignment="0">
      <alignment vertical="top"/>
    </xf>
    <xf numFmtId="0" fontId="31" fillId="0" borderId="0"/>
    <xf numFmtId="169" fontId="32" fillId="36" borderId="13">
      <alignment horizontal="center"/>
    </xf>
    <xf numFmtId="170" fontId="24" fillId="37" borderId="14" applyNumberFormat="0">
      <alignment vertical="center"/>
    </xf>
    <xf numFmtId="171" fontId="24" fillId="38" borderId="14" applyNumberFormat="0">
      <alignment vertical="center"/>
    </xf>
    <xf numFmtId="1" fontId="24" fillId="39" borderId="14" applyNumberFormat="0">
      <alignment vertical="center"/>
    </xf>
    <xf numFmtId="170" fontId="24" fillId="39" borderId="14" applyNumberFormat="0">
      <alignment vertical="center"/>
    </xf>
    <xf numFmtId="170" fontId="24" fillId="40" borderId="14" applyNumberFormat="0">
      <alignment vertical="center"/>
    </xf>
    <xf numFmtId="172" fontId="33" fillId="0" borderId="0"/>
    <xf numFmtId="3" fontId="24" fillId="0" borderId="14" applyNumberFormat="0">
      <alignment vertical="center"/>
    </xf>
    <xf numFmtId="173" fontId="34" fillId="41" borderId="14" applyNumberFormat="0" applyFont="0" applyAlignment="0">
      <alignment vertical="center"/>
    </xf>
    <xf numFmtId="170" fontId="34" fillId="42" borderId="14" applyNumberFormat="0">
      <alignment vertical="center"/>
    </xf>
    <xf numFmtId="174" fontId="35" fillId="0" borderId="0" applyFill="0" applyBorder="0" applyProtection="0">
      <alignment horizontal="center" vertical="center"/>
    </xf>
    <xf numFmtId="175" fontId="36" fillId="34" borderId="15">
      <alignment horizontal="center" vertical="center"/>
      <protection locked="0"/>
    </xf>
    <xf numFmtId="175" fontId="37" fillId="0" borderId="0" applyFill="0" applyBorder="0">
      <alignment horizontal="center" vertical="center"/>
    </xf>
    <xf numFmtId="0" fontId="38" fillId="0" borderId="0">
      <alignment horizontal="center" vertical="center" wrapText="1"/>
    </xf>
    <xf numFmtId="0" fontId="39" fillId="0" borderId="0" applyNumberFormat="0">
      <alignment horizontal="center" wrapText="1"/>
    </xf>
    <xf numFmtId="176"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24"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4" fillId="0" borderId="16" applyFont="0" applyFill="0" applyBorder="0" applyAlignment="0" applyProtection="0">
      <alignment horizontal="right"/>
    </xf>
    <xf numFmtId="0" fontId="43" fillId="0" borderId="0" applyFill="0" applyBorder="0"/>
    <xf numFmtId="170" fontId="44" fillId="43" borderId="0" applyFont="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170" fontId="45" fillId="43" borderId="13" applyNumberFormat="0" applyBorder="0" applyAlignment="0">
      <alignment vertical="center" wrapText="1"/>
    </xf>
    <xf numFmtId="0" fontId="46" fillId="0" borderId="0">
      <alignment horizontal="left" vertical="center" wrapText="1"/>
    </xf>
    <xf numFmtId="0" fontId="47" fillId="0" borderId="0"/>
    <xf numFmtId="0" fontId="47" fillId="0" borderId="0"/>
    <xf numFmtId="44" fontId="24" fillId="0" borderId="0" applyFont="0" applyFill="0" applyBorder="0" applyAlignment="0" applyProtection="0"/>
    <xf numFmtId="44" fontId="40" fillId="0" borderId="0" applyFont="0" applyFill="0" applyBorder="0" applyAlignment="0" applyProtection="0"/>
    <xf numFmtId="44" fontId="2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42" fillId="0" borderId="0" applyFont="0" applyFill="0" applyBorder="0" applyAlignment="0" applyProtection="0"/>
    <xf numFmtId="38" fontId="48" fillId="35" borderId="17"/>
    <xf numFmtId="177" fontId="49" fillId="0" borderId="18" applyNumberFormat="0" applyFill="0">
      <alignment horizontal="right"/>
    </xf>
    <xf numFmtId="178" fontId="50" fillId="0" borderId="18">
      <alignment horizontal="right" vertical="center"/>
    </xf>
    <xf numFmtId="49" fontId="51" fillId="0" borderId="18">
      <alignment horizontal="left" vertical="center"/>
    </xf>
    <xf numFmtId="177" fontId="49" fillId="0" borderId="18" applyNumberFormat="0" applyFill="0">
      <alignment horizontal="right"/>
    </xf>
    <xf numFmtId="0" fontId="24" fillId="0" borderId="0" applyFont="0" applyFill="0" applyBorder="0" applyAlignment="0" applyProtection="0"/>
    <xf numFmtId="179" fontId="24" fillId="44" borderId="0" applyNumberFormat="0" applyFont="0" applyBorder="0" applyAlignment="0" applyProtection="0"/>
    <xf numFmtId="180" fontId="24" fillId="0" borderId="0" applyFont="0" applyFill="0" applyBorder="0" applyAlignment="0" applyProtection="0"/>
    <xf numFmtId="181" fontId="24" fillId="0" borderId="0" applyFont="0" applyFill="0" applyBorder="0" applyAlignment="0" applyProtection="0"/>
    <xf numFmtId="182" fontId="52" fillId="0" borderId="0" applyFill="0" applyBorder="0">
      <alignment horizontal="center" vertical="center"/>
    </xf>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0" fontId="24" fillId="45" borderId="19" applyNumberFormat="0">
      <alignment vertical="center"/>
    </xf>
    <xf numFmtId="184" fontId="24" fillId="46" borderId="0" applyNumberFormat="0" applyFon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185" fontId="55" fillId="0" borderId="0">
      <alignment horizontal="right" vertical="top"/>
    </xf>
    <xf numFmtId="186" fontId="56" fillId="0" borderId="0">
      <alignment horizontal="right" vertical="top"/>
    </xf>
    <xf numFmtId="0" fontId="55" fillId="0" borderId="0">
      <alignment horizontal="right" vertical="top"/>
    </xf>
    <xf numFmtId="0" fontId="56" fillId="0" borderId="0" applyFill="0" applyBorder="0">
      <alignment horizontal="right" vertical="top"/>
    </xf>
    <xf numFmtId="187" fontId="56" fillId="0" borderId="0" applyFill="0" applyBorder="0">
      <alignment horizontal="right" vertical="top"/>
    </xf>
    <xf numFmtId="188" fontId="56" fillId="0" borderId="0" applyFill="0" applyBorder="0">
      <alignment horizontal="right" vertical="top"/>
    </xf>
    <xf numFmtId="189" fontId="56" fillId="0" borderId="0" applyFill="0" applyBorder="0">
      <alignment horizontal="right" vertical="top"/>
    </xf>
    <xf numFmtId="0" fontId="57" fillId="0" borderId="0">
      <alignment horizontal="center" wrapText="1"/>
    </xf>
    <xf numFmtId="190" fontId="58" fillId="0" borderId="0" applyFill="0" applyBorder="0">
      <alignment vertical="top"/>
    </xf>
    <xf numFmtId="190" fontId="59" fillId="0" borderId="0" applyFill="0" applyBorder="0" applyProtection="0">
      <alignment vertical="top"/>
    </xf>
    <xf numFmtId="190" fontId="60" fillId="0" borderId="0">
      <alignment vertical="top"/>
    </xf>
    <xf numFmtId="180" fontId="56" fillId="0" borderId="0" applyFill="0" applyBorder="0" applyAlignment="0" applyProtection="0">
      <alignment horizontal="right" vertical="top"/>
    </xf>
    <xf numFmtId="190" fontId="45" fillId="0" borderId="0"/>
    <xf numFmtId="0" fontId="56" fillId="0" borderId="0" applyFill="0" applyBorder="0">
      <alignment horizontal="left" vertical="top"/>
    </xf>
    <xf numFmtId="191" fontId="24" fillId="0" borderId="0" applyFont="0" applyFill="0" applyBorder="0" applyAlignment="0" applyProtection="0"/>
    <xf numFmtId="173" fontId="61" fillId="0" borderId="0">
      <alignment vertical="top"/>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62" fillId="0" borderId="0" applyNumberFormat="0" applyFill="0" applyBorder="0" applyAlignment="0" applyProtection="0"/>
    <xf numFmtId="0" fontId="47" fillId="0" borderId="0"/>
    <xf numFmtId="179" fontId="63" fillId="0" borderId="0" applyNumberFormat="0" applyFill="0" applyBorder="0" applyAlignment="0" applyProtection="0"/>
    <xf numFmtId="0" fontId="34" fillId="0" borderId="0"/>
    <xf numFmtId="172" fontId="34" fillId="0" borderId="0"/>
    <xf numFmtId="0" fontId="64" fillId="40" borderId="21" applyNumberFormat="0">
      <alignment vertical="center"/>
    </xf>
    <xf numFmtId="184" fontId="65" fillId="0" borderId="0" applyNumberFormat="0" applyFill="0" applyBorder="0" applyAlignment="0" applyProtection="0"/>
    <xf numFmtId="0" fontId="66" fillId="47" borderId="0"/>
    <xf numFmtId="0" fontId="67" fillId="0" borderId="18">
      <alignment horizontal="left"/>
    </xf>
    <xf numFmtId="0" fontId="26" fillId="0" borderId="22">
      <alignment horizontal="right" vertical="center"/>
    </xf>
    <xf numFmtId="0" fontId="68" fillId="0" borderId="18">
      <alignment horizontal="left" vertical="center"/>
    </xf>
    <xf numFmtId="0" fontId="49" fillId="0" borderId="18">
      <alignment horizontal="left" vertical="center"/>
    </xf>
    <xf numFmtId="0" fontId="67" fillId="0" borderId="18">
      <alignment horizontal="left"/>
    </xf>
    <xf numFmtId="0" fontId="67" fillId="48" borderId="0">
      <alignment horizontal="centerContinuous" wrapText="1"/>
    </xf>
    <xf numFmtId="49" fontId="67" fillId="48" borderId="10">
      <alignment horizontal="left" vertical="center"/>
    </xf>
    <xf numFmtId="0" fontId="67" fillId="48" borderId="0">
      <alignment horizontal="centerContinuous" vertical="center" wrapText="1"/>
    </xf>
    <xf numFmtId="0" fontId="69" fillId="0" borderId="0" applyFill="0" applyBorder="0" applyProtection="0">
      <alignment horizontal="right"/>
    </xf>
    <xf numFmtId="192" fontId="54" fillId="0" borderId="0" applyFont="0" applyBorder="0" applyAlignment="0"/>
    <xf numFmtId="173" fontId="70" fillId="0" borderId="0">
      <alignment vertical="top"/>
    </xf>
    <xf numFmtId="0" fontId="71" fillId="35" borderId="23"/>
    <xf numFmtId="170" fontId="72" fillId="35" borderId="15" applyNumberFormat="0">
      <alignment vertical="center"/>
      <protection locked="0"/>
    </xf>
    <xf numFmtId="0" fontId="72" fillId="49" borderId="15" applyNumberFormat="0">
      <alignment vertical="center"/>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73" fillId="0" borderId="0" applyNumberFormat="0" applyFill="0" applyBorder="0" applyProtection="0">
      <alignment horizontal="centerContinuous" wrapText="1"/>
    </xf>
    <xf numFmtId="38" fontId="74" fillId="0" borderId="0"/>
    <xf numFmtId="38" fontId="75" fillId="0" borderId="0"/>
    <xf numFmtId="38" fontId="76" fillId="0" borderId="0"/>
    <xf numFmtId="38" fontId="77" fillId="0" borderId="0"/>
    <xf numFmtId="0" fontId="23" fillId="0" borderId="0"/>
    <xf numFmtId="0" fontId="23" fillId="0" borderId="0"/>
    <xf numFmtId="173" fontId="78" fillId="0" borderId="0" applyFont="0">
      <alignment vertical="top"/>
    </xf>
    <xf numFmtId="0" fontId="79" fillId="0" borderId="0" applyNumberFormat="0" applyFill="0" applyBorder="0" applyAlignment="0" applyProtection="0"/>
    <xf numFmtId="193" fontId="80" fillId="0" borderId="0" applyFill="0">
      <alignment horizontal="center"/>
    </xf>
    <xf numFmtId="0" fontId="81" fillId="0" borderId="0" applyNumberFormat="0" applyFill="0" applyBorder="0" applyAlignment="0" applyProtection="0"/>
    <xf numFmtId="180" fontId="24" fillId="0" borderId="0" applyFont="0" applyFill="0" applyBorder="0" applyAlignment="0" applyProtection="0"/>
    <xf numFmtId="181" fontId="24" fillId="0" borderId="0" applyFont="0" applyFill="0" applyBorder="0" applyAlignment="0" applyProtection="0"/>
    <xf numFmtId="0" fontId="82" fillId="0" borderId="0" applyNumberFormat="0" applyFill="0">
      <alignment vertical="center"/>
    </xf>
    <xf numFmtId="0" fontId="24" fillId="0" borderId="0" applyFont="0" applyFill="0" applyBorder="0" applyAlignment="0" applyProtection="0"/>
    <xf numFmtId="0" fontId="24" fillId="0" borderId="0" applyFont="0" applyFill="0" applyBorder="0" applyAlignment="0" applyProtection="0"/>
    <xf numFmtId="0" fontId="72" fillId="37" borderId="25" applyNumberFormat="0" applyFont="0" applyFill="0" applyAlignment="0" applyProtection="0">
      <alignment vertical="center"/>
      <protection locked="0"/>
    </xf>
    <xf numFmtId="0" fontId="83" fillId="0" borderId="0" applyNumberFormat="0" applyBorder="0">
      <alignment horizontal="left" vertical="top"/>
    </xf>
    <xf numFmtId="0" fontId="72" fillId="37" borderId="25" applyNumberFormat="0" applyFont="0" applyFill="0" applyAlignment="0" applyProtection="0">
      <alignment vertical="center"/>
      <protection locked="0"/>
    </xf>
    <xf numFmtId="0" fontId="84" fillId="0" borderId="0"/>
    <xf numFmtId="0" fontId="84" fillId="0" borderId="0"/>
    <xf numFmtId="0" fontId="41" fillId="0" borderId="0"/>
    <xf numFmtId="0" fontId="1" fillId="0" borderId="0"/>
    <xf numFmtId="0" fontId="1" fillId="0" borderId="0"/>
    <xf numFmtId="0" fontId="84" fillId="0" borderId="0"/>
    <xf numFmtId="0" fontId="1" fillId="0" borderId="0"/>
    <xf numFmtId="0" fontId="84" fillId="0" borderId="0"/>
    <xf numFmtId="0" fontId="1" fillId="0" borderId="0"/>
    <xf numFmtId="0" fontId="42" fillId="0" borderId="0"/>
    <xf numFmtId="0" fontId="24" fillId="0" borderId="0"/>
    <xf numFmtId="0" fontId="40" fillId="0" borderId="0"/>
    <xf numFmtId="0" fontId="40" fillId="0" borderId="0"/>
    <xf numFmtId="0" fontId="1" fillId="0" borderId="0"/>
    <xf numFmtId="0" fontId="24"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42" fillId="0" borderId="0"/>
    <xf numFmtId="0" fontId="41" fillId="0" borderId="0"/>
    <xf numFmtId="0" fontId="1" fillId="0" borderId="0"/>
    <xf numFmtId="0" fontId="1" fillId="0" borderId="0"/>
    <xf numFmtId="0" fontId="24" fillId="0" borderId="0"/>
    <xf numFmtId="0" fontId="1" fillId="0" borderId="0"/>
    <xf numFmtId="0" fontId="24" fillId="0" borderId="0"/>
    <xf numFmtId="0" fontId="24" fillId="0" borderId="0"/>
    <xf numFmtId="0" fontId="24" fillId="0" borderId="0"/>
    <xf numFmtId="0" fontId="85" fillId="0" borderId="0"/>
    <xf numFmtId="0" fontId="85" fillId="0" borderId="0"/>
    <xf numFmtId="0" fontId="42" fillId="0" borderId="0"/>
    <xf numFmtId="0" fontId="1" fillId="0" borderId="0"/>
    <xf numFmtId="0" fontId="1" fillId="0" borderId="0"/>
    <xf numFmtId="0" fontId="40"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42" fillId="0" borderId="0"/>
    <xf numFmtId="0" fontId="1" fillId="0" borderId="0"/>
    <xf numFmtId="0" fontId="1" fillId="0" borderId="0"/>
    <xf numFmtId="0" fontId="42" fillId="0" borderId="0"/>
    <xf numFmtId="0" fontId="24" fillId="0" borderId="0"/>
    <xf numFmtId="0" fontId="40" fillId="0" borderId="0"/>
    <xf numFmtId="0" fontId="24" fillId="0" borderId="0"/>
    <xf numFmtId="0" fontId="1" fillId="0" borderId="0"/>
    <xf numFmtId="0" fontId="1" fillId="0" borderId="0"/>
    <xf numFmtId="0" fontId="1" fillId="0" borderId="0"/>
    <xf numFmtId="0" fontId="1" fillId="0" borderId="0"/>
    <xf numFmtId="0" fontId="24" fillId="0" borderId="0"/>
    <xf numFmtId="0" fontId="4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84" fontId="86" fillId="0" borderId="0" applyNumberFormat="0" applyFill="0" applyBorder="0" applyAlignment="0" applyProtection="0"/>
    <xf numFmtId="194" fontId="24" fillId="0" borderId="0" applyFont="0" applyFill="0" applyBorder="0" applyAlignment="0" applyProtection="0"/>
    <xf numFmtId="0" fontId="24" fillId="0" borderId="12"/>
    <xf numFmtId="0" fontId="24" fillId="0" borderId="0" applyFont="0" applyFill="0" applyBorder="0" applyAlignment="0" applyProtection="0"/>
    <xf numFmtId="14" fontId="24" fillId="0" borderId="0" applyFont="0" applyFill="0" applyBorder="0" applyAlignment="0" applyProtection="0"/>
    <xf numFmtId="0" fontId="24" fillId="0" borderId="0" applyFont="0" applyFill="0" applyBorder="0" applyAlignment="0" applyProtection="0"/>
    <xf numFmtId="167" fontId="87" fillId="0" borderId="12" applyBorder="0"/>
    <xf numFmtId="1" fontId="24" fillId="0" borderId="0" applyFont="0" applyFill="0" applyBorder="0" applyAlignment="0" applyProtection="0"/>
    <xf numFmtId="0" fontId="47" fillId="0" borderId="0"/>
    <xf numFmtId="9" fontId="88" fillId="0" borderId="0" applyFont="0" applyFill="0" applyBorder="0" applyAlignment="0" applyProtection="0"/>
    <xf numFmtId="10" fontId="8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40"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4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4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88" fillId="0" borderId="0" applyFont="0" applyFill="0" applyBorder="0" applyAlignment="0" applyProtection="0"/>
    <xf numFmtId="0" fontId="89" fillId="50" borderId="26" applyNumberFormat="0" applyFont="0" applyBorder="0" applyAlignment="0" applyProtection="0"/>
    <xf numFmtId="0" fontId="89" fillId="50" borderId="26" applyNumberFormat="0" applyFont="0" applyBorder="0" applyAlignment="0" applyProtection="0"/>
    <xf numFmtId="0" fontId="89" fillId="50" borderId="26" applyNumberFormat="0" applyFont="0" applyBorder="0" applyAlignment="0" applyProtection="0"/>
    <xf numFmtId="3" fontId="50" fillId="0" borderId="0">
      <alignment horizontal="left" vertical="center"/>
    </xf>
    <xf numFmtId="0" fontId="24" fillId="0" borderId="0" applyFill="0" applyBorder="0" applyProtection="0">
      <alignment vertical="center"/>
    </xf>
    <xf numFmtId="0" fontId="38" fillId="0" borderId="0">
      <alignment horizontal="left" vertical="center"/>
    </xf>
    <xf numFmtId="170" fontId="44" fillId="43" borderId="0">
      <alignment vertical="center"/>
    </xf>
    <xf numFmtId="170" fontId="30" fillId="51" borderId="0"/>
    <xf numFmtId="0" fontId="90" fillId="0" borderId="0" applyNumberFormat="0" applyFill="0" applyBorder="0" applyAlignment="0" applyProtection="0"/>
    <xf numFmtId="0" fontId="34" fillId="52" borderId="14" applyNumberFormat="0">
      <alignment horizontal="center" vertical="center"/>
      <protection locked="0"/>
    </xf>
    <xf numFmtId="0" fontId="91" fillId="0" borderId="0">
      <alignment horizontal="right"/>
    </xf>
    <xf numFmtId="49" fontId="91" fillId="0" borderId="0">
      <alignment horizontal="center"/>
    </xf>
    <xf numFmtId="0" fontId="51" fillId="0" borderId="0">
      <alignment horizontal="right"/>
    </xf>
    <xf numFmtId="0" fontId="91" fillId="0" borderId="0">
      <alignment horizontal="left"/>
    </xf>
    <xf numFmtId="0" fontId="24" fillId="53" borderId="0"/>
    <xf numFmtId="49" fontId="50" fillId="0" borderId="0">
      <alignment horizontal="left" vertical="center"/>
    </xf>
    <xf numFmtId="0" fontId="24" fillId="0" borderId="0" applyNumberFormat="0" applyFill="0" applyBorder="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49" fontId="51" fillId="0" borderId="18">
      <alignment horizontal="left"/>
    </xf>
    <xf numFmtId="177" fontId="50" fillId="0" borderId="0" applyNumberFormat="0">
      <alignment horizontal="right"/>
    </xf>
    <xf numFmtId="0" fontId="26" fillId="54" borderId="0">
      <alignment horizontal="centerContinuous" vertical="center" wrapText="1"/>
    </xf>
    <xf numFmtId="0" fontId="26" fillId="0" borderId="29">
      <alignment horizontal="left" vertical="center"/>
    </xf>
    <xf numFmtId="0" fontId="93" fillId="0" borderId="0">
      <alignment horizontal="left" vertical="top"/>
    </xf>
    <xf numFmtId="0" fontId="89" fillId="0" borderId="30" applyNumberFormat="0" applyFont="0" applyFill="0" applyAlignment="0" applyProtection="0">
      <alignment horizontal="right"/>
    </xf>
    <xf numFmtId="0" fontId="89" fillId="0" borderId="30" applyNumberFormat="0" applyFont="0" applyFill="0" applyAlignment="0" applyProtection="0">
      <alignment horizontal="right"/>
    </xf>
    <xf numFmtId="0" fontId="89" fillId="0" borderId="30" applyNumberFormat="0" applyFont="0" applyFill="0" applyAlignment="0" applyProtection="0">
      <alignment horizontal="right"/>
    </xf>
    <xf numFmtId="0" fontId="54" fillId="0" borderId="0" applyFont="0" applyFill="0" applyBorder="0" applyAlignment="0" applyProtection="0"/>
    <xf numFmtId="170" fontId="44" fillId="55" borderId="0" applyNumberFormat="0">
      <alignment vertical="center"/>
    </xf>
    <xf numFmtId="170" fontId="94" fillId="37" borderId="0" applyNumberFormat="0">
      <alignment vertical="center"/>
    </xf>
    <xf numFmtId="170" fontId="95" fillId="0" borderId="0" applyNumberFormat="0">
      <alignment vertical="center"/>
    </xf>
    <xf numFmtId="170" fontId="30" fillId="0" borderId="0" applyNumberFormat="0">
      <alignment vertical="center"/>
    </xf>
    <xf numFmtId="0" fontId="67" fillId="0" borderId="0">
      <alignment horizontal="left"/>
    </xf>
    <xf numFmtId="0" fontId="46" fillId="0" borderId="0">
      <alignment horizontal="left"/>
    </xf>
    <xf numFmtId="0" fontId="49" fillId="0" borderId="0">
      <alignment horizontal="left"/>
    </xf>
    <xf numFmtId="0" fontId="93" fillId="0" borderId="0">
      <alignment horizontal="left" vertical="top"/>
    </xf>
    <xf numFmtId="0" fontId="46" fillId="0" borderId="0">
      <alignment horizontal="left"/>
    </xf>
    <xf numFmtId="0" fontId="49" fillId="0" borderId="0">
      <alignment horizontal="left"/>
    </xf>
    <xf numFmtId="0" fontId="67" fillId="0" borderId="0">
      <alignment vertical="center"/>
    </xf>
    <xf numFmtId="179" fontId="96" fillId="0" borderId="0" applyNumberFormat="0" applyFill="0" applyBorder="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0" fontId="54" fillId="0" borderId="32" applyFont="0" applyFill="0" applyAlignment="0" applyProtection="0"/>
    <xf numFmtId="170" fontId="34" fillId="56" borderId="0" applyNumberFormat="0" applyFont="0" applyBorder="0" applyAlignment="0" applyProtection="0"/>
    <xf numFmtId="0" fontId="97" fillId="0" borderId="0">
      <alignment vertical="center"/>
    </xf>
    <xf numFmtId="0" fontId="98" fillId="0" borderId="0" applyNumberFormat="0" applyFill="0" applyBorder="0" applyAlignment="0" applyProtection="0"/>
    <xf numFmtId="195" fontId="24" fillId="0" borderId="0" applyFont="0" applyFill="0" applyBorder="0" applyAlignment="0" applyProtection="0"/>
    <xf numFmtId="196" fontId="24" fillId="0" borderId="0" applyFont="0" applyFill="0" applyBorder="0" applyAlignment="0" applyProtection="0"/>
    <xf numFmtId="0" fontId="28" fillId="0" borderId="0"/>
    <xf numFmtId="0" fontId="24" fillId="57" borderId="0" applyNumberFormat="0" applyFont="0" applyBorder="0" applyAlignment="0" applyProtection="0"/>
    <xf numFmtId="49" fontId="50" fillId="0" borderId="18">
      <alignment horizontal="left"/>
    </xf>
    <xf numFmtId="0" fontId="26" fillId="0" borderId="22">
      <alignment horizontal="left"/>
    </xf>
    <xf numFmtId="0" fontId="67" fillId="0" borderId="0">
      <alignment horizontal="left" vertical="center"/>
    </xf>
    <xf numFmtId="49" fontId="91" fillId="0" borderId="18">
      <alignment horizontal="left"/>
    </xf>
    <xf numFmtId="9" fontId="1" fillId="0" borderId="0" applyFont="0" applyFill="0" applyBorder="0" applyAlignment="0" applyProtection="0"/>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170" fontId="45" fillId="43" borderId="33" applyNumberFormat="0" applyBorder="0" applyAlignment="0">
      <alignment vertical="center" wrapText="1"/>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40" borderId="20" applyNumberFormat="0">
      <alignment vertical="center"/>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35" borderId="24" applyNumberFormat="0" applyAlignment="0">
      <protection locked="0"/>
    </xf>
    <xf numFmtId="0" fontId="24" fillId="0" borderId="0"/>
    <xf numFmtId="0" fontId="42" fillId="0" borderId="0"/>
    <xf numFmtId="9" fontId="42" fillId="0" borderId="0" applyFont="0" applyFill="0" applyBorder="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0" fontId="54" fillId="0" borderId="27"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28"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184" fontId="92" fillId="0" borderId="31" applyNumberFormat="0" applyFont="0" applyFill="0" applyAlignment="0" applyProtection="0"/>
    <xf numFmtId="44" fontId="1" fillId="0" borderId="0" applyFont="0" applyFill="0" applyBorder="0" applyAlignment="0" applyProtection="0"/>
    <xf numFmtId="0" fontId="112" fillId="0" borderId="0"/>
    <xf numFmtId="0" fontId="1" fillId="0" borderId="0"/>
    <xf numFmtId="0" fontId="1" fillId="0" borderId="0"/>
    <xf numFmtId="0" fontId="1" fillId="0" borderId="0"/>
    <xf numFmtId="0" fontId="114" fillId="0" borderId="0"/>
    <xf numFmtId="43" fontId="24" fillId="0" borderId="0" applyFont="0" applyFill="0" applyBorder="0" applyAlignment="0" applyProtection="0"/>
    <xf numFmtId="0" fontId="115" fillId="0" borderId="0" applyNumberFormat="0" applyFill="0" applyBorder="0" applyAlignment="0" applyProtection="0">
      <alignment vertical="top"/>
      <protection locked="0"/>
    </xf>
    <xf numFmtId="0" fontId="116" fillId="0" borderId="0" applyNumberFormat="0" applyFill="0" applyBorder="0" applyAlignment="0" applyProtection="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6"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3"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17" fillId="0" borderId="0" applyNumberFormat="0" applyFill="0" applyBorder="0" applyAlignment="0" applyProtection="0">
      <alignment vertical="top"/>
      <protection locked="0"/>
    </xf>
    <xf numFmtId="0" fontId="119" fillId="0" borderId="0" applyNumberFormat="0" applyFill="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cellStyleXfs>
  <cellXfs count="304">
    <xf numFmtId="0" fontId="0" fillId="0" borderId="0" xfId="0"/>
    <xf numFmtId="0" fontId="18" fillId="0" borderId="0" xfId="0" applyFont="1"/>
    <xf numFmtId="0" fontId="0" fillId="0" borderId="0" xfId="0" applyFill="1" applyBorder="1"/>
    <xf numFmtId="0" fontId="19" fillId="0" borderId="0" xfId="0" applyFont="1"/>
    <xf numFmtId="0" fontId="16" fillId="0" borderId="0" xfId="0" applyFont="1"/>
    <xf numFmtId="0" fontId="16" fillId="0" borderId="0" xfId="0" applyFont="1" applyAlignment="1">
      <alignment horizontal="center"/>
    </xf>
    <xf numFmtId="0" fontId="100" fillId="0" borderId="0" xfId="0" applyFont="1"/>
    <xf numFmtId="0" fontId="0" fillId="58" borderId="0" xfId="0" applyFill="1"/>
    <xf numFmtId="0" fontId="0" fillId="33" borderId="11" xfId="0" applyFill="1" applyBorder="1"/>
    <xf numFmtId="0" fontId="0" fillId="0" borderId="0" xfId="0"/>
    <xf numFmtId="0" fontId="22" fillId="0" borderId="0" xfId="0" applyFont="1"/>
    <xf numFmtId="0" fontId="0" fillId="0" borderId="0" xfId="0" applyFill="1"/>
    <xf numFmtId="0" fontId="0" fillId="0" borderId="0" xfId="0" applyFont="1" applyAlignment="1">
      <alignment horizontal="left" indent="1"/>
    </xf>
    <xf numFmtId="0" fontId="0" fillId="0" borderId="0" xfId="0" applyAlignment="1"/>
    <xf numFmtId="0" fontId="0" fillId="0" borderId="0" xfId="0" applyFont="1" applyAlignment="1">
      <alignment horizontal="left" indent="2"/>
    </xf>
    <xf numFmtId="10" fontId="21" fillId="0" borderId="0" xfId="7388" applyNumberFormat="1" applyFont="1" applyFill="1" applyBorder="1"/>
    <xf numFmtId="10" fontId="21" fillId="33" borderId="34" xfId="0" applyNumberFormat="1" applyFont="1" applyFill="1" applyBorder="1" applyAlignment="1"/>
    <xf numFmtId="10" fontId="21" fillId="0" borderId="0" xfId="0" applyNumberFormat="1" applyFont="1" applyFill="1" applyBorder="1"/>
    <xf numFmtId="2" fontId="21" fillId="0" borderId="0" xfId="0" applyNumberFormat="1" applyFont="1" applyFill="1" applyBorder="1"/>
    <xf numFmtId="2" fontId="21" fillId="0" borderId="0" xfId="0" applyNumberFormat="1" applyFont="1" applyAlignment="1"/>
    <xf numFmtId="0" fontId="104" fillId="33" borderId="11" xfId="0" applyFont="1" applyFill="1" applyBorder="1" applyAlignment="1">
      <alignment horizontal="center"/>
    </xf>
    <xf numFmtId="0" fontId="101" fillId="0" borderId="0" xfId="0" applyFont="1" applyBorder="1" applyAlignment="1">
      <alignment horizontal="center"/>
    </xf>
    <xf numFmtId="0" fontId="99" fillId="33" borderId="36" xfId="0" applyFont="1" applyFill="1" applyBorder="1" applyAlignment="1">
      <alignment horizontal="center"/>
    </xf>
    <xf numFmtId="3" fontId="0" fillId="33" borderId="11" xfId="0" applyNumberFormat="1" applyFill="1" applyBorder="1"/>
    <xf numFmtId="197" fontId="21" fillId="0" borderId="0" xfId="0" applyNumberFormat="1" applyFont="1"/>
    <xf numFmtId="197" fontId="5" fillId="0" borderId="0" xfId="0" applyNumberFormat="1" applyFont="1"/>
    <xf numFmtId="0" fontId="101" fillId="0" borderId="0" xfId="0" applyFont="1" applyFill="1" applyBorder="1" applyAlignment="1">
      <alignment horizontal="center"/>
    </xf>
    <xf numFmtId="0" fontId="5" fillId="0" borderId="37" xfId="0" applyFont="1" applyFill="1" applyBorder="1" applyAlignment="1">
      <alignment horizontal="center"/>
    </xf>
    <xf numFmtId="0" fontId="21" fillId="0" borderId="0" xfId="0" applyFont="1"/>
    <xf numFmtId="0" fontId="16" fillId="0" borderId="0" xfId="0" applyFont="1" applyAlignment="1">
      <alignment horizontal="left" indent="1"/>
    </xf>
    <xf numFmtId="0" fontId="103" fillId="0" borderId="0" xfId="0" applyFont="1" applyFill="1" applyBorder="1" applyAlignment="1">
      <alignment horizontal="left" indent="1"/>
    </xf>
    <xf numFmtId="0" fontId="103" fillId="0" borderId="0" xfId="0" applyFont="1" applyFill="1" applyAlignment="1">
      <alignment horizontal="left" indent="1"/>
    </xf>
    <xf numFmtId="201" fontId="0" fillId="33" borderId="11" xfId="0" applyNumberFormat="1" applyFill="1" applyBorder="1"/>
    <xf numFmtId="0" fontId="0" fillId="0" borderId="0" xfId="0" applyAlignment="1">
      <alignment horizontal="left" indent="2"/>
    </xf>
    <xf numFmtId="0" fontId="0" fillId="0" borderId="0" xfId="0" applyAlignment="1">
      <alignment horizontal="left"/>
    </xf>
    <xf numFmtId="0" fontId="16" fillId="58" borderId="0" xfId="0" applyFont="1" applyFill="1"/>
    <xf numFmtId="0" fontId="16" fillId="0" borderId="0" xfId="0" applyFont="1" applyBorder="1" applyAlignment="1">
      <alignment horizontal="center"/>
    </xf>
    <xf numFmtId="197" fontId="0" fillId="33" borderId="11" xfId="0" applyNumberFormat="1" applyFill="1" applyBorder="1"/>
    <xf numFmtId="0" fontId="103" fillId="0" borderId="0" xfId="0" applyFont="1" applyAlignment="1">
      <alignment horizontal="center"/>
    </xf>
    <xf numFmtId="0" fontId="103" fillId="0" borderId="0" xfId="0" applyFont="1"/>
    <xf numFmtId="0" fontId="16" fillId="0" borderId="0" xfId="0" applyFont="1" applyAlignment="1">
      <alignment horizontal="left" indent="2"/>
    </xf>
    <xf numFmtId="0" fontId="16" fillId="58" borderId="0" xfId="0" applyFont="1" applyFill="1" applyAlignment="1">
      <alignment horizontal="left"/>
    </xf>
    <xf numFmtId="200" fontId="0" fillId="33" borderId="11" xfId="0" applyNumberFormat="1" applyFill="1" applyBorder="1"/>
    <xf numFmtId="200" fontId="21" fillId="0" borderId="0" xfId="0" applyNumberFormat="1" applyFont="1"/>
    <xf numFmtId="2" fontId="24" fillId="0" borderId="0" xfId="3249" applyNumberFormat="1" applyFont="1"/>
    <xf numFmtId="198" fontId="0" fillId="0" borderId="0" xfId="0" applyNumberFormat="1" applyFill="1" applyBorder="1" applyAlignment="1">
      <alignment horizontal="left" indent="1"/>
    </xf>
    <xf numFmtId="198" fontId="0" fillId="0" borderId="0" xfId="0" applyNumberFormat="1" applyFill="1" applyBorder="1"/>
    <xf numFmtId="0" fontId="22" fillId="0" borderId="0" xfId="0" applyFont="1" applyFill="1"/>
    <xf numFmtId="4" fontId="0" fillId="33" borderId="11" xfId="0" applyNumberFormat="1" applyFill="1" applyBorder="1"/>
    <xf numFmtId="0" fontId="103" fillId="0" borderId="0" xfId="0" applyFont="1" applyFill="1" applyAlignment="1">
      <alignment horizontal="right"/>
    </xf>
    <xf numFmtId="0" fontId="0" fillId="0" borderId="0" xfId="0" applyAlignment="1">
      <alignment horizontal="left" indent="3"/>
    </xf>
    <xf numFmtId="0" fontId="22" fillId="0" borderId="0" xfId="0" applyFont="1" applyAlignment="1"/>
    <xf numFmtId="10" fontId="21" fillId="0" borderId="0" xfId="7388" applyNumberFormat="1" applyFont="1" applyFill="1" applyBorder="1" applyAlignment="1"/>
    <xf numFmtId="201" fontId="21" fillId="59" borderId="35" xfId="0" applyNumberFormat="1" applyFont="1" applyFill="1" applyBorder="1"/>
    <xf numFmtId="0" fontId="101" fillId="0" borderId="0" xfId="0" applyFont="1" applyAlignment="1">
      <alignment horizontal="center"/>
    </xf>
    <xf numFmtId="0" fontId="104" fillId="0" borderId="0" xfId="0" applyFont="1" applyFill="1" applyBorder="1" applyAlignment="1">
      <alignment horizontal="center"/>
    </xf>
    <xf numFmtId="0" fontId="5" fillId="0" borderId="37" xfId="0" applyFont="1" applyBorder="1" applyAlignment="1">
      <alignment horizontal="center"/>
    </xf>
    <xf numFmtId="0" fontId="0" fillId="0" borderId="0" xfId="0" applyFont="1"/>
    <xf numFmtId="0" fontId="22" fillId="0" borderId="0" xfId="0" applyFont="1" applyAlignment="1">
      <alignment vertical="top"/>
    </xf>
    <xf numFmtId="10" fontId="21" fillId="0" borderId="0" xfId="7388" applyNumberFormat="1" applyFont="1" applyAlignment="1"/>
    <xf numFmtId="10" fontId="21" fillId="0" borderId="0" xfId="0" applyNumberFormat="1" applyFont="1" applyFill="1" applyBorder="1" applyAlignment="1"/>
    <xf numFmtId="202" fontId="21" fillId="0" borderId="0" xfId="0" applyNumberFormat="1" applyFont="1" applyFill="1" applyBorder="1"/>
    <xf numFmtId="2" fontId="0" fillId="0" borderId="0" xfId="0" applyNumberFormat="1" applyFont="1" applyFill="1" applyBorder="1" applyAlignment="1">
      <alignment horizontal="right"/>
    </xf>
    <xf numFmtId="0" fontId="5" fillId="0" borderId="0" xfId="0" applyFont="1" applyBorder="1" applyAlignment="1">
      <alignment horizontal="center"/>
    </xf>
    <xf numFmtId="0" fontId="99" fillId="0" borderId="0" xfId="0" applyFont="1" applyFill="1" applyBorder="1" applyAlignment="1">
      <alignment horizontal="center"/>
    </xf>
    <xf numFmtId="197" fontId="103" fillId="0" borderId="0" xfId="0" applyNumberFormat="1" applyFont="1" applyFill="1" applyBorder="1" applyAlignment="1">
      <alignment horizontal="left" indent="1"/>
    </xf>
    <xf numFmtId="197" fontId="0" fillId="0" borderId="0" xfId="0" applyNumberFormat="1" applyFill="1" applyBorder="1"/>
    <xf numFmtId="0" fontId="0" fillId="0" borderId="0" xfId="0" applyAlignment="1">
      <alignment horizontal="right"/>
    </xf>
    <xf numFmtId="0" fontId="0" fillId="0" borderId="0" xfId="0" applyAlignment="1">
      <alignment horizontal="center"/>
    </xf>
    <xf numFmtId="0" fontId="0" fillId="0" borderId="0" xfId="0" applyFont="1" applyFill="1" applyBorder="1"/>
    <xf numFmtId="197" fontId="0" fillId="0" borderId="0" xfId="0" applyNumberFormat="1" applyFont="1" applyFill="1" applyBorder="1" applyAlignment="1">
      <alignment horizontal="left" indent="1"/>
    </xf>
    <xf numFmtId="0" fontId="5" fillId="0" borderId="0" xfId="0" applyFont="1" applyFill="1" applyBorder="1" applyAlignment="1">
      <alignment horizontal="center"/>
    </xf>
    <xf numFmtId="197" fontId="21" fillId="0" borderId="0" xfId="0" applyNumberFormat="1" applyFont="1" applyFill="1"/>
    <xf numFmtId="198" fontId="103" fillId="0" borderId="0" xfId="0" applyNumberFormat="1" applyFont="1" applyFill="1" applyBorder="1" applyAlignment="1">
      <alignment horizontal="left" indent="1"/>
    </xf>
    <xf numFmtId="0" fontId="106" fillId="0" borderId="0" xfId="3253" applyFont="1" applyAlignment="1">
      <alignment horizontal="left" vertical="center" indent="1"/>
    </xf>
    <xf numFmtId="9" fontId="107" fillId="0" borderId="0" xfId="3376" applyFont="1" applyFill="1" applyBorder="1" applyAlignment="1">
      <alignment horizontal="left" vertical="center" indent="1"/>
    </xf>
    <xf numFmtId="4" fontId="108" fillId="0" borderId="0" xfId="3376" applyNumberFormat="1" applyFont="1" applyFill="1" applyBorder="1" applyAlignment="1">
      <alignment vertical="center"/>
    </xf>
    <xf numFmtId="1" fontId="0" fillId="0" borderId="0" xfId="0" applyNumberFormat="1" applyFill="1" applyBorder="1" applyAlignment="1">
      <alignment horizontal="right"/>
    </xf>
    <xf numFmtId="0" fontId="103" fillId="58" borderId="0" xfId="0" applyFont="1" applyFill="1"/>
    <xf numFmtId="0" fontId="22" fillId="0" borderId="0" xfId="0" applyFont="1" applyBorder="1" applyAlignment="1"/>
    <xf numFmtId="3" fontId="21" fillId="0" borderId="0" xfId="0" applyNumberFormat="1" applyFont="1"/>
    <xf numFmtId="0" fontId="103" fillId="0" borderId="0" xfId="0" applyFont="1" applyFill="1"/>
    <xf numFmtId="0" fontId="0" fillId="0" borderId="0" xfId="0" applyFill="1" applyBorder="1" applyAlignment="1"/>
    <xf numFmtId="0" fontId="103" fillId="0" borderId="0" xfId="0" applyFont="1" applyAlignment="1"/>
    <xf numFmtId="0" fontId="16" fillId="0" borderId="0" xfId="0" applyFont="1" applyAlignment="1"/>
    <xf numFmtId="0" fontId="0" fillId="0" borderId="0" xfId="0" applyFill="1" applyBorder="1" applyAlignment="1">
      <alignment horizontal="left"/>
    </xf>
    <xf numFmtId="197" fontId="0" fillId="0" borderId="0" xfId="0" applyNumberFormat="1"/>
    <xf numFmtId="197" fontId="101" fillId="0" borderId="0" xfId="0" applyNumberFormat="1" applyFont="1" applyFill="1" applyBorder="1"/>
    <xf numFmtId="0" fontId="0" fillId="60" borderId="0" xfId="0" applyFont="1" applyFill="1"/>
    <xf numFmtId="0" fontId="16" fillId="60" borderId="0" xfId="0" applyFont="1" applyFill="1"/>
    <xf numFmtId="0" fontId="0" fillId="0" borderId="38" xfId="0" applyFill="1" applyBorder="1"/>
    <xf numFmtId="0" fontId="0" fillId="60" borderId="0" xfId="0" applyFill="1"/>
    <xf numFmtId="0" fontId="16" fillId="0" borderId="0" xfId="0" applyFont="1" applyFill="1"/>
    <xf numFmtId="3" fontId="21" fillId="0" borderId="0" xfId="0" applyNumberFormat="1" applyFont="1" applyAlignment="1">
      <alignment horizontal="right"/>
    </xf>
    <xf numFmtId="9" fontId="0" fillId="33" borderId="11" xfId="0" applyNumberFormat="1" applyFill="1" applyBorder="1"/>
    <xf numFmtId="3" fontId="101" fillId="0" borderId="0" xfId="0" applyNumberFormat="1" applyFont="1"/>
    <xf numFmtId="3" fontId="5" fillId="0" borderId="0" xfId="0" applyNumberFormat="1" applyFont="1"/>
    <xf numFmtId="0" fontId="0" fillId="60" borderId="0" xfId="0" applyFont="1" applyFill="1" applyAlignment="1">
      <alignment horizontal="left" indent="1"/>
    </xf>
    <xf numFmtId="0" fontId="21" fillId="0" borderId="0" xfId="0" applyFont="1" applyAlignment="1">
      <alignment horizontal="left" indent="1"/>
    </xf>
    <xf numFmtId="0" fontId="104" fillId="0" borderId="0" xfId="0" applyFont="1" applyAlignment="1">
      <alignment horizontal="left" indent="2"/>
    </xf>
    <xf numFmtId="0" fontId="16" fillId="0" borderId="0" xfId="0" applyFont="1" applyAlignment="1">
      <alignment horizontal="left" indent="3"/>
    </xf>
    <xf numFmtId="0" fontId="0" fillId="33" borderId="11" xfId="0" applyFill="1" applyBorder="1" applyAlignment="1">
      <alignment horizontal="left" indent="1"/>
    </xf>
    <xf numFmtId="0" fontId="0" fillId="0" borderId="0" xfId="0" applyFont="1" applyFill="1" applyAlignment="1"/>
    <xf numFmtId="8" fontId="0" fillId="33" borderId="11" xfId="0" applyNumberFormat="1" applyFont="1" applyFill="1" applyBorder="1" applyAlignment="1">
      <alignment horizontal="right"/>
    </xf>
    <xf numFmtId="197" fontId="101" fillId="0" borderId="0" xfId="0" applyNumberFormat="1" applyFont="1"/>
    <xf numFmtId="4" fontId="0" fillId="33" borderId="11" xfId="0" applyNumberFormat="1" applyFont="1" applyFill="1" applyBorder="1" applyAlignment="1">
      <alignment horizontal="right"/>
    </xf>
    <xf numFmtId="198" fontId="21" fillId="0" borderId="0" xfId="0" applyNumberFormat="1" applyFont="1"/>
    <xf numFmtId="0" fontId="0" fillId="58" borderId="0" xfId="0" applyFill="1" applyAlignment="1"/>
    <xf numFmtId="0" fontId="1" fillId="58" borderId="0" xfId="3253" applyFont="1" applyFill="1" applyAlignment="1"/>
    <xf numFmtId="0" fontId="1" fillId="58" borderId="0" xfId="3253" applyFont="1" applyFill="1" applyAlignment="1">
      <alignment horizontal="left"/>
    </xf>
    <xf numFmtId="9" fontId="1" fillId="58" borderId="0" xfId="3376" applyFont="1" applyFill="1" applyBorder="1" applyAlignment="1"/>
    <xf numFmtId="0" fontId="22" fillId="0" borderId="0" xfId="3253" applyFont="1" applyAlignment="1">
      <alignment horizontal="left"/>
    </xf>
    <xf numFmtId="0" fontId="1" fillId="0" borderId="0" xfId="3253" applyFont="1" applyAlignment="1"/>
    <xf numFmtId="0" fontId="109" fillId="0" borderId="0" xfId="3253" applyFont="1" applyAlignment="1">
      <alignment wrapText="1"/>
    </xf>
    <xf numFmtId="198" fontId="0" fillId="33" borderId="11" xfId="0" applyNumberFormat="1" applyFill="1" applyBorder="1" applyAlignment="1"/>
    <xf numFmtId="0" fontId="103" fillId="0" borderId="0" xfId="0" applyFont="1" applyAlignment="1">
      <alignment horizontal="left"/>
    </xf>
    <xf numFmtId="0" fontId="1" fillId="0" borderId="0" xfId="3253" quotePrefix="1" applyFont="1" applyAlignment="1"/>
    <xf numFmtId="199" fontId="0" fillId="33" borderId="11" xfId="0" applyNumberFormat="1" applyFill="1" applyBorder="1" applyAlignment="1"/>
    <xf numFmtId="4" fontId="21" fillId="0" borderId="0" xfId="0" applyNumberFormat="1" applyFont="1" applyAlignment="1"/>
    <xf numFmtId="0" fontId="103" fillId="0" borderId="0" xfId="0" applyFont="1" applyFill="1" applyBorder="1" applyAlignment="1">
      <alignment horizontal="left"/>
    </xf>
    <xf numFmtId="200" fontId="22" fillId="0" borderId="0" xfId="0" applyNumberFormat="1" applyFont="1" applyAlignment="1"/>
    <xf numFmtId="0" fontId="40" fillId="0" borderId="0" xfId="3253" applyFont="1" applyAlignment="1"/>
    <xf numFmtId="2" fontId="21" fillId="0" borderId="0" xfId="3253" applyNumberFormat="1" applyFont="1" applyAlignment="1"/>
    <xf numFmtId="0" fontId="103" fillId="0" borderId="0" xfId="3253" applyFont="1" applyAlignment="1">
      <alignment horizontal="left"/>
    </xf>
    <xf numFmtId="0" fontId="20" fillId="0" borderId="0" xfId="0" applyFont="1" applyFill="1"/>
    <xf numFmtId="0" fontId="100" fillId="0" borderId="0" xfId="0" applyFont="1" applyFill="1" applyBorder="1"/>
    <xf numFmtId="197" fontId="0" fillId="0" borderId="0" xfId="0" applyNumberFormat="1" applyFont="1" applyFill="1" applyBorder="1"/>
    <xf numFmtId="0" fontId="18" fillId="0" borderId="0" xfId="0" applyFont="1" applyAlignment="1">
      <alignment horizontal="center"/>
    </xf>
    <xf numFmtId="0" fontId="111" fillId="0" borderId="0" xfId="0" applyFont="1" applyAlignment="1">
      <alignment horizontal="center"/>
    </xf>
    <xf numFmtId="9" fontId="109" fillId="0" borderId="0" xfId="7388" applyNumberFormat="1" applyFont="1" applyAlignment="1">
      <alignment horizontal="center"/>
    </xf>
    <xf numFmtId="0" fontId="109" fillId="0" borderId="0" xfId="0" applyFont="1" applyAlignment="1">
      <alignment horizontal="center"/>
    </xf>
    <xf numFmtId="0" fontId="22" fillId="0" borderId="0" xfId="3253" applyFont="1" applyAlignment="1">
      <alignment vertical="center"/>
    </xf>
    <xf numFmtId="198" fontId="20" fillId="33" borderId="11" xfId="0" applyNumberFormat="1" applyFont="1" applyFill="1" applyBorder="1" applyAlignment="1"/>
    <xf numFmtId="199" fontId="20" fillId="33" borderId="11" xfId="0" applyNumberFormat="1" applyFont="1" applyFill="1" applyBorder="1" applyAlignment="1"/>
    <xf numFmtId="205" fontId="0" fillId="0" borderId="0" xfId="0" applyNumberFormat="1"/>
    <xf numFmtId="198" fontId="20" fillId="33" borderId="11" xfId="0" applyNumberFormat="1" applyFont="1" applyFill="1" applyBorder="1"/>
    <xf numFmtId="2" fontId="20" fillId="33" borderId="11" xfId="0" applyNumberFormat="1" applyFont="1" applyFill="1" applyBorder="1" applyAlignment="1">
      <alignment horizontal="right"/>
    </xf>
    <xf numFmtId="2" fontId="0" fillId="0" borderId="0" xfId="0" applyNumberFormat="1"/>
    <xf numFmtId="2" fontId="20" fillId="33" borderId="11" xfId="0" applyNumberFormat="1" applyFont="1" applyFill="1" applyBorder="1"/>
    <xf numFmtId="206" fontId="120" fillId="33" borderId="11" xfId="0" applyNumberFormat="1" applyFont="1" applyFill="1" applyBorder="1" applyAlignment="1">
      <alignment horizontal="right"/>
    </xf>
    <xf numFmtId="199" fontId="21" fillId="0" borderId="0" xfId="0" applyNumberFormat="1" applyFont="1" applyFill="1" applyBorder="1"/>
    <xf numFmtId="0" fontId="20" fillId="33" borderId="11" xfId="0" applyNumberFormat="1" applyFont="1" applyFill="1" applyBorder="1"/>
    <xf numFmtId="0" fontId="20" fillId="0" borderId="0" xfId="0" applyFont="1"/>
    <xf numFmtId="207" fontId="21" fillId="0" borderId="0" xfId="0" applyNumberFormat="1" applyFont="1"/>
    <xf numFmtId="201" fontId="101" fillId="0" borderId="0" xfId="0" applyNumberFormat="1" applyFont="1" applyFill="1" applyBorder="1" applyAlignment="1">
      <alignment horizontal="right"/>
    </xf>
    <xf numFmtId="0" fontId="0" fillId="0" borderId="0" xfId="0" applyFont="1" applyAlignment="1">
      <alignment horizontal="left" indent="3"/>
    </xf>
    <xf numFmtId="0" fontId="20" fillId="33" borderId="11" xfId="0" applyFont="1" applyFill="1" applyBorder="1"/>
    <xf numFmtId="208" fontId="21" fillId="0" borderId="39" xfId="0" applyNumberFormat="1" applyFont="1" applyFill="1" applyBorder="1"/>
    <xf numFmtId="208" fontId="101" fillId="0" borderId="39" xfId="0" applyNumberFormat="1" applyFont="1" applyFill="1" applyBorder="1"/>
    <xf numFmtId="208" fontId="5" fillId="0" borderId="39" xfId="0" applyNumberFormat="1" applyFont="1" applyFill="1" applyBorder="1"/>
    <xf numFmtId="3" fontId="21" fillId="0" borderId="39" xfId="0" applyNumberFormat="1" applyFont="1" applyFill="1" applyBorder="1"/>
    <xf numFmtId="0" fontId="20" fillId="0" borderId="0" xfId="0" applyFont="1" applyFill="1" applyBorder="1"/>
    <xf numFmtId="197" fontId="21" fillId="0" borderId="0" xfId="0" applyNumberFormat="1" applyFont="1" applyFill="1" applyBorder="1"/>
    <xf numFmtId="198" fontId="101" fillId="0" borderId="0" xfId="0" applyNumberFormat="1" applyFont="1" applyAlignment="1">
      <alignment horizontal="center"/>
    </xf>
    <xf numFmtId="0" fontId="101" fillId="0" borderId="0" xfId="0" applyFont="1" applyFill="1" applyAlignment="1">
      <alignment horizontal="center"/>
    </xf>
    <xf numFmtId="0" fontId="0" fillId="0" borderId="0" xfId="0" applyFont="1" applyFill="1"/>
    <xf numFmtId="0" fontId="16" fillId="0" borderId="0" xfId="0" applyFont="1" applyFill="1" applyAlignment="1">
      <alignment horizontal="center"/>
    </xf>
    <xf numFmtId="207" fontId="21" fillId="0" borderId="39" xfId="52865" applyNumberFormat="1" applyFont="1" applyFill="1" applyBorder="1"/>
    <xf numFmtId="0" fontId="16" fillId="61" borderId="0" xfId="0" applyFont="1" applyFill="1" applyAlignment="1"/>
    <xf numFmtId="0" fontId="0" fillId="61" borderId="0" xfId="0" applyFill="1"/>
    <xf numFmtId="208" fontId="5" fillId="0" borderId="0" xfId="0" applyNumberFormat="1" applyFont="1" applyFill="1" applyBorder="1"/>
    <xf numFmtId="0" fontId="16" fillId="0" borderId="0" xfId="0" applyFont="1" applyFill="1" applyAlignment="1">
      <alignment horizontal="left" indent="3"/>
    </xf>
    <xf numFmtId="3" fontId="5" fillId="0" borderId="0" xfId="0" applyNumberFormat="1" applyFont="1" applyFill="1"/>
    <xf numFmtId="0" fontId="109" fillId="0" borderId="0" xfId="0" applyFont="1"/>
    <xf numFmtId="209" fontId="21" fillId="0" borderId="0" xfId="0" applyNumberFormat="1" applyFont="1" applyFill="1" applyBorder="1" applyAlignment="1">
      <alignment horizontal="right"/>
    </xf>
    <xf numFmtId="0" fontId="0" fillId="60" borderId="0" xfId="0" applyFont="1" applyFill="1" applyAlignment="1">
      <alignment horizontal="right"/>
    </xf>
    <xf numFmtId="0" fontId="122" fillId="60" borderId="0" xfId="0" applyFont="1" applyFill="1"/>
    <xf numFmtId="0" fontId="123" fillId="58" borderId="0" xfId="0" applyFont="1" applyFill="1"/>
    <xf numFmtId="0" fontId="85" fillId="60" borderId="0" xfId="0" applyFont="1" applyFill="1"/>
    <xf numFmtId="0" fontId="85" fillId="60" borderId="0" xfId="0" applyFont="1" applyFill="1" applyAlignment="1">
      <alignment horizontal="left"/>
    </xf>
    <xf numFmtId="0" fontId="125" fillId="58" borderId="0" xfId="0" applyFont="1" applyFill="1"/>
    <xf numFmtId="0" fontId="124" fillId="60" borderId="0" xfId="0" applyFont="1" applyFill="1"/>
    <xf numFmtId="0" fontId="123" fillId="58" borderId="0" xfId="0" applyFont="1" applyFill="1" applyAlignment="1"/>
    <xf numFmtId="0" fontId="122" fillId="0" borderId="0" xfId="0" applyFont="1" applyFill="1"/>
    <xf numFmtId="0" fontId="16" fillId="0" borderId="0" xfId="0" applyFont="1" applyFill="1" applyBorder="1" applyAlignment="1">
      <alignment horizontal="center"/>
    </xf>
    <xf numFmtId="0" fontId="0" fillId="0" borderId="0" xfId="0" applyFill="1" applyAlignment="1"/>
    <xf numFmtId="0" fontId="0" fillId="0" borderId="0" xfId="0" applyFont="1" applyFill="1" applyAlignment="1">
      <alignment horizontal="left" indent="1"/>
    </xf>
    <xf numFmtId="201" fontId="21" fillId="0" borderId="0" xfId="0" applyNumberFormat="1" applyFont="1" applyFill="1" applyBorder="1"/>
    <xf numFmtId="0" fontId="85" fillId="60" borderId="0" xfId="0" applyFont="1" applyFill="1" applyAlignment="1"/>
    <xf numFmtId="0" fontId="85" fillId="60" borderId="0" xfId="0" applyFont="1" applyFill="1" applyAlignment="1">
      <alignment horizontal="left" indent="1"/>
    </xf>
    <xf numFmtId="0" fontId="126" fillId="58" borderId="0" xfId="0" applyFont="1" applyFill="1" applyBorder="1" applyAlignment="1"/>
    <xf numFmtId="0" fontId="127" fillId="0" borderId="0" xfId="0" applyFont="1"/>
    <xf numFmtId="0" fontId="85" fillId="0" borderId="0" xfId="0" applyFont="1" applyFill="1" applyAlignment="1">
      <alignment horizontal="left"/>
    </xf>
    <xf numFmtId="0" fontId="0" fillId="0" borderId="0" xfId="0" applyFont="1" applyFill="1" applyAlignment="1">
      <alignment horizontal="left"/>
    </xf>
    <xf numFmtId="0" fontId="103" fillId="0" borderId="0" xfId="0" applyFont="1" applyFill="1" applyBorder="1" applyAlignment="1">
      <alignment horizontal="center"/>
    </xf>
    <xf numFmtId="0" fontId="123" fillId="58" borderId="0" xfId="0" applyFont="1" applyFill="1" applyAlignment="1">
      <alignment horizontal="left"/>
    </xf>
    <xf numFmtId="0" fontId="123" fillId="61" borderId="0" xfId="0" applyFont="1" applyFill="1" applyAlignment="1"/>
    <xf numFmtId="0" fontId="85" fillId="0" borderId="0" xfId="0" applyFont="1" applyFill="1"/>
    <xf numFmtId="4" fontId="0" fillId="0" borderId="0" xfId="0" applyNumberFormat="1" applyFont="1" applyFill="1" applyBorder="1" applyAlignment="1">
      <alignment horizontal="right"/>
    </xf>
    <xf numFmtId="0" fontId="123" fillId="58" borderId="0" xfId="3253" applyFont="1" applyFill="1" applyAlignment="1">
      <alignment horizontal="left"/>
    </xf>
    <xf numFmtId="0" fontId="0" fillId="0" borderId="0" xfId="0" applyFill="1" applyAlignment="1">
      <alignment horizontal="left"/>
    </xf>
    <xf numFmtId="0" fontId="109" fillId="0" borderId="0" xfId="0" applyFont="1" applyFill="1"/>
    <xf numFmtId="0" fontId="85" fillId="60" borderId="0" xfId="3253" applyFont="1" applyFill="1" applyAlignment="1">
      <alignment horizontal="left"/>
    </xf>
    <xf numFmtId="0" fontId="85" fillId="60" borderId="0" xfId="3253" applyFont="1" applyFill="1" applyAlignment="1"/>
    <xf numFmtId="9" fontId="128" fillId="60" borderId="0" xfId="3376" applyFont="1" applyFill="1" applyBorder="1" applyAlignment="1">
      <alignment horizontal="left"/>
    </xf>
    <xf numFmtId="9" fontId="107" fillId="0" borderId="0" xfId="3376" applyFont="1" applyFill="1" applyBorder="1" applyAlignment="1">
      <alignment horizontal="left" vertical="center"/>
    </xf>
    <xf numFmtId="0" fontId="103" fillId="0" borderId="0" xfId="0" applyFont="1" applyFill="1" applyAlignment="1">
      <alignment horizontal="left"/>
    </xf>
    <xf numFmtId="0" fontId="22" fillId="0" borderId="0" xfId="0" applyFont="1" applyFill="1" applyBorder="1"/>
    <xf numFmtId="0" fontId="0" fillId="0" borderId="0" xfId="0" applyBorder="1"/>
    <xf numFmtId="0" fontId="21" fillId="33" borderId="11" xfId="0" applyNumberFormat="1" applyFont="1" applyFill="1" applyBorder="1"/>
    <xf numFmtId="0" fontId="85" fillId="0" borderId="0" xfId="0" applyFont="1" applyFill="1" applyBorder="1" applyAlignment="1">
      <alignment horizontal="left"/>
    </xf>
    <xf numFmtId="3" fontId="5" fillId="0" borderId="0" xfId="0" applyNumberFormat="1" applyFont="1" applyFill="1" applyBorder="1"/>
    <xf numFmtId="0" fontId="109" fillId="0" borderId="0" xfId="0" applyFont="1" applyFill="1" applyAlignment="1">
      <alignment horizontal="center"/>
    </xf>
    <xf numFmtId="0" fontId="0" fillId="0" borderId="0" xfId="3289" applyFont="1" applyFill="1" applyBorder="1" applyAlignment="1">
      <alignment horizontal="center" wrapText="1"/>
    </xf>
    <xf numFmtId="197" fontId="103" fillId="0" borderId="0" xfId="0" applyNumberFormat="1" applyFont="1"/>
    <xf numFmtId="2" fontId="103" fillId="0" borderId="0" xfId="0" applyNumberFormat="1" applyFont="1"/>
    <xf numFmtId="14" fontId="0" fillId="0" borderId="0" xfId="0" applyNumberFormat="1"/>
    <xf numFmtId="0" fontId="99" fillId="0" borderId="0" xfId="0" applyFont="1" applyFill="1" applyAlignment="1">
      <alignment horizontal="center"/>
    </xf>
    <xf numFmtId="0" fontId="99" fillId="0" borderId="0" xfId="0" applyFont="1" applyFill="1" applyAlignment="1">
      <alignment vertical="center"/>
    </xf>
    <xf numFmtId="1" fontId="0" fillId="33" borderId="11" xfId="0" applyNumberFormat="1" applyFont="1" applyFill="1" applyBorder="1"/>
    <xf numFmtId="9" fontId="0" fillId="33" borderId="11" xfId="7388" applyFont="1" applyFill="1" applyBorder="1"/>
    <xf numFmtId="0" fontId="16" fillId="0" borderId="0" xfId="0" applyFont="1" applyAlignment="1">
      <alignment horizontal="center"/>
    </xf>
    <xf numFmtId="3" fontId="101" fillId="0" borderId="0" xfId="0" applyNumberFormat="1" applyFont="1" applyFill="1" applyBorder="1"/>
    <xf numFmtId="0" fontId="21" fillId="0" borderId="0" xfId="0" applyFont="1" applyBorder="1"/>
    <xf numFmtId="0" fontId="16" fillId="60" borderId="0" xfId="0" applyFont="1" applyFill="1" applyBorder="1"/>
    <xf numFmtId="1" fontId="20" fillId="0" borderId="0" xfId="0" applyNumberFormat="1" applyFont="1" applyFill="1" applyBorder="1"/>
    <xf numFmtId="208" fontId="0" fillId="33" borderId="11" xfId="7388" applyNumberFormat="1" applyFont="1" applyFill="1" applyBorder="1"/>
    <xf numFmtId="208" fontId="101" fillId="0" borderId="0" xfId="7388" applyNumberFormat="1" applyFont="1"/>
    <xf numFmtId="208" fontId="0" fillId="0" borderId="0" xfId="7388" applyNumberFormat="1" applyFont="1"/>
    <xf numFmtId="208" fontId="5" fillId="0" borderId="0" xfId="7388" applyNumberFormat="1" applyFont="1"/>
    <xf numFmtId="210" fontId="21" fillId="0" borderId="0" xfId="53172" applyNumberFormat="1" applyFont="1" applyFill="1" applyBorder="1"/>
    <xf numFmtId="210" fontId="101" fillId="0" borderId="0" xfId="53172" applyNumberFormat="1" applyFont="1" applyFill="1" applyBorder="1"/>
    <xf numFmtId="210" fontId="0" fillId="0" borderId="0" xfId="53172" applyNumberFormat="1" applyFont="1" applyFill="1" applyBorder="1"/>
    <xf numFmtId="210" fontId="5" fillId="0" borderId="0" xfId="53172" applyNumberFormat="1" applyFont="1" applyFill="1" applyBorder="1"/>
    <xf numFmtId="210" fontId="0" fillId="0" borderId="0" xfId="53172" applyNumberFormat="1" applyFont="1"/>
    <xf numFmtId="210" fontId="101" fillId="0" borderId="0" xfId="53172" applyNumberFormat="1" applyFont="1"/>
    <xf numFmtId="210" fontId="16" fillId="0" borderId="0" xfId="53172" applyNumberFormat="1" applyFont="1" applyAlignment="1">
      <alignment horizontal="center"/>
    </xf>
    <xf numFmtId="208" fontId="21" fillId="0" borderId="0" xfId="7388" applyNumberFormat="1" applyFont="1" applyFill="1" applyBorder="1"/>
    <xf numFmtId="0" fontId="85" fillId="62" borderId="0" xfId="0" applyFont="1" applyFill="1"/>
    <xf numFmtId="0" fontId="0" fillId="62" borderId="0" xfId="0" applyFont="1" applyFill="1"/>
    <xf numFmtId="0" fontId="85" fillId="63" borderId="0" xfId="0" applyFont="1" applyFill="1"/>
    <xf numFmtId="0" fontId="0" fillId="63" borderId="0" xfId="0" applyFont="1" applyFill="1"/>
    <xf numFmtId="208" fontId="101" fillId="0" borderId="0" xfId="7388" applyNumberFormat="1" applyFont="1" applyFill="1" applyBorder="1"/>
    <xf numFmtId="208" fontId="0" fillId="0" borderId="0" xfId="7388" applyNumberFormat="1" applyFont="1" applyFill="1" applyBorder="1"/>
    <xf numFmtId="208" fontId="5" fillId="0" borderId="0" xfId="7388" applyNumberFormat="1" applyFont="1" applyFill="1" applyBorder="1"/>
    <xf numFmtId="0" fontId="123" fillId="62" borderId="0" xfId="0" applyFont="1" applyFill="1"/>
    <xf numFmtId="0" fontId="0" fillId="62" borderId="0" xfId="0" applyFill="1"/>
    <xf numFmtId="0" fontId="123" fillId="63" borderId="0" xfId="0" applyFont="1" applyFill="1"/>
    <xf numFmtId="0" fontId="0" fillId="63" borderId="0" xfId="0" applyFill="1"/>
    <xf numFmtId="210" fontId="0" fillId="0" borderId="0" xfId="0" applyNumberFormat="1"/>
    <xf numFmtId="210" fontId="16" fillId="0" borderId="0" xfId="0" applyNumberFormat="1" applyFont="1"/>
    <xf numFmtId="204" fontId="21" fillId="0" borderId="0" xfId="0" applyNumberFormat="1" applyFont="1" applyAlignment="1">
      <alignment horizontal="right"/>
    </xf>
    <xf numFmtId="204" fontId="101" fillId="0" borderId="0" xfId="0" applyNumberFormat="1" applyFont="1"/>
    <xf numFmtId="204" fontId="0" fillId="0" borderId="0" xfId="0" applyNumberFormat="1" applyFill="1" applyBorder="1"/>
    <xf numFmtId="204" fontId="5" fillId="0" borderId="0" xfId="0" applyNumberFormat="1" applyFont="1"/>
    <xf numFmtId="203" fontId="21" fillId="0" borderId="0" xfId="52865" applyNumberFormat="1" applyFont="1" applyAlignment="1">
      <alignment horizontal="right"/>
    </xf>
    <xf numFmtId="203" fontId="101" fillId="0" borderId="0" xfId="52865" applyNumberFormat="1" applyFont="1"/>
    <xf numFmtId="203" fontId="0" fillId="0" borderId="0" xfId="52865" applyNumberFormat="1" applyFont="1" applyFill="1" applyBorder="1"/>
    <xf numFmtId="203" fontId="5" fillId="0" borderId="0" xfId="52865" applyNumberFormat="1" applyFont="1"/>
    <xf numFmtId="203" fontId="0" fillId="0" borderId="0" xfId="0" applyNumberFormat="1"/>
    <xf numFmtId="203" fontId="103" fillId="0" borderId="0" xfId="0" applyNumberFormat="1" applyFont="1"/>
    <xf numFmtId="203" fontId="16" fillId="0" borderId="0" xfId="0" applyNumberFormat="1" applyFont="1"/>
    <xf numFmtId="0" fontId="16" fillId="0" borderId="0" xfId="0" applyFont="1" applyAlignment="1">
      <alignment horizontal="center"/>
    </xf>
    <xf numFmtId="0" fontId="16" fillId="0" borderId="0" xfId="0" applyFont="1" applyAlignment="1">
      <alignment horizontal="center"/>
    </xf>
    <xf numFmtId="0" fontId="123" fillId="64" borderId="0" xfId="0" applyFont="1" applyFill="1"/>
    <xf numFmtId="0" fontId="0" fillId="64" borderId="0" xfId="0" applyFill="1"/>
    <xf numFmtId="4" fontId="20" fillId="33" borderId="11" xfId="0" applyNumberFormat="1" applyFont="1" applyFill="1" applyBorder="1"/>
    <xf numFmtId="1" fontId="0" fillId="0" borderId="0" xfId="0" applyNumberFormat="1"/>
    <xf numFmtId="1" fontId="20" fillId="33" borderId="11" xfId="0" applyNumberFormat="1" applyFont="1" applyFill="1" applyBorder="1"/>
    <xf numFmtId="4" fontId="21" fillId="0" borderId="0" xfId="0" applyNumberFormat="1" applyFont="1" applyFill="1" applyBorder="1" applyAlignment="1">
      <alignment horizontal="right"/>
    </xf>
    <xf numFmtId="4" fontId="101" fillId="0" borderId="0" xfId="0" applyNumberFormat="1" applyFont="1"/>
    <xf numFmtId="4" fontId="101" fillId="0" borderId="0" xfId="0" applyNumberFormat="1" applyFont="1" applyFill="1" applyBorder="1" applyAlignment="1">
      <alignment horizontal="right"/>
    </xf>
    <xf numFmtId="4" fontId="5" fillId="0" borderId="0" xfId="0" applyNumberFormat="1" applyFont="1"/>
    <xf numFmtId="43" fontId="0" fillId="0" borderId="0" xfId="53172" applyNumberFormat="1" applyFont="1"/>
    <xf numFmtId="43" fontId="0" fillId="0" borderId="0" xfId="0" applyNumberFormat="1"/>
    <xf numFmtId="43" fontId="16" fillId="0" borderId="0" xfId="0" applyNumberFormat="1" applyFont="1"/>
    <xf numFmtId="44" fontId="21" fillId="0" borderId="0" xfId="52865" applyFont="1" applyAlignment="1">
      <alignment horizontal="right"/>
    </xf>
    <xf numFmtId="44" fontId="101" fillId="0" borderId="0" xfId="52865" applyFont="1"/>
    <xf numFmtId="44" fontId="0" fillId="0" borderId="0" xfId="52865" applyFont="1" applyFill="1" applyBorder="1"/>
    <xf numFmtId="44" fontId="5" fillId="0" borderId="0" xfId="52865" applyFont="1"/>
    <xf numFmtId="44" fontId="0" fillId="33" borderId="11" xfId="52865" applyFont="1" applyFill="1" applyBorder="1" applyAlignment="1"/>
    <xf numFmtId="0" fontId="16" fillId="0" borderId="0" xfId="0" applyFont="1" applyAlignment="1">
      <alignment horizontal="center"/>
    </xf>
    <xf numFmtId="211" fontId="0" fillId="33" borderId="11" xfId="53172" applyNumberFormat="1" applyFont="1" applyFill="1" applyBorder="1"/>
    <xf numFmtId="43" fontId="0" fillId="33" borderId="11" xfId="53172" applyFont="1" applyFill="1" applyBorder="1" applyAlignment="1">
      <alignment horizontal="right"/>
    </xf>
    <xf numFmtId="212" fontId="0" fillId="33" borderId="11" xfId="7388" applyNumberFormat="1" applyFont="1" applyFill="1" applyBorder="1" applyAlignment="1">
      <alignment horizontal="right"/>
    </xf>
    <xf numFmtId="8" fontId="0" fillId="0" borderId="0" xfId="0" applyNumberFormat="1"/>
    <xf numFmtId="0" fontId="0" fillId="0" borderId="0" xfId="0" applyFont="1" applyFill="1" applyBorder="1" applyAlignment="1">
      <alignment horizontal="left" indent="1"/>
    </xf>
    <xf numFmtId="44" fontId="21" fillId="0" borderId="0" xfId="52865" applyNumberFormat="1" applyFont="1" applyAlignment="1">
      <alignment horizontal="right"/>
    </xf>
    <xf numFmtId="203" fontId="20" fillId="33" borderId="11" xfId="52865" applyNumberFormat="1" applyFont="1" applyFill="1" applyBorder="1"/>
    <xf numFmtId="0" fontId="16" fillId="0" borderId="0" xfId="0" applyFont="1" applyAlignment="1">
      <alignment horizontal="center"/>
    </xf>
    <xf numFmtId="0" fontId="16" fillId="0" borderId="0" xfId="0" applyFont="1" applyAlignment="1">
      <alignment horizontal="center"/>
    </xf>
    <xf numFmtId="0" fontId="16" fillId="0" borderId="0" xfId="0" applyFont="1" applyAlignment="1">
      <alignment horizontal="center"/>
    </xf>
    <xf numFmtId="0" fontId="0" fillId="65" borderId="0" xfId="0" applyFill="1"/>
    <xf numFmtId="0" fontId="85" fillId="65" borderId="0" xfId="0" applyFont="1" applyFill="1" applyAlignment="1">
      <alignment horizontal="center"/>
    </xf>
    <xf numFmtId="14" fontId="0" fillId="65" borderId="0" xfId="0" applyNumberFormat="1" applyFill="1" applyAlignment="1">
      <alignment horizontal="center"/>
    </xf>
    <xf numFmtId="0" fontId="102" fillId="65" borderId="33" xfId="3289" applyFont="1" applyFill="1" applyBorder="1" applyAlignment="1">
      <alignment horizontal="center"/>
    </xf>
    <xf numFmtId="0" fontId="0" fillId="65" borderId="33" xfId="0" applyFill="1" applyBorder="1"/>
    <xf numFmtId="0" fontId="0" fillId="65" borderId="33" xfId="3289" applyFont="1" applyFill="1" applyBorder="1" applyAlignment="1">
      <alignment horizontal="center" wrapText="1"/>
    </xf>
    <xf numFmtId="0" fontId="121" fillId="65" borderId="33" xfId="0" applyFont="1" applyFill="1" applyBorder="1" applyAlignment="1">
      <alignment horizontal="center" wrapText="1"/>
    </xf>
    <xf numFmtId="0" fontId="99" fillId="65" borderId="33" xfId="0" applyFont="1" applyFill="1" applyBorder="1" applyAlignment="1">
      <alignment horizontal="left" indent="1"/>
    </xf>
    <xf numFmtId="0" fontId="99" fillId="65" borderId="33" xfId="0" applyFont="1" applyFill="1" applyBorder="1"/>
    <xf numFmtId="0" fontId="20" fillId="65" borderId="33" xfId="0" applyFont="1" applyFill="1" applyBorder="1" applyAlignment="1">
      <alignment horizontal="left" indent="1"/>
    </xf>
    <xf numFmtId="0" fontId="20" fillId="65" borderId="33" xfId="0" applyFont="1" applyFill="1" applyBorder="1"/>
    <xf numFmtId="197" fontId="0" fillId="65" borderId="33" xfId="0" applyNumberFormat="1" applyFill="1" applyBorder="1"/>
    <xf numFmtId="2" fontId="0" fillId="65" borderId="33" xfId="0" applyNumberFormat="1" applyFill="1" applyBorder="1"/>
    <xf numFmtId="0" fontId="104" fillId="65" borderId="33" xfId="0" applyFont="1" applyFill="1" applyBorder="1" applyAlignment="1">
      <alignment horizontal="left" indent="2"/>
    </xf>
    <xf numFmtId="197" fontId="103" fillId="65" borderId="33" xfId="0" applyNumberFormat="1" applyFont="1" applyFill="1" applyBorder="1"/>
    <xf numFmtId="2" fontId="103" fillId="65" borderId="33" xfId="0" applyNumberFormat="1" applyFont="1" applyFill="1" applyBorder="1"/>
    <xf numFmtId="0" fontId="99" fillId="65" borderId="33" xfId="0" applyFont="1" applyFill="1" applyBorder="1" applyAlignment="1">
      <alignment horizontal="left" indent="3"/>
    </xf>
    <xf numFmtId="197" fontId="16" fillId="65" borderId="33" xfId="0" applyNumberFormat="1" applyFont="1" applyFill="1" applyBorder="1"/>
    <xf numFmtId="43" fontId="16" fillId="65" borderId="33" xfId="53172" applyFont="1" applyFill="1" applyBorder="1"/>
    <xf numFmtId="0" fontId="16" fillId="0" borderId="0" xfId="0" applyFont="1" applyAlignment="1">
      <alignment horizontal="center"/>
    </xf>
    <xf numFmtId="0" fontId="99" fillId="0" borderId="0" xfId="0" applyFont="1" applyFill="1" applyAlignment="1">
      <alignment horizontal="center"/>
    </xf>
    <xf numFmtId="0" fontId="16" fillId="0" borderId="0" xfId="0" applyFont="1" applyFill="1" applyAlignment="1">
      <alignment horizontal="center"/>
    </xf>
  </cellXfs>
  <cellStyles count="53173">
    <cellStyle name="%_2DP_in" xfId="42"/>
    <cellStyle name="%_2DP_out" xfId="43"/>
    <cellStyle name="_example template 14" xfId="44"/>
    <cellStyle name="£'000" xfId="45"/>
    <cellStyle name="£k" xfId="46"/>
    <cellStyle name="0_DP_in" xfId="47"/>
    <cellStyle name="0_DP_out" xfId="48"/>
    <cellStyle name="2_DP_in" xfId="49"/>
    <cellStyle name="2_DP_out" xfId="50"/>
    <cellStyle name="20% - Accent1" xfId="19" builtinId="30" customBuiltin="1"/>
    <cellStyle name="20% - Accent1 2" xfId="51"/>
    <cellStyle name="20% - Accent1 2 2" xfId="52"/>
    <cellStyle name="20% - Accent1 2 2 2" xfId="53"/>
    <cellStyle name="20% - Accent1 2 3" xfId="54"/>
    <cellStyle name="20% - Accent2" xfId="23" builtinId="34" customBuiltin="1"/>
    <cellStyle name="20% - Accent2 2" xfId="55"/>
    <cellStyle name="20% - Accent2 2 2" xfId="56"/>
    <cellStyle name="20% - Accent2 2 2 2" xfId="57"/>
    <cellStyle name="20% - Accent2 2 3" xfId="58"/>
    <cellStyle name="20% - Accent3" xfId="27" builtinId="38" customBuiltin="1"/>
    <cellStyle name="20% - Accent3 2" xfId="59"/>
    <cellStyle name="20% - Accent3 2 2" xfId="60"/>
    <cellStyle name="20% - Accent3 2 2 2" xfId="61"/>
    <cellStyle name="20% - Accent3 2 3" xfId="62"/>
    <cellStyle name="20% - Accent4" xfId="31" builtinId="42" customBuiltin="1"/>
    <cellStyle name="20% - Accent4 2" xfId="63"/>
    <cellStyle name="20% - Accent4 2 2" xfId="64"/>
    <cellStyle name="20% - Accent4 2 2 2" xfId="65"/>
    <cellStyle name="20% - Accent4 2 3" xfId="66"/>
    <cellStyle name="20% - Accent5" xfId="35" builtinId="46" customBuiltin="1"/>
    <cellStyle name="20% - Accent5 2" xfId="67"/>
    <cellStyle name="20% - Accent5 2 2" xfId="68"/>
    <cellStyle name="20% - Accent5 2 2 2" xfId="69"/>
    <cellStyle name="20% - Accent5 2 3" xfId="70"/>
    <cellStyle name="20% - Accent6" xfId="39" builtinId="50" customBuiltin="1"/>
    <cellStyle name="20% - Accent6 2" xfId="71"/>
    <cellStyle name="20% - Accent6 2 2" xfId="72"/>
    <cellStyle name="20% - Accent6 2 2 2" xfId="73"/>
    <cellStyle name="20% - Accent6 2 3" xfId="74"/>
    <cellStyle name="40% - Accent1" xfId="20" builtinId="31" customBuiltin="1"/>
    <cellStyle name="40% - Accent1 2" xfId="75"/>
    <cellStyle name="40% - Accent1 2 2" xfId="76"/>
    <cellStyle name="40% - Accent1 2 2 2" xfId="77"/>
    <cellStyle name="40% - Accent1 2 3" xfId="78"/>
    <cellStyle name="40% - Accent2" xfId="24" builtinId="35" customBuiltin="1"/>
    <cellStyle name="40% - Accent2 2" xfId="79"/>
    <cellStyle name="40% - Accent2 2 2" xfId="80"/>
    <cellStyle name="40% - Accent2 2 2 2" xfId="81"/>
    <cellStyle name="40% - Accent2 2 3" xfId="82"/>
    <cellStyle name="40% - Accent3" xfId="28" builtinId="39" customBuiltin="1"/>
    <cellStyle name="40% - Accent3 2" xfId="83"/>
    <cellStyle name="40% - Accent3 2 2" xfId="84"/>
    <cellStyle name="40% - Accent3 2 2 2" xfId="85"/>
    <cellStyle name="40% - Accent3 2 3" xfId="86"/>
    <cellStyle name="40% - Accent4" xfId="32" builtinId="43" customBuiltin="1"/>
    <cellStyle name="40% - Accent4 2" xfId="87"/>
    <cellStyle name="40% - Accent4 2 2" xfId="88"/>
    <cellStyle name="40% - Accent4 2 2 2" xfId="89"/>
    <cellStyle name="40% - Accent4 2 3" xfId="90"/>
    <cellStyle name="40% - Accent5" xfId="36" builtinId="47" customBuiltin="1"/>
    <cellStyle name="40% - Accent5 2" xfId="91"/>
    <cellStyle name="40% - Accent5 2 2" xfId="92"/>
    <cellStyle name="40% - Accent5 2 2 2" xfId="93"/>
    <cellStyle name="40% - Accent5 2 3" xfId="94"/>
    <cellStyle name="40% - Accent6" xfId="40" builtinId="51" customBuiltin="1"/>
    <cellStyle name="40% - Accent6 2" xfId="95"/>
    <cellStyle name="40% - Accent6 2 2" xfId="96"/>
    <cellStyle name="40% - Accent6 2 2 2" xfId="97"/>
    <cellStyle name="40% - Accent6 2 3" xfId="98"/>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A Nombre" xfId="99"/>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nos" xfId="100"/>
    <cellStyle name="assumption 1" xfId="101"/>
    <cellStyle name="assumption 2" xfId="102"/>
    <cellStyle name="assumption 4" xfId="103"/>
    <cellStyle name="Assumption Date" xfId="104"/>
    <cellStyle name="Bad" xfId="7" builtinId="27" customBuiltin="1"/>
    <cellStyle name="BlankRow" xfId="105"/>
    <cellStyle name="bullet" xfId="106"/>
    <cellStyle name="Calander_heading" xfId="107"/>
    <cellStyle name="Calc" xfId="108"/>
    <cellStyle name="Calc - Blue" xfId="109"/>
    <cellStyle name="Calc - Feed" xfId="110"/>
    <cellStyle name="Calc - Green" xfId="111"/>
    <cellStyle name="Calc - Grey" xfId="112"/>
    <cellStyle name="Calc - Index" xfId="113"/>
    <cellStyle name="Calc - White" xfId="114"/>
    <cellStyle name="Calc - yellow" xfId="115"/>
    <cellStyle name="Calc_BizMo" xfId="116"/>
    <cellStyle name="Calculation" xfId="11" builtinId="22" customBuiltin="1"/>
    <cellStyle name="Check Box" xfId="117"/>
    <cellStyle name="Check Box Input" xfId="118"/>
    <cellStyle name="Check Box_First Capital Connect Financial Model" xfId="119"/>
    <cellStyle name="Check Cell" xfId="13" builtinId="23" customBuiltin="1"/>
    <cellStyle name="Column heading" xfId="120"/>
    <cellStyle name="Column Title" xfId="121"/>
    <cellStyle name="Comma" xfId="53172" builtinId="3"/>
    <cellStyle name="comma (2)" xfId="122"/>
    <cellStyle name="Comma 10" xfId="123"/>
    <cellStyle name="Comma 100" xfId="124"/>
    <cellStyle name="Comma 101" xfId="125"/>
    <cellStyle name="Comma 102" xfId="126"/>
    <cellStyle name="Comma 103" xfId="127"/>
    <cellStyle name="Comma 104" xfId="128"/>
    <cellStyle name="Comma 105" xfId="129"/>
    <cellStyle name="Comma 106" xfId="130"/>
    <cellStyle name="Comma 107" xfId="131"/>
    <cellStyle name="Comma 108" xfId="132"/>
    <cellStyle name="Comma 109" xfId="133"/>
    <cellStyle name="Comma 11" xfId="134"/>
    <cellStyle name="Comma 110" xfId="135"/>
    <cellStyle name="Comma 111" xfId="136"/>
    <cellStyle name="Comma 112" xfId="137"/>
    <cellStyle name="Comma 113" xfId="138"/>
    <cellStyle name="Comma 114" xfId="139"/>
    <cellStyle name="Comma 115" xfId="140"/>
    <cellStyle name="Comma 116" xfId="141"/>
    <cellStyle name="Comma 117" xfId="142"/>
    <cellStyle name="Comma 118" xfId="143"/>
    <cellStyle name="Comma 119" xfId="144"/>
    <cellStyle name="Comma 12" xfId="145"/>
    <cellStyle name="Comma 120" xfId="146"/>
    <cellStyle name="Comma 121" xfId="147"/>
    <cellStyle name="Comma 122" xfId="148"/>
    <cellStyle name="Comma 123" xfId="149"/>
    <cellStyle name="Comma 124" xfId="150"/>
    <cellStyle name="Comma 125" xfId="151"/>
    <cellStyle name="Comma 126" xfId="152"/>
    <cellStyle name="Comma 127" xfId="153"/>
    <cellStyle name="Comma 128" xfId="154"/>
    <cellStyle name="Comma 129" xfId="155"/>
    <cellStyle name="Comma 13" xfId="156"/>
    <cellStyle name="Comma 130" xfId="157"/>
    <cellStyle name="Comma 131" xfId="158"/>
    <cellStyle name="Comma 132" xfId="159"/>
    <cellStyle name="Comma 133" xfId="160"/>
    <cellStyle name="Comma 14" xfId="161"/>
    <cellStyle name="Comma 15" xfId="162"/>
    <cellStyle name="Comma 16" xfId="163"/>
    <cellStyle name="Comma 17" xfId="164"/>
    <cellStyle name="Comma 18" xfId="165"/>
    <cellStyle name="Comma 19" xfId="166"/>
    <cellStyle name="Comma 2" xfId="167"/>
    <cellStyle name="Comma 2 2" xfId="168"/>
    <cellStyle name="Comma 2 2 2" xfId="169"/>
    <cellStyle name="Comma 2 2 2 2" xfId="170"/>
    <cellStyle name="Comma 2 2 3" xfId="171"/>
    <cellStyle name="Comma 2 2 4" xfId="52871"/>
    <cellStyle name="Comma 2 3" xfId="172"/>
    <cellStyle name="Comma 2 4" xfId="173"/>
    <cellStyle name="Comma 2 4 2" xfId="174"/>
    <cellStyle name="Comma 2 5" xfId="175"/>
    <cellStyle name="Comma 20" xfId="176"/>
    <cellStyle name="Comma 21" xfId="177"/>
    <cellStyle name="Comma 22" xfId="178"/>
    <cellStyle name="Comma 23" xfId="179"/>
    <cellStyle name="Comma 24" xfId="180"/>
    <cellStyle name="Comma 25" xfId="181"/>
    <cellStyle name="Comma 26" xfId="182"/>
    <cellStyle name="Comma 27" xfId="183"/>
    <cellStyle name="Comma 28" xfId="184"/>
    <cellStyle name="Comma 29" xfId="185"/>
    <cellStyle name="Comma 3" xfId="186"/>
    <cellStyle name="Comma 3 2" xfId="187"/>
    <cellStyle name="Comma 3 3" xfId="188"/>
    <cellStyle name="Comma 30" xfId="189"/>
    <cellStyle name="Comma 31" xfId="190"/>
    <cellStyle name="Comma 32" xfId="191"/>
    <cellStyle name="Comma 33" xfId="192"/>
    <cellStyle name="Comma 34" xfId="193"/>
    <cellStyle name="Comma 35" xfId="194"/>
    <cellStyle name="Comma 36" xfId="195"/>
    <cellStyle name="Comma 37" xfId="196"/>
    <cellStyle name="Comma 38" xfId="197"/>
    <cellStyle name="Comma 39" xfId="198"/>
    <cellStyle name="Comma 4" xfId="199"/>
    <cellStyle name="Comma 40" xfId="200"/>
    <cellStyle name="Comma 41" xfId="201"/>
    <cellStyle name="Comma 42" xfId="202"/>
    <cellStyle name="Comma 43" xfId="203"/>
    <cellStyle name="Comma 44" xfId="204"/>
    <cellStyle name="Comma 45" xfId="205"/>
    <cellStyle name="Comma 46" xfId="206"/>
    <cellStyle name="Comma 47" xfId="207"/>
    <cellStyle name="Comma 48" xfId="208"/>
    <cellStyle name="Comma 49" xfId="209"/>
    <cellStyle name="Comma 5" xfId="210"/>
    <cellStyle name="Comma 50" xfId="211"/>
    <cellStyle name="Comma 51" xfId="212"/>
    <cellStyle name="Comma 52" xfId="213"/>
    <cellStyle name="Comma 53" xfId="214"/>
    <cellStyle name="Comma 54" xfId="215"/>
    <cellStyle name="Comma 55" xfId="216"/>
    <cellStyle name="Comma 56" xfId="217"/>
    <cellStyle name="Comma 57" xfId="218"/>
    <cellStyle name="Comma 58" xfId="219"/>
    <cellStyle name="Comma 59" xfId="220"/>
    <cellStyle name="Comma 6" xfId="221"/>
    <cellStyle name="Comma 60" xfId="222"/>
    <cellStyle name="Comma 61" xfId="223"/>
    <cellStyle name="Comma 62" xfId="224"/>
    <cellStyle name="Comma 63" xfId="225"/>
    <cellStyle name="Comma 64" xfId="226"/>
    <cellStyle name="Comma 65" xfId="227"/>
    <cellStyle name="Comma 66" xfId="228"/>
    <cellStyle name="Comma 67" xfId="229"/>
    <cellStyle name="Comma 68" xfId="230"/>
    <cellStyle name="Comma 69" xfId="231"/>
    <cellStyle name="Comma 7" xfId="232"/>
    <cellStyle name="Comma 70" xfId="233"/>
    <cellStyle name="Comma 71" xfId="234"/>
    <cellStyle name="Comma 72" xfId="235"/>
    <cellStyle name="Comma 73" xfId="236"/>
    <cellStyle name="Comma 74" xfId="237"/>
    <cellStyle name="Comma 75" xfId="238"/>
    <cellStyle name="Comma 76" xfId="239"/>
    <cellStyle name="Comma 77" xfId="240"/>
    <cellStyle name="Comma 78" xfId="241"/>
    <cellStyle name="Comma 79" xfId="242"/>
    <cellStyle name="Comma 8" xfId="243"/>
    <cellStyle name="Comma 80" xfId="244"/>
    <cellStyle name="Comma 81" xfId="245"/>
    <cellStyle name="Comma 82" xfId="246"/>
    <cellStyle name="Comma 83" xfId="247"/>
    <cellStyle name="Comma 84" xfId="248"/>
    <cellStyle name="Comma 85" xfId="249"/>
    <cellStyle name="Comma 86" xfId="250"/>
    <cellStyle name="Comma 87" xfId="251"/>
    <cellStyle name="Comma 88" xfId="252"/>
    <cellStyle name="Comma 89" xfId="253"/>
    <cellStyle name="Comma 9" xfId="254"/>
    <cellStyle name="Comma 90" xfId="255"/>
    <cellStyle name="Comma 91" xfId="256"/>
    <cellStyle name="Comma 92" xfId="257"/>
    <cellStyle name="Comma 93" xfId="258"/>
    <cellStyle name="Comma 94" xfId="259"/>
    <cellStyle name="Comma 95" xfId="260"/>
    <cellStyle name="Comma 96" xfId="261"/>
    <cellStyle name="Comma 97" xfId="262"/>
    <cellStyle name="Comma 98" xfId="263"/>
    <cellStyle name="Comma 99" xfId="264"/>
    <cellStyle name="Comma(2)" xfId="265"/>
    <cellStyle name="Control Check" xfId="266"/>
    <cellStyle name="control table footer 1" xfId="267"/>
    <cellStyle name="control table header 1" xfId="268"/>
    <cellStyle name="control table header 1 2" xfId="269"/>
    <cellStyle name="control table header 1 2 10" xfId="270"/>
    <cellStyle name="control table header 1 2 10 2" xfId="7389"/>
    <cellStyle name="control table header 1 2 10 2 2" xfId="7390"/>
    <cellStyle name="control table header 1 2 10 2 3" xfId="7391"/>
    <cellStyle name="control table header 1 2 10 2 4" xfId="7392"/>
    <cellStyle name="control table header 1 2 10 3" xfId="7393"/>
    <cellStyle name="control table header 1 2 10 3 2" xfId="7394"/>
    <cellStyle name="control table header 1 2 10 3 3" xfId="7395"/>
    <cellStyle name="control table header 1 2 10 3 4" xfId="7396"/>
    <cellStyle name="control table header 1 2 10 4" xfId="7397"/>
    <cellStyle name="control table header 1 2 11" xfId="271"/>
    <cellStyle name="control table header 1 2 11 2" xfId="7398"/>
    <cellStyle name="control table header 1 2 11 2 2" xfId="7399"/>
    <cellStyle name="control table header 1 2 11 2 3" xfId="7400"/>
    <cellStyle name="control table header 1 2 11 2 4" xfId="7401"/>
    <cellStyle name="control table header 1 2 11 3" xfId="7402"/>
    <cellStyle name="control table header 1 2 11 3 2" xfId="7403"/>
    <cellStyle name="control table header 1 2 11 3 3" xfId="7404"/>
    <cellStyle name="control table header 1 2 11 3 4" xfId="7405"/>
    <cellStyle name="control table header 1 2 11 4" xfId="7406"/>
    <cellStyle name="control table header 1 2 12" xfId="272"/>
    <cellStyle name="control table header 1 2 12 2" xfId="7407"/>
    <cellStyle name="control table header 1 2 12 2 2" xfId="7408"/>
    <cellStyle name="control table header 1 2 12 2 3" xfId="7409"/>
    <cellStyle name="control table header 1 2 12 2 4" xfId="7410"/>
    <cellStyle name="control table header 1 2 12 3" xfId="7411"/>
    <cellStyle name="control table header 1 2 12 3 2" xfId="7412"/>
    <cellStyle name="control table header 1 2 12 3 3" xfId="7413"/>
    <cellStyle name="control table header 1 2 12 3 4" xfId="7414"/>
    <cellStyle name="control table header 1 2 12 4" xfId="7415"/>
    <cellStyle name="control table header 1 2 13" xfId="273"/>
    <cellStyle name="control table header 1 2 13 2" xfId="7416"/>
    <cellStyle name="control table header 1 2 13 2 2" xfId="7417"/>
    <cellStyle name="control table header 1 2 13 2 3" xfId="7418"/>
    <cellStyle name="control table header 1 2 13 2 4" xfId="7419"/>
    <cellStyle name="control table header 1 2 13 3" xfId="7420"/>
    <cellStyle name="control table header 1 2 13 3 2" xfId="7421"/>
    <cellStyle name="control table header 1 2 13 3 3" xfId="7422"/>
    <cellStyle name="control table header 1 2 13 3 4" xfId="7423"/>
    <cellStyle name="control table header 1 2 13 4" xfId="7424"/>
    <cellStyle name="control table header 1 2 14" xfId="274"/>
    <cellStyle name="control table header 1 2 14 2" xfId="7425"/>
    <cellStyle name="control table header 1 2 14 2 2" xfId="7426"/>
    <cellStyle name="control table header 1 2 14 2 3" xfId="7427"/>
    <cellStyle name="control table header 1 2 14 2 4" xfId="7428"/>
    <cellStyle name="control table header 1 2 14 3" xfId="7429"/>
    <cellStyle name="control table header 1 2 14 3 2" xfId="7430"/>
    <cellStyle name="control table header 1 2 14 3 3" xfId="7431"/>
    <cellStyle name="control table header 1 2 14 3 4" xfId="7432"/>
    <cellStyle name="control table header 1 2 14 4" xfId="7433"/>
    <cellStyle name="control table header 1 2 15" xfId="275"/>
    <cellStyle name="control table header 1 2 15 2" xfId="7434"/>
    <cellStyle name="control table header 1 2 15 2 2" xfId="7435"/>
    <cellStyle name="control table header 1 2 15 2 3" xfId="7436"/>
    <cellStyle name="control table header 1 2 15 2 4" xfId="7437"/>
    <cellStyle name="control table header 1 2 15 3" xfId="7438"/>
    <cellStyle name="control table header 1 2 15 3 2" xfId="7439"/>
    <cellStyle name="control table header 1 2 15 3 3" xfId="7440"/>
    <cellStyle name="control table header 1 2 15 3 4" xfId="7441"/>
    <cellStyle name="control table header 1 2 15 4" xfId="7442"/>
    <cellStyle name="control table header 1 2 16" xfId="276"/>
    <cellStyle name="control table header 1 2 16 2" xfId="7443"/>
    <cellStyle name="control table header 1 2 16 2 2" xfId="7444"/>
    <cellStyle name="control table header 1 2 16 2 3" xfId="7445"/>
    <cellStyle name="control table header 1 2 16 2 4" xfId="7446"/>
    <cellStyle name="control table header 1 2 16 3" xfId="7447"/>
    <cellStyle name="control table header 1 2 16 3 2" xfId="7448"/>
    <cellStyle name="control table header 1 2 16 3 3" xfId="7449"/>
    <cellStyle name="control table header 1 2 16 3 4" xfId="7450"/>
    <cellStyle name="control table header 1 2 16 4" xfId="7451"/>
    <cellStyle name="control table header 1 2 17" xfId="7452"/>
    <cellStyle name="control table header 1 2 17 2" xfId="7453"/>
    <cellStyle name="control table header 1 2 17 3" xfId="7454"/>
    <cellStyle name="control table header 1 2 17 4" xfId="7455"/>
    <cellStyle name="control table header 1 2 2" xfId="277"/>
    <cellStyle name="control table header 1 2 2 10" xfId="278"/>
    <cellStyle name="control table header 1 2 2 10 2" xfId="7456"/>
    <cellStyle name="control table header 1 2 2 10 2 2" xfId="7457"/>
    <cellStyle name="control table header 1 2 2 10 2 3" xfId="7458"/>
    <cellStyle name="control table header 1 2 2 10 2 4" xfId="7459"/>
    <cellStyle name="control table header 1 2 2 10 3" xfId="7460"/>
    <cellStyle name="control table header 1 2 2 10 3 2" xfId="7461"/>
    <cellStyle name="control table header 1 2 2 10 3 3" xfId="7462"/>
    <cellStyle name="control table header 1 2 2 10 3 4" xfId="7463"/>
    <cellStyle name="control table header 1 2 2 10 4" xfId="7464"/>
    <cellStyle name="control table header 1 2 2 11" xfId="279"/>
    <cellStyle name="control table header 1 2 2 11 2" xfId="7465"/>
    <cellStyle name="control table header 1 2 2 11 2 2" xfId="7466"/>
    <cellStyle name="control table header 1 2 2 11 2 3" xfId="7467"/>
    <cellStyle name="control table header 1 2 2 11 2 4" xfId="7468"/>
    <cellStyle name="control table header 1 2 2 11 3" xfId="7469"/>
    <cellStyle name="control table header 1 2 2 11 3 2" xfId="7470"/>
    <cellStyle name="control table header 1 2 2 11 3 3" xfId="7471"/>
    <cellStyle name="control table header 1 2 2 11 3 4" xfId="7472"/>
    <cellStyle name="control table header 1 2 2 11 4" xfId="7473"/>
    <cellStyle name="control table header 1 2 2 12" xfId="280"/>
    <cellStyle name="control table header 1 2 2 12 2" xfId="7474"/>
    <cellStyle name="control table header 1 2 2 12 2 2" xfId="7475"/>
    <cellStyle name="control table header 1 2 2 12 2 3" xfId="7476"/>
    <cellStyle name="control table header 1 2 2 12 2 4" xfId="7477"/>
    <cellStyle name="control table header 1 2 2 12 3" xfId="7478"/>
    <cellStyle name="control table header 1 2 2 12 3 2" xfId="7479"/>
    <cellStyle name="control table header 1 2 2 12 3 3" xfId="7480"/>
    <cellStyle name="control table header 1 2 2 12 3 4" xfId="7481"/>
    <cellStyle name="control table header 1 2 2 12 4" xfId="7482"/>
    <cellStyle name="control table header 1 2 2 13" xfId="281"/>
    <cellStyle name="control table header 1 2 2 13 2" xfId="7483"/>
    <cellStyle name="control table header 1 2 2 13 2 2" xfId="7484"/>
    <cellStyle name="control table header 1 2 2 13 2 3" xfId="7485"/>
    <cellStyle name="control table header 1 2 2 13 2 4" xfId="7486"/>
    <cellStyle name="control table header 1 2 2 13 3" xfId="7487"/>
    <cellStyle name="control table header 1 2 2 13 3 2" xfId="7488"/>
    <cellStyle name="control table header 1 2 2 13 3 3" xfId="7489"/>
    <cellStyle name="control table header 1 2 2 13 3 4" xfId="7490"/>
    <cellStyle name="control table header 1 2 2 13 4" xfId="7491"/>
    <cellStyle name="control table header 1 2 2 14" xfId="282"/>
    <cellStyle name="control table header 1 2 2 14 2" xfId="7492"/>
    <cellStyle name="control table header 1 2 2 14 2 2" xfId="7493"/>
    <cellStyle name="control table header 1 2 2 14 2 3" xfId="7494"/>
    <cellStyle name="control table header 1 2 2 14 2 4" xfId="7495"/>
    <cellStyle name="control table header 1 2 2 14 3" xfId="7496"/>
    <cellStyle name="control table header 1 2 2 14 3 2" xfId="7497"/>
    <cellStyle name="control table header 1 2 2 14 3 3" xfId="7498"/>
    <cellStyle name="control table header 1 2 2 14 3 4" xfId="7499"/>
    <cellStyle name="control table header 1 2 2 14 4" xfId="7500"/>
    <cellStyle name="control table header 1 2 2 15" xfId="283"/>
    <cellStyle name="control table header 1 2 2 15 2" xfId="7501"/>
    <cellStyle name="control table header 1 2 2 15 2 2" xfId="7502"/>
    <cellStyle name="control table header 1 2 2 15 2 3" xfId="7503"/>
    <cellStyle name="control table header 1 2 2 15 2 4" xfId="7504"/>
    <cellStyle name="control table header 1 2 2 15 3" xfId="7505"/>
    <cellStyle name="control table header 1 2 2 15 3 2" xfId="7506"/>
    <cellStyle name="control table header 1 2 2 15 3 3" xfId="7507"/>
    <cellStyle name="control table header 1 2 2 15 3 4" xfId="7508"/>
    <cellStyle name="control table header 1 2 2 15 4" xfId="7509"/>
    <cellStyle name="control table header 1 2 2 16" xfId="284"/>
    <cellStyle name="control table header 1 2 2 16 2" xfId="7510"/>
    <cellStyle name="control table header 1 2 2 16 2 2" xfId="7511"/>
    <cellStyle name="control table header 1 2 2 16 2 3" xfId="7512"/>
    <cellStyle name="control table header 1 2 2 16 2 4" xfId="7513"/>
    <cellStyle name="control table header 1 2 2 16 3" xfId="7514"/>
    <cellStyle name="control table header 1 2 2 16 3 2" xfId="7515"/>
    <cellStyle name="control table header 1 2 2 16 3 3" xfId="7516"/>
    <cellStyle name="control table header 1 2 2 16 3 4" xfId="7517"/>
    <cellStyle name="control table header 1 2 2 16 4" xfId="7518"/>
    <cellStyle name="control table header 1 2 2 17" xfId="285"/>
    <cellStyle name="control table header 1 2 2 17 2" xfId="7519"/>
    <cellStyle name="control table header 1 2 2 17 2 2" xfId="7520"/>
    <cellStyle name="control table header 1 2 2 17 2 3" xfId="7521"/>
    <cellStyle name="control table header 1 2 2 17 2 4" xfId="7522"/>
    <cellStyle name="control table header 1 2 2 17 3" xfId="7523"/>
    <cellStyle name="control table header 1 2 2 17 3 2" xfId="7524"/>
    <cellStyle name="control table header 1 2 2 17 3 3" xfId="7525"/>
    <cellStyle name="control table header 1 2 2 17 3 4" xfId="7526"/>
    <cellStyle name="control table header 1 2 2 17 4" xfId="7527"/>
    <cellStyle name="control table header 1 2 2 18" xfId="286"/>
    <cellStyle name="control table header 1 2 2 18 2" xfId="7528"/>
    <cellStyle name="control table header 1 2 2 18 2 2" xfId="7529"/>
    <cellStyle name="control table header 1 2 2 18 2 3" xfId="7530"/>
    <cellStyle name="control table header 1 2 2 18 2 4" xfId="7531"/>
    <cellStyle name="control table header 1 2 2 18 3" xfId="7532"/>
    <cellStyle name="control table header 1 2 2 18 3 2" xfId="7533"/>
    <cellStyle name="control table header 1 2 2 18 3 3" xfId="7534"/>
    <cellStyle name="control table header 1 2 2 18 3 4" xfId="7535"/>
    <cellStyle name="control table header 1 2 2 18 4" xfId="7536"/>
    <cellStyle name="control table header 1 2 2 19" xfId="287"/>
    <cellStyle name="control table header 1 2 2 19 2" xfId="7537"/>
    <cellStyle name="control table header 1 2 2 19 2 2" xfId="7538"/>
    <cellStyle name="control table header 1 2 2 19 2 3" xfId="7539"/>
    <cellStyle name="control table header 1 2 2 19 2 4" xfId="7540"/>
    <cellStyle name="control table header 1 2 2 19 3" xfId="7541"/>
    <cellStyle name="control table header 1 2 2 19 3 2" xfId="7542"/>
    <cellStyle name="control table header 1 2 2 19 3 3" xfId="7543"/>
    <cellStyle name="control table header 1 2 2 19 3 4" xfId="7544"/>
    <cellStyle name="control table header 1 2 2 19 4" xfId="7545"/>
    <cellStyle name="control table header 1 2 2 2" xfId="288"/>
    <cellStyle name="control table header 1 2 2 2 10" xfId="289"/>
    <cellStyle name="control table header 1 2 2 2 10 2" xfId="7546"/>
    <cellStyle name="control table header 1 2 2 2 10 2 2" xfId="7547"/>
    <cellStyle name="control table header 1 2 2 2 10 2 3" xfId="7548"/>
    <cellStyle name="control table header 1 2 2 2 10 2 4" xfId="7549"/>
    <cellStyle name="control table header 1 2 2 2 10 3" xfId="7550"/>
    <cellStyle name="control table header 1 2 2 2 10 3 2" xfId="7551"/>
    <cellStyle name="control table header 1 2 2 2 10 3 3" xfId="7552"/>
    <cellStyle name="control table header 1 2 2 2 10 3 4" xfId="7553"/>
    <cellStyle name="control table header 1 2 2 2 10 4" xfId="7554"/>
    <cellStyle name="control table header 1 2 2 2 11" xfId="290"/>
    <cellStyle name="control table header 1 2 2 2 11 2" xfId="7555"/>
    <cellStyle name="control table header 1 2 2 2 11 2 2" xfId="7556"/>
    <cellStyle name="control table header 1 2 2 2 11 2 3" xfId="7557"/>
    <cellStyle name="control table header 1 2 2 2 11 2 4" xfId="7558"/>
    <cellStyle name="control table header 1 2 2 2 11 3" xfId="7559"/>
    <cellStyle name="control table header 1 2 2 2 11 3 2" xfId="7560"/>
    <cellStyle name="control table header 1 2 2 2 11 3 3" xfId="7561"/>
    <cellStyle name="control table header 1 2 2 2 11 3 4" xfId="7562"/>
    <cellStyle name="control table header 1 2 2 2 11 4" xfId="7563"/>
    <cellStyle name="control table header 1 2 2 2 12" xfId="291"/>
    <cellStyle name="control table header 1 2 2 2 12 2" xfId="7564"/>
    <cellStyle name="control table header 1 2 2 2 12 2 2" xfId="7565"/>
    <cellStyle name="control table header 1 2 2 2 12 2 3" xfId="7566"/>
    <cellStyle name="control table header 1 2 2 2 12 2 4" xfId="7567"/>
    <cellStyle name="control table header 1 2 2 2 12 3" xfId="7568"/>
    <cellStyle name="control table header 1 2 2 2 12 3 2" xfId="7569"/>
    <cellStyle name="control table header 1 2 2 2 12 3 3" xfId="7570"/>
    <cellStyle name="control table header 1 2 2 2 12 3 4" xfId="7571"/>
    <cellStyle name="control table header 1 2 2 2 12 4" xfId="7572"/>
    <cellStyle name="control table header 1 2 2 2 13" xfId="292"/>
    <cellStyle name="control table header 1 2 2 2 13 2" xfId="7573"/>
    <cellStyle name="control table header 1 2 2 2 13 2 2" xfId="7574"/>
    <cellStyle name="control table header 1 2 2 2 13 2 3" xfId="7575"/>
    <cellStyle name="control table header 1 2 2 2 13 2 4" xfId="7576"/>
    <cellStyle name="control table header 1 2 2 2 13 3" xfId="7577"/>
    <cellStyle name="control table header 1 2 2 2 13 3 2" xfId="7578"/>
    <cellStyle name="control table header 1 2 2 2 13 3 3" xfId="7579"/>
    <cellStyle name="control table header 1 2 2 2 13 3 4" xfId="7580"/>
    <cellStyle name="control table header 1 2 2 2 13 4" xfId="7581"/>
    <cellStyle name="control table header 1 2 2 2 14" xfId="293"/>
    <cellStyle name="control table header 1 2 2 2 14 2" xfId="7582"/>
    <cellStyle name="control table header 1 2 2 2 14 2 2" xfId="7583"/>
    <cellStyle name="control table header 1 2 2 2 14 2 3" xfId="7584"/>
    <cellStyle name="control table header 1 2 2 2 14 2 4" xfId="7585"/>
    <cellStyle name="control table header 1 2 2 2 14 3" xfId="7586"/>
    <cellStyle name="control table header 1 2 2 2 14 3 2" xfId="7587"/>
    <cellStyle name="control table header 1 2 2 2 14 3 3" xfId="7588"/>
    <cellStyle name="control table header 1 2 2 2 14 3 4" xfId="7589"/>
    <cellStyle name="control table header 1 2 2 2 14 4" xfId="7590"/>
    <cellStyle name="control table header 1 2 2 2 15" xfId="294"/>
    <cellStyle name="control table header 1 2 2 2 15 2" xfId="7591"/>
    <cellStyle name="control table header 1 2 2 2 15 2 2" xfId="7592"/>
    <cellStyle name="control table header 1 2 2 2 15 2 3" xfId="7593"/>
    <cellStyle name="control table header 1 2 2 2 15 2 4" xfId="7594"/>
    <cellStyle name="control table header 1 2 2 2 15 3" xfId="7595"/>
    <cellStyle name="control table header 1 2 2 2 15 3 2" xfId="7596"/>
    <cellStyle name="control table header 1 2 2 2 15 3 3" xfId="7597"/>
    <cellStyle name="control table header 1 2 2 2 15 3 4" xfId="7598"/>
    <cellStyle name="control table header 1 2 2 2 15 4" xfId="7599"/>
    <cellStyle name="control table header 1 2 2 2 16" xfId="295"/>
    <cellStyle name="control table header 1 2 2 2 16 2" xfId="7600"/>
    <cellStyle name="control table header 1 2 2 2 16 2 2" xfId="7601"/>
    <cellStyle name="control table header 1 2 2 2 16 2 3" xfId="7602"/>
    <cellStyle name="control table header 1 2 2 2 16 2 4" xfId="7603"/>
    <cellStyle name="control table header 1 2 2 2 16 3" xfId="7604"/>
    <cellStyle name="control table header 1 2 2 2 16 3 2" xfId="7605"/>
    <cellStyle name="control table header 1 2 2 2 16 3 3" xfId="7606"/>
    <cellStyle name="control table header 1 2 2 2 16 3 4" xfId="7607"/>
    <cellStyle name="control table header 1 2 2 2 16 4" xfId="7608"/>
    <cellStyle name="control table header 1 2 2 2 17" xfId="296"/>
    <cellStyle name="control table header 1 2 2 2 17 2" xfId="7609"/>
    <cellStyle name="control table header 1 2 2 2 17 2 2" xfId="7610"/>
    <cellStyle name="control table header 1 2 2 2 17 2 3" xfId="7611"/>
    <cellStyle name="control table header 1 2 2 2 17 2 4" xfId="7612"/>
    <cellStyle name="control table header 1 2 2 2 17 3" xfId="7613"/>
    <cellStyle name="control table header 1 2 2 2 17 3 2" xfId="7614"/>
    <cellStyle name="control table header 1 2 2 2 17 3 3" xfId="7615"/>
    <cellStyle name="control table header 1 2 2 2 17 3 4" xfId="7616"/>
    <cellStyle name="control table header 1 2 2 2 17 4" xfId="7617"/>
    <cellStyle name="control table header 1 2 2 2 18" xfId="297"/>
    <cellStyle name="control table header 1 2 2 2 18 2" xfId="7618"/>
    <cellStyle name="control table header 1 2 2 2 18 2 2" xfId="7619"/>
    <cellStyle name="control table header 1 2 2 2 18 2 3" xfId="7620"/>
    <cellStyle name="control table header 1 2 2 2 18 2 4" xfId="7621"/>
    <cellStyle name="control table header 1 2 2 2 18 3" xfId="7622"/>
    <cellStyle name="control table header 1 2 2 2 18 3 2" xfId="7623"/>
    <cellStyle name="control table header 1 2 2 2 18 3 3" xfId="7624"/>
    <cellStyle name="control table header 1 2 2 2 18 3 4" xfId="7625"/>
    <cellStyle name="control table header 1 2 2 2 18 4" xfId="7626"/>
    <cellStyle name="control table header 1 2 2 2 19" xfId="298"/>
    <cellStyle name="control table header 1 2 2 2 19 2" xfId="7627"/>
    <cellStyle name="control table header 1 2 2 2 19 2 2" xfId="7628"/>
    <cellStyle name="control table header 1 2 2 2 19 2 3" xfId="7629"/>
    <cellStyle name="control table header 1 2 2 2 19 2 4" xfId="7630"/>
    <cellStyle name="control table header 1 2 2 2 19 3" xfId="7631"/>
    <cellStyle name="control table header 1 2 2 2 19 3 2" xfId="7632"/>
    <cellStyle name="control table header 1 2 2 2 19 3 3" xfId="7633"/>
    <cellStyle name="control table header 1 2 2 2 19 3 4" xfId="7634"/>
    <cellStyle name="control table header 1 2 2 2 19 4" xfId="7635"/>
    <cellStyle name="control table header 1 2 2 2 2" xfId="299"/>
    <cellStyle name="control table header 1 2 2 2 2 2" xfId="7636"/>
    <cellStyle name="control table header 1 2 2 2 2 2 2" xfId="7637"/>
    <cellStyle name="control table header 1 2 2 2 2 2 3" xfId="7638"/>
    <cellStyle name="control table header 1 2 2 2 2 2 4" xfId="7639"/>
    <cellStyle name="control table header 1 2 2 2 2 3" xfId="7640"/>
    <cellStyle name="control table header 1 2 2 2 2 3 2" xfId="7641"/>
    <cellStyle name="control table header 1 2 2 2 2 3 3" xfId="7642"/>
    <cellStyle name="control table header 1 2 2 2 2 3 4" xfId="7643"/>
    <cellStyle name="control table header 1 2 2 2 2 4" xfId="7644"/>
    <cellStyle name="control table header 1 2 2 2 20" xfId="300"/>
    <cellStyle name="control table header 1 2 2 2 20 2" xfId="7645"/>
    <cellStyle name="control table header 1 2 2 2 20 2 2" xfId="7646"/>
    <cellStyle name="control table header 1 2 2 2 20 2 3" xfId="7647"/>
    <cellStyle name="control table header 1 2 2 2 20 2 4" xfId="7648"/>
    <cellStyle name="control table header 1 2 2 2 20 3" xfId="7649"/>
    <cellStyle name="control table header 1 2 2 2 20 3 2" xfId="7650"/>
    <cellStyle name="control table header 1 2 2 2 20 3 3" xfId="7651"/>
    <cellStyle name="control table header 1 2 2 2 20 3 4" xfId="7652"/>
    <cellStyle name="control table header 1 2 2 2 20 4" xfId="7653"/>
    <cellStyle name="control table header 1 2 2 2 21" xfId="301"/>
    <cellStyle name="control table header 1 2 2 2 21 2" xfId="7654"/>
    <cellStyle name="control table header 1 2 2 2 21 2 2" xfId="7655"/>
    <cellStyle name="control table header 1 2 2 2 21 2 3" xfId="7656"/>
    <cellStyle name="control table header 1 2 2 2 21 2 4" xfId="7657"/>
    <cellStyle name="control table header 1 2 2 2 21 3" xfId="7658"/>
    <cellStyle name="control table header 1 2 2 2 21 3 2" xfId="7659"/>
    <cellStyle name="control table header 1 2 2 2 21 3 3" xfId="7660"/>
    <cellStyle name="control table header 1 2 2 2 21 3 4" xfId="7661"/>
    <cellStyle name="control table header 1 2 2 2 21 4" xfId="7662"/>
    <cellStyle name="control table header 1 2 2 2 22" xfId="302"/>
    <cellStyle name="control table header 1 2 2 2 22 2" xfId="7663"/>
    <cellStyle name="control table header 1 2 2 2 22 2 2" xfId="7664"/>
    <cellStyle name="control table header 1 2 2 2 22 2 3" xfId="7665"/>
    <cellStyle name="control table header 1 2 2 2 22 2 4" xfId="7666"/>
    <cellStyle name="control table header 1 2 2 2 22 3" xfId="7667"/>
    <cellStyle name="control table header 1 2 2 2 22 3 2" xfId="7668"/>
    <cellStyle name="control table header 1 2 2 2 22 3 3" xfId="7669"/>
    <cellStyle name="control table header 1 2 2 2 22 3 4" xfId="7670"/>
    <cellStyle name="control table header 1 2 2 2 22 4" xfId="7671"/>
    <cellStyle name="control table header 1 2 2 2 23" xfId="303"/>
    <cellStyle name="control table header 1 2 2 2 23 2" xfId="7672"/>
    <cellStyle name="control table header 1 2 2 2 23 2 2" xfId="7673"/>
    <cellStyle name="control table header 1 2 2 2 23 2 3" xfId="7674"/>
    <cellStyle name="control table header 1 2 2 2 23 2 4" xfId="7675"/>
    <cellStyle name="control table header 1 2 2 2 23 3" xfId="7676"/>
    <cellStyle name="control table header 1 2 2 2 23 3 2" xfId="7677"/>
    <cellStyle name="control table header 1 2 2 2 23 3 3" xfId="7678"/>
    <cellStyle name="control table header 1 2 2 2 23 3 4" xfId="7679"/>
    <cellStyle name="control table header 1 2 2 2 23 4" xfId="7680"/>
    <cellStyle name="control table header 1 2 2 2 24" xfId="304"/>
    <cellStyle name="control table header 1 2 2 2 24 2" xfId="7681"/>
    <cellStyle name="control table header 1 2 2 2 24 2 2" xfId="7682"/>
    <cellStyle name="control table header 1 2 2 2 24 2 3" xfId="7683"/>
    <cellStyle name="control table header 1 2 2 2 24 2 4" xfId="7684"/>
    <cellStyle name="control table header 1 2 2 2 24 3" xfId="7685"/>
    <cellStyle name="control table header 1 2 2 2 24 3 2" xfId="7686"/>
    <cellStyle name="control table header 1 2 2 2 24 3 3" xfId="7687"/>
    <cellStyle name="control table header 1 2 2 2 24 3 4" xfId="7688"/>
    <cellStyle name="control table header 1 2 2 2 24 4" xfId="7689"/>
    <cellStyle name="control table header 1 2 2 2 25" xfId="305"/>
    <cellStyle name="control table header 1 2 2 2 25 2" xfId="7690"/>
    <cellStyle name="control table header 1 2 2 2 25 2 2" xfId="7691"/>
    <cellStyle name="control table header 1 2 2 2 25 2 3" xfId="7692"/>
    <cellStyle name="control table header 1 2 2 2 25 2 4" xfId="7693"/>
    <cellStyle name="control table header 1 2 2 2 25 3" xfId="7694"/>
    <cellStyle name="control table header 1 2 2 2 25 3 2" xfId="7695"/>
    <cellStyle name="control table header 1 2 2 2 25 3 3" xfId="7696"/>
    <cellStyle name="control table header 1 2 2 2 25 3 4" xfId="7697"/>
    <cellStyle name="control table header 1 2 2 2 25 4" xfId="7698"/>
    <cellStyle name="control table header 1 2 2 2 26" xfId="306"/>
    <cellStyle name="control table header 1 2 2 2 26 2" xfId="7699"/>
    <cellStyle name="control table header 1 2 2 2 26 2 2" xfId="7700"/>
    <cellStyle name="control table header 1 2 2 2 26 2 3" xfId="7701"/>
    <cellStyle name="control table header 1 2 2 2 26 2 4" xfId="7702"/>
    <cellStyle name="control table header 1 2 2 2 26 3" xfId="7703"/>
    <cellStyle name="control table header 1 2 2 2 26 3 2" xfId="7704"/>
    <cellStyle name="control table header 1 2 2 2 26 3 3" xfId="7705"/>
    <cellStyle name="control table header 1 2 2 2 26 3 4" xfId="7706"/>
    <cellStyle name="control table header 1 2 2 2 26 4" xfId="7707"/>
    <cellStyle name="control table header 1 2 2 2 27" xfId="307"/>
    <cellStyle name="control table header 1 2 2 2 27 2" xfId="7708"/>
    <cellStyle name="control table header 1 2 2 2 27 2 2" xfId="7709"/>
    <cellStyle name="control table header 1 2 2 2 27 2 3" xfId="7710"/>
    <cellStyle name="control table header 1 2 2 2 27 2 4" xfId="7711"/>
    <cellStyle name="control table header 1 2 2 2 27 3" xfId="7712"/>
    <cellStyle name="control table header 1 2 2 2 27 3 2" xfId="7713"/>
    <cellStyle name="control table header 1 2 2 2 27 3 3" xfId="7714"/>
    <cellStyle name="control table header 1 2 2 2 27 3 4" xfId="7715"/>
    <cellStyle name="control table header 1 2 2 2 27 4" xfId="7716"/>
    <cellStyle name="control table header 1 2 2 2 28" xfId="308"/>
    <cellStyle name="control table header 1 2 2 2 28 2" xfId="7717"/>
    <cellStyle name="control table header 1 2 2 2 28 2 2" xfId="7718"/>
    <cellStyle name="control table header 1 2 2 2 28 2 3" xfId="7719"/>
    <cellStyle name="control table header 1 2 2 2 28 2 4" xfId="7720"/>
    <cellStyle name="control table header 1 2 2 2 28 3" xfId="7721"/>
    <cellStyle name="control table header 1 2 2 2 28 3 2" xfId="7722"/>
    <cellStyle name="control table header 1 2 2 2 28 3 3" xfId="7723"/>
    <cellStyle name="control table header 1 2 2 2 28 3 4" xfId="7724"/>
    <cellStyle name="control table header 1 2 2 2 28 4" xfId="7725"/>
    <cellStyle name="control table header 1 2 2 2 29" xfId="309"/>
    <cellStyle name="control table header 1 2 2 2 29 2" xfId="7726"/>
    <cellStyle name="control table header 1 2 2 2 29 2 2" xfId="7727"/>
    <cellStyle name="control table header 1 2 2 2 29 2 3" xfId="7728"/>
    <cellStyle name="control table header 1 2 2 2 29 2 4" xfId="7729"/>
    <cellStyle name="control table header 1 2 2 2 29 3" xfId="7730"/>
    <cellStyle name="control table header 1 2 2 2 29 3 2" xfId="7731"/>
    <cellStyle name="control table header 1 2 2 2 29 3 3" xfId="7732"/>
    <cellStyle name="control table header 1 2 2 2 29 3 4" xfId="7733"/>
    <cellStyle name="control table header 1 2 2 2 29 4" xfId="7734"/>
    <cellStyle name="control table header 1 2 2 2 3" xfId="310"/>
    <cellStyle name="control table header 1 2 2 2 3 2" xfId="7735"/>
    <cellStyle name="control table header 1 2 2 2 3 2 2" xfId="7736"/>
    <cellStyle name="control table header 1 2 2 2 3 2 3" xfId="7737"/>
    <cellStyle name="control table header 1 2 2 2 3 2 4" xfId="7738"/>
    <cellStyle name="control table header 1 2 2 2 3 3" xfId="7739"/>
    <cellStyle name="control table header 1 2 2 2 3 3 2" xfId="7740"/>
    <cellStyle name="control table header 1 2 2 2 3 3 3" xfId="7741"/>
    <cellStyle name="control table header 1 2 2 2 3 3 4" xfId="7742"/>
    <cellStyle name="control table header 1 2 2 2 3 4" xfId="7743"/>
    <cellStyle name="control table header 1 2 2 2 30" xfId="311"/>
    <cellStyle name="control table header 1 2 2 2 30 2" xfId="7744"/>
    <cellStyle name="control table header 1 2 2 2 30 2 2" xfId="7745"/>
    <cellStyle name="control table header 1 2 2 2 30 2 3" xfId="7746"/>
    <cellStyle name="control table header 1 2 2 2 30 2 4" xfId="7747"/>
    <cellStyle name="control table header 1 2 2 2 30 3" xfId="7748"/>
    <cellStyle name="control table header 1 2 2 2 30 3 2" xfId="7749"/>
    <cellStyle name="control table header 1 2 2 2 30 3 3" xfId="7750"/>
    <cellStyle name="control table header 1 2 2 2 30 3 4" xfId="7751"/>
    <cellStyle name="control table header 1 2 2 2 30 4" xfId="7752"/>
    <cellStyle name="control table header 1 2 2 2 31" xfId="312"/>
    <cellStyle name="control table header 1 2 2 2 31 2" xfId="7753"/>
    <cellStyle name="control table header 1 2 2 2 31 2 2" xfId="7754"/>
    <cellStyle name="control table header 1 2 2 2 31 2 3" xfId="7755"/>
    <cellStyle name="control table header 1 2 2 2 31 2 4" xfId="7756"/>
    <cellStyle name="control table header 1 2 2 2 31 3" xfId="7757"/>
    <cellStyle name="control table header 1 2 2 2 31 3 2" xfId="7758"/>
    <cellStyle name="control table header 1 2 2 2 31 3 3" xfId="7759"/>
    <cellStyle name="control table header 1 2 2 2 31 3 4" xfId="7760"/>
    <cellStyle name="control table header 1 2 2 2 31 4" xfId="7761"/>
    <cellStyle name="control table header 1 2 2 2 32" xfId="313"/>
    <cellStyle name="control table header 1 2 2 2 32 2" xfId="7762"/>
    <cellStyle name="control table header 1 2 2 2 32 2 2" xfId="7763"/>
    <cellStyle name="control table header 1 2 2 2 32 2 3" xfId="7764"/>
    <cellStyle name="control table header 1 2 2 2 32 2 4" xfId="7765"/>
    <cellStyle name="control table header 1 2 2 2 32 3" xfId="7766"/>
    <cellStyle name="control table header 1 2 2 2 32 3 2" xfId="7767"/>
    <cellStyle name="control table header 1 2 2 2 32 3 3" xfId="7768"/>
    <cellStyle name="control table header 1 2 2 2 32 3 4" xfId="7769"/>
    <cellStyle name="control table header 1 2 2 2 32 4" xfId="7770"/>
    <cellStyle name="control table header 1 2 2 2 33" xfId="314"/>
    <cellStyle name="control table header 1 2 2 2 33 2" xfId="7771"/>
    <cellStyle name="control table header 1 2 2 2 33 2 2" xfId="7772"/>
    <cellStyle name="control table header 1 2 2 2 33 2 3" xfId="7773"/>
    <cellStyle name="control table header 1 2 2 2 33 2 4" xfId="7774"/>
    <cellStyle name="control table header 1 2 2 2 33 3" xfId="7775"/>
    <cellStyle name="control table header 1 2 2 2 33 3 2" xfId="7776"/>
    <cellStyle name="control table header 1 2 2 2 33 3 3" xfId="7777"/>
    <cellStyle name="control table header 1 2 2 2 33 3 4" xfId="7778"/>
    <cellStyle name="control table header 1 2 2 2 33 4" xfId="7779"/>
    <cellStyle name="control table header 1 2 2 2 34" xfId="315"/>
    <cellStyle name="control table header 1 2 2 2 34 2" xfId="7780"/>
    <cellStyle name="control table header 1 2 2 2 34 2 2" xfId="7781"/>
    <cellStyle name="control table header 1 2 2 2 34 2 3" xfId="7782"/>
    <cellStyle name="control table header 1 2 2 2 34 2 4" xfId="7783"/>
    <cellStyle name="control table header 1 2 2 2 34 3" xfId="7784"/>
    <cellStyle name="control table header 1 2 2 2 34 3 2" xfId="7785"/>
    <cellStyle name="control table header 1 2 2 2 34 3 3" xfId="7786"/>
    <cellStyle name="control table header 1 2 2 2 34 3 4" xfId="7787"/>
    <cellStyle name="control table header 1 2 2 2 34 4" xfId="7788"/>
    <cellStyle name="control table header 1 2 2 2 35" xfId="316"/>
    <cellStyle name="control table header 1 2 2 2 35 2" xfId="7789"/>
    <cellStyle name="control table header 1 2 2 2 35 2 2" xfId="7790"/>
    <cellStyle name="control table header 1 2 2 2 35 2 3" xfId="7791"/>
    <cellStyle name="control table header 1 2 2 2 35 2 4" xfId="7792"/>
    <cellStyle name="control table header 1 2 2 2 35 3" xfId="7793"/>
    <cellStyle name="control table header 1 2 2 2 35 3 2" xfId="7794"/>
    <cellStyle name="control table header 1 2 2 2 35 3 3" xfId="7795"/>
    <cellStyle name="control table header 1 2 2 2 35 3 4" xfId="7796"/>
    <cellStyle name="control table header 1 2 2 2 35 4" xfId="7797"/>
    <cellStyle name="control table header 1 2 2 2 36" xfId="317"/>
    <cellStyle name="control table header 1 2 2 2 36 2" xfId="7798"/>
    <cellStyle name="control table header 1 2 2 2 36 2 2" xfId="7799"/>
    <cellStyle name="control table header 1 2 2 2 36 2 3" xfId="7800"/>
    <cellStyle name="control table header 1 2 2 2 36 2 4" xfId="7801"/>
    <cellStyle name="control table header 1 2 2 2 36 3" xfId="7802"/>
    <cellStyle name="control table header 1 2 2 2 36 3 2" xfId="7803"/>
    <cellStyle name="control table header 1 2 2 2 36 3 3" xfId="7804"/>
    <cellStyle name="control table header 1 2 2 2 36 3 4" xfId="7805"/>
    <cellStyle name="control table header 1 2 2 2 36 4" xfId="7806"/>
    <cellStyle name="control table header 1 2 2 2 37" xfId="318"/>
    <cellStyle name="control table header 1 2 2 2 37 2" xfId="7807"/>
    <cellStyle name="control table header 1 2 2 2 37 2 2" xfId="7808"/>
    <cellStyle name="control table header 1 2 2 2 37 2 3" xfId="7809"/>
    <cellStyle name="control table header 1 2 2 2 37 2 4" xfId="7810"/>
    <cellStyle name="control table header 1 2 2 2 37 3" xfId="7811"/>
    <cellStyle name="control table header 1 2 2 2 37 3 2" xfId="7812"/>
    <cellStyle name="control table header 1 2 2 2 37 3 3" xfId="7813"/>
    <cellStyle name="control table header 1 2 2 2 37 3 4" xfId="7814"/>
    <cellStyle name="control table header 1 2 2 2 37 4" xfId="7815"/>
    <cellStyle name="control table header 1 2 2 2 38" xfId="319"/>
    <cellStyle name="control table header 1 2 2 2 38 2" xfId="7816"/>
    <cellStyle name="control table header 1 2 2 2 38 2 2" xfId="7817"/>
    <cellStyle name="control table header 1 2 2 2 38 2 3" xfId="7818"/>
    <cellStyle name="control table header 1 2 2 2 38 2 4" xfId="7819"/>
    <cellStyle name="control table header 1 2 2 2 38 3" xfId="7820"/>
    <cellStyle name="control table header 1 2 2 2 38 3 2" xfId="7821"/>
    <cellStyle name="control table header 1 2 2 2 38 3 3" xfId="7822"/>
    <cellStyle name="control table header 1 2 2 2 38 3 4" xfId="7823"/>
    <cellStyle name="control table header 1 2 2 2 38 4" xfId="7824"/>
    <cellStyle name="control table header 1 2 2 2 39" xfId="320"/>
    <cellStyle name="control table header 1 2 2 2 39 2" xfId="7825"/>
    <cellStyle name="control table header 1 2 2 2 39 2 2" xfId="7826"/>
    <cellStyle name="control table header 1 2 2 2 39 2 3" xfId="7827"/>
    <cellStyle name="control table header 1 2 2 2 39 2 4" xfId="7828"/>
    <cellStyle name="control table header 1 2 2 2 39 3" xfId="7829"/>
    <cellStyle name="control table header 1 2 2 2 39 3 2" xfId="7830"/>
    <cellStyle name="control table header 1 2 2 2 39 3 3" xfId="7831"/>
    <cellStyle name="control table header 1 2 2 2 39 3 4" xfId="7832"/>
    <cellStyle name="control table header 1 2 2 2 39 4" xfId="7833"/>
    <cellStyle name="control table header 1 2 2 2 4" xfId="321"/>
    <cellStyle name="control table header 1 2 2 2 4 2" xfId="7834"/>
    <cellStyle name="control table header 1 2 2 2 4 2 2" xfId="7835"/>
    <cellStyle name="control table header 1 2 2 2 4 2 3" xfId="7836"/>
    <cellStyle name="control table header 1 2 2 2 4 2 4" xfId="7837"/>
    <cellStyle name="control table header 1 2 2 2 4 3" xfId="7838"/>
    <cellStyle name="control table header 1 2 2 2 4 3 2" xfId="7839"/>
    <cellStyle name="control table header 1 2 2 2 4 3 3" xfId="7840"/>
    <cellStyle name="control table header 1 2 2 2 4 3 4" xfId="7841"/>
    <cellStyle name="control table header 1 2 2 2 4 4" xfId="7842"/>
    <cellStyle name="control table header 1 2 2 2 40" xfId="322"/>
    <cellStyle name="control table header 1 2 2 2 40 2" xfId="7843"/>
    <cellStyle name="control table header 1 2 2 2 40 2 2" xfId="7844"/>
    <cellStyle name="control table header 1 2 2 2 40 2 3" xfId="7845"/>
    <cellStyle name="control table header 1 2 2 2 40 2 4" xfId="7846"/>
    <cellStyle name="control table header 1 2 2 2 40 3" xfId="7847"/>
    <cellStyle name="control table header 1 2 2 2 40 3 2" xfId="7848"/>
    <cellStyle name="control table header 1 2 2 2 40 3 3" xfId="7849"/>
    <cellStyle name="control table header 1 2 2 2 40 3 4" xfId="7850"/>
    <cellStyle name="control table header 1 2 2 2 40 4" xfId="7851"/>
    <cellStyle name="control table header 1 2 2 2 41" xfId="323"/>
    <cellStyle name="control table header 1 2 2 2 41 2" xfId="7852"/>
    <cellStyle name="control table header 1 2 2 2 41 2 2" xfId="7853"/>
    <cellStyle name="control table header 1 2 2 2 41 2 3" xfId="7854"/>
    <cellStyle name="control table header 1 2 2 2 41 2 4" xfId="7855"/>
    <cellStyle name="control table header 1 2 2 2 41 3" xfId="7856"/>
    <cellStyle name="control table header 1 2 2 2 41 3 2" xfId="7857"/>
    <cellStyle name="control table header 1 2 2 2 41 3 3" xfId="7858"/>
    <cellStyle name="control table header 1 2 2 2 41 3 4" xfId="7859"/>
    <cellStyle name="control table header 1 2 2 2 41 4" xfId="7860"/>
    <cellStyle name="control table header 1 2 2 2 42" xfId="324"/>
    <cellStyle name="control table header 1 2 2 2 42 2" xfId="7861"/>
    <cellStyle name="control table header 1 2 2 2 42 2 2" xfId="7862"/>
    <cellStyle name="control table header 1 2 2 2 42 2 3" xfId="7863"/>
    <cellStyle name="control table header 1 2 2 2 42 2 4" xfId="7864"/>
    <cellStyle name="control table header 1 2 2 2 42 3" xfId="7865"/>
    <cellStyle name="control table header 1 2 2 2 42 3 2" xfId="7866"/>
    <cellStyle name="control table header 1 2 2 2 42 3 3" xfId="7867"/>
    <cellStyle name="control table header 1 2 2 2 42 3 4" xfId="7868"/>
    <cellStyle name="control table header 1 2 2 2 42 4" xfId="7869"/>
    <cellStyle name="control table header 1 2 2 2 43" xfId="325"/>
    <cellStyle name="control table header 1 2 2 2 43 2" xfId="7870"/>
    <cellStyle name="control table header 1 2 2 2 43 2 2" xfId="7871"/>
    <cellStyle name="control table header 1 2 2 2 43 2 3" xfId="7872"/>
    <cellStyle name="control table header 1 2 2 2 43 2 4" xfId="7873"/>
    <cellStyle name="control table header 1 2 2 2 43 3" xfId="7874"/>
    <cellStyle name="control table header 1 2 2 2 43 3 2" xfId="7875"/>
    <cellStyle name="control table header 1 2 2 2 43 3 3" xfId="7876"/>
    <cellStyle name="control table header 1 2 2 2 43 3 4" xfId="7877"/>
    <cellStyle name="control table header 1 2 2 2 43 4" xfId="7878"/>
    <cellStyle name="control table header 1 2 2 2 44" xfId="326"/>
    <cellStyle name="control table header 1 2 2 2 44 2" xfId="7879"/>
    <cellStyle name="control table header 1 2 2 2 44 2 2" xfId="7880"/>
    <cellStyle name="control table header 1 2 2 2 44 2 3" xfId="7881"/>
    <cellStyle name="control table header 1 2 2 2 44 2 4" xfId="7882"/>
    <cellStyle name="control table header 1 2 2 2 44 3" xfId="7883"/>
    <cellStyle name="control table header 1 2 2 2 44 3 2" xfId="7884"/>
    <cellStyle name="control table header 1 2 2 2 44 3 3" xfId="7885"/>
    <cellStyle name="control table header 1 2 2 2 44 3 4" xfId="7886"/>
    <cellStyle name="control table header 1 2 2 2 44 4" xfId="7887"/>
    <cellStyle name="control table header 1 2 2 2 45" xfId="7888"/>
    <cellStyle name="control table header 1 2 2 2 45 2" xfId="7889"/>
    <cellStyle name="control table header 1 2 2 2 45 3" xfId="7890"/>
    <cellStyle name="control table header 1 2 2 2 45 4" xfId="7891"/>
    <cellStyle name="control table header 1 2 2 2 46" xfId="7892"/>
    <cellStyle name="control table header 1 2 2 2 46 2" xfId="7893"/>
    <cellStyle name="control table header 1 2 2 2 46 3" xfId="7894"/>
    <cellStyle name="control table header 1 2 2 2 46 4" xfId="7895"/>
    <cellStyle name="control table header 1 2 2 2 47" xfId="7896"/>
    <cellStyle name="control table header 1 2 2 2 47 2" xfId="7897"/>
    <cellStyle name="control table header 1 2 2 2 47 3" xfId="7898"/>
    <cellStyle name="control table header 1 2 2 2 47 4" xfId="7899"/>
    <cellStyle name="control table header 1 2 2 2 48" xfId="7900"/>
    <cellStyle name="control table header 1 2 2 2 5" xfId="327"/>
    <cellStyle name="control table header 1 2 2 2 5 2" xfId="7901"/>
    <cellStyle name="control table header 1 2 2 2 5 2 2" xfId="7902"/>
    <cellStyle name="control table header 1 2 2 2 5 2 3" xfId="7903"/>
    <cellStyle name="control table header 1 2 2 2 5 2 4" xfId="7904"/>
    <cellStyle name="control table header 1 2 2 2 5 3" xfId="7905"/>
    <cellStyle name="control table header 1 2 2 2 5 3 2" xfId="7906"/>
    <cellStyle name="control table header 1 2 2 2 5 3 3" xfId="7907"/>
    <cellStyle name="control table header 1 2 2 2 5 3 4" xfId="7908"/>
    <cellStyle name="control table header 1 2 2 2 5 4" xfId="7909"/>
    <cellStyle name="control table header 1 2 2 2 6" xfId="328"/>
    <cellStyle name="control table header 1 2 2 2 6 2" xfId="7910"/>
    <cellStyle name="control table header 1 2 2 2 6 2 2" xfId="7911"/>
    <cellStyle name="control table header 1 2 2 2 6 2 3" xfId="7912"/>
    <cellStyle name="control table header 1 2 2 2 6 2 4" xfId="7913"/>
    <cellStyle name="control table header 1 2 2 2 6 3" xfId="7914"/>
    <cellStyle name="control table header 1 2 2 2 6 3 2" xfId="7915"/>
    <cellStyle name="control table header 1 2 2 2 6 3 3" xfId="7916"/>
    <cellStyle name="control table header 1 2 2 2 6 3 4" xfId="7917"/>
    <cellStyle name="control table header 1 2 2 2 6 4" xfId="7918"/>
    <cellStyle name="control table header 1 2 2 2 7" xfId="329"/>
    <cellStyle name="control table header 1 2 2 2 7 2" xfId="7919"/>
    <cellStyle name="control table header 1 2 2 2 7 2 2" xfId="7920"/>
    <cellStyle name="control table header 1 2 2 2 7 2 3" xfId="7921"/>
    <cellStyle name="control table header 1 2 2 2 7 2 4" xfId="7922"/>
    <cellStyle name="control table header 1 2 2 2 7 3" xfId="7923"/>
    <cellStyle name="control table header 1 2 2 2 7 3 2" xfId="7924"/>
    <cellStyle name="control table header 1 2 2 2 7 3 3" xfId="7925"/>
    <cellStyle name="control table header 1 2 2 2 7 3 4" xfId="7926"/>
    <cellStyle name="control table header 1 2 2 2 7 4" xfId="7927"/>
    <cellStyle name="control table header 1 2 2 2 8" xfId="330"/>
    <cellStyle name="control table header 1 2 2 2 8 2" xfId="7928"/>
    <cellStyle name="control table header 1 2 2 2 8 2 2" xfId="7929"/>
    <cellStyle name="control table header 1 2 2 2 8 2 3" xfId="7930"/>
    <cellStyle name="control table header 1 2 2 2 8 2 4" xfId="7931"/>
    <cellStyle name="control table header 1 2 2 2 8 3" xfId="7932"/>
    <cellStyle name="control table header 1 2 2 2 8 3 2" xfId="7933"/>
    <cellStyle name="control table header 1 2 2 2 8 3 3" xfId="7934"/>
    <cellStyle name="control table header 1 2 2 2 8 3 4" xfId="7935"/>
    <cellStyle name="control table header 1 2 2 2 8 4" xfId="7936"/>
    <cellStyle name="control table header 1 2 2 2 9" xfId="331"/>
    <cellStyle name="control table header 1 2 2 2 9 2" xfId="7937"/>
    <cellStyle name="control table header 1 2 2 2 9 2 2" xfId="7938"/>
    <cellStyle name="control table header 1 2 2 2 9 2 3" xfId="7939"/>
    <cellStyle name="control table header 1 2 2 2 9 2 4" xfId="7940"/>
    <cellStyle name="control table header 1 2 2 2 9 3" xfId="7941"/>
    <cellStyle name="control table header 1 2 2 2 9 3 2" xfId="7942"/>
    <cellStyle name="control table header 1 2 2 2 9 3 3" xfId="7943"/>
    <cellStyle name="control table header 1 2 2 2 9 3 4" xfId="7944"/>
    <cellStyle name="control table header 1 2 2 2 9 4" xfId="7945"/>
    <cellStyle name="control table header 1 2 2 20" xfId="332"/>
    <cellStyle name="control table header 1 2 2 20 2" xfId="7946"/>
    <cellStyle name="control table header 1 2 2 20 2 2" xfId="7947"/>
    <cellStyle name="control table header 1 2 2 20 2 3" xfId="7948"/>
    <cellStyle name="control table header 1 2 2 20 2 4" xfId="7949"/>
    <cellStyle name="control table header 1 2 2 20 3" xfId="7950"/>
    <cellStyle name="control table header 1 2 2 20 3 2" xfId="7951"/>
    <cellStyle name="control table header 1 2 2 20 3 3" xfId="7952"/>
    <cellStyle name="control table header 1 2 2 20 3 4" xfId="7953"/>
    <cellStyle name="control table header 1 2 2 20 4" xfId="7954"/>
    <cellStyle name="control table header 1 2 2 21" xfId="333"/>
    <cellStyle name="control table header 1 2 2 21 2" xfId="7955"/>
    <cellStyle name="control table header 1 2 2 21 2 2" xfId="7956"/>
    <cellStyle name="control table header 1 2 2 21 2 3" xfId="7957"/>
    <cellStyle name="control table header 1 2 2 21 2 4" xfId="7958"/>
    <cellStyle name="control table header 1 2 2 21 3" xfId="7959"/>
    <cellStyle name="control table header 1 2 2 21 3 2" xfId="7960"/>
    <cellStyle name="control table header 1 2 2 21 3 3" xfId="7961"/>
    <cellStyle name="control table header 1 2 2 21 3 4" xfId="7962"/>
    <cellStyle name="control table header 1 2 2 21 4" xfId="7963"/>
    <cellStyle name="control table header 1 2 2 22" xfId="334"/>
    <cellStyle name="control table header 1 2 2 22 2" xfId="7964"/>
    <cellStyle name="control table header 1 2 2 22 2 2" xfId="7965"/>
    <cellStyle name="control table header 1 2 2 22 2 3" xfId="7966"/>
    <cellStyle name="control table header 1 2 2 22 2 4" xfId="7967"/>
    <cellStyle name="control table header 1 2 2 22 3" xfId="7968"/>
    <cellStyle name="control table header 1 2 2 22 3 2" xfId="7969"/>
    <cellStyle name="control table header 1 2 2 22 3 3" xfId="7970"/>
    <cellStyle name="control table header 1 2 2 22 3 4" xfId="7971"/>
    <cellStyle name="control table header 1 2 2 22 4" xfId="7972"/>
    <cellStyle name="control table header 1 2 2 23" xfId="335"/>
    <cellStyle name="control table header 1 2 2 23 2" xfId="7973"/>
    <cellStyle name="control table header 1 2 2 23 2 2" xfId="7974"/>
    <cellStyle name="control table header 1 2 2 23 2 3" xfId="7975"/>
    <cellStyle name="control table header 1 2 2 23 2 4" xfId="7976"/>
    <cellStyle name="control table header 1 2 2 23 3" xfId="7977"/>
    <cellStyle name="control table header 1 2 2 23 3 2" xfId="7978"/>
    <cellStyle name="control table header 1 2 2 23 3 3" xfId="7979"/>
    <cellStyle name="control table header 1 2 2 23 3 4" xfId="7980"/>
    <cellStyle name="control table header 1 2 2 23 4" xfId="7981"/>
    <cellStyle name="control table header 1 2 2 24" xfId="336"/>
    <cellStyle name="control table header 1 2 2 24 2" xfId="7982"/>
    <cellStyle name="control table header 1 2 2 24 2 2" xfId="7983"/>
    <cellStyle name="control table header 1 2 2 24 2 3" xfId="7984"/>
    <cellStyle name="control table header 1 2 2 24 2 4" xfId="7985"/>
    <cellStyle name="control table header 1 2 2 24 3" xfId="7986"/>
    <cellStyle name="control table header 1 2 2 24 3 2" xfId="7987"/>
    <cellStyle name="control table header 1 2 2 24 3 3" xfId="7988"/>
    <cellStyle name="control table header 1 2 2 24 3 4" xfId="7989"/>
    <cellStyle name="control table header 1 2 2 24 4" xfId="7990"/>
    <cellStyle name="control table header 1 2 2 25" xfId="337"/>
    <cellStyle name="control table header 1 2 2 25 2" xfId="7991"/>
    <cellStyle name="control table header 1 2 2 25 2 2" xfId="7992"/>
    <cellStyle name="control table header 1 2 2 25 2 3" xfId="7993"/>
    <cellStyle name="control table header 1 2 2 25 2 4" xfId="7994"/>
    <cellStyle name="control table header 1 2 2 25 3" xfId="7995"/>
    <cellStyle name="control table header 1 2 2 25 3 2" xfId="7996"/>
    <cellStyle name="control table header 1 2 2 25 3 3" xfId="7997"/>
    <cellStyle name="control table header 1 2 2 25 3 4" xfId="7998"/>
    <cellStyle name="control table header 1 2 2 25 4" xfId="7999"/>
    <cellStyle name="control table header 1 2 2 26" xfId="338"/>
    <cellStyle name="control table header 1 2 2 26 2" xfId="8000"/>
    <cellStyle name="control table header 1 2 2 26 2 2" xfId="8001"/>
    <cellStyle name="control table header 1 2 2 26 2 3" xfId="8002"/>
    <cellStyle name="control table header 1 2 2 26 2 4" xfId="8003"/>
    <cellStyle name="control table header 1 2 2 26 3" xfId="8004"/>
    <cellStyle name="control table header 1 2 2 26 3 2" xfId="8005"/>
    <cellStyle name="control table header 1 2 2 26 3 3" xfId="8006"/>
    <cellStyle name="control table header 1 2 2 26 3 4" xfId="8007"/>
    <cellStyle name="control table header 1 2 2 26 4" xfId="8008"/>
    <cellStyle name="control table header 1 2 2 27" xfId="339"/>
    <cellStyle name="control table header 1 2 2 27 2" xfId="8009"/>
    <cellStyle name="control table header 1 2 2 27 2 2" xfId="8010"/>
    <cellStyle name="control table header 1 2 2 27 2 3" xfId="8011"/>
    <cellStyle name="control table header 1 2 2 27 2 4" xfId="8012"/>
    <cellStyle name="control table header 1 2 2 27 3" xfId="8013"/>
    <cellStyle name="control table header 1 2 2 27 3 2" xfId="8014"/>
    <cellStyle name="control table header 1 2 2 27 3 3" xfId="8015"/>
    <cellStyle name="control table header 1 2 2 27 3 4" xfId="8016"/>
    <cellStyle name="control table header 1 2 2 27 4" xfId="8017"/>
    <cellStyle name="control table header 1 2 2 28" xfId="340"/>
    <cellStyle name="control table header 1 2 2 28 2" xfId="8018"/>
    <cellStyle name="control table header 1 2 2 28 2 2" xfId="8019"/>
    <cellStyle name="control table header 1 2 2 28 2 3" xfId="8020"/>
    <cellStyle name="control table header 1 2 2 28 2 4" xfId="8021"/>
    <cellStyle name="control table header 1 2 2 28 3" xfId="8022"/>
    <cellStyle name="control table header 1 2 2 28 3 2" xfId="8023"/>
    <cellStyle name="control table header 1 2 2 28 3 3" xfId="8024"/>
    <cellStyle name="control table header 1 2 2 28 3 4" xfId="8025"/>
    <cellStyle name="control table header 1 2 2 28 4" xfId="8026"/>
    <cellStyle name="control table header 1 2 2 29" xfId="341"/>
    <cellStyle name="control table header 1 2 2 29 2" xfId="8027"/>
    <cellStyle name="control table header 1 2 2 29 2 2" xfId="8028"/>
    <cellStyle name="control table header 1 2 2 29 2 3" xfId="8029"/>
    <cellStyle name="control table header 1 2 2 29 2 4" xfId="8030"/>
    <cellStyle name="control table header 1 2 2 29 3" xfId="8031"/>
    <cellStyle name="control table header 1 2 2 29 3 2" xfId="8032"/>
    <cellStyle name="control table header 1 2 2 29 3 3" xfId="8033"/>
    <cellStyle name="control table header 1 2 2 29 3 4" xfId="8034"/>
    <cellStyle name="control table header 1 2 2 29 4" xfId="8035"/>
    <cellStyle name="control table header 1 2 2 3" xfId="342"/>
    <cellStyle name="control table header 1 2 2 3 2" xfId="8036"/>
    <cellStyle name="control table header 1 2 2 3 2 2" xfId="8037"/>
    <cellStyle name="control table header 1 2 2 3 2 3" xfId="8038"/>
    <cellStyle name="control table header 1 2 2 3 2 4" xfId="8039"/>
    <cellStyle name="control table header 1 2 2 3 3" xfId="8040"/>
    <cellStyle name="control table header 1 2 2 3 3 2" xfId="8041"/>
    <cellStyle name="control table header 1 2 2 3 3 3" xfId="8042"/>
    <cellStyle name="control table header 1 2 2 3 3 4" xfId="8043"/>
    <cellStyle name="control table header 1 2 2 3 4" xfId="8044"/>
    <cellStyle name="control table header 1 2 2 30" xfId="343"/>
    <cellStyle name="control table header 1 2 2 30 2" xfId="8045"/>
    <cellStyle name="control table header 1 2 2 30 2 2" xfId="8046"/>
    <cellStyle name="control table header 1 2 2 30 2 3" xfId="8047"/>
    <cellStyle name="control table header 1 2 2 30 2 4" xfId="8048"/>
    <cellStyle name="control table header 1 2 2 30 3" xfId="8049"/>
    <cellStyle name="control table header 1 2 2 30 3 2" xfId="8050"/>
    <cellStyle name="control table header 1 2 2 30 3 3" xfId="8051"/>
    <cellStyle name="control table header 1 2 2 30 3 4" xfId="8052"/>
    <cellStyle name="control table header 1 2 2 30 4" xfId="8053"/>
    <cellStyle name="control table header 1 2 2 31" xfId="344"/>
    <cellStyle name="control table header 1 2 2 31 2" xfId="8054"/>
    <cellStyle name="control table header 1 2 2 31 2 2" xfId="8055"/>
    <cellStyle name="control table header 1 2 2 31 2 3" xfId="8056"/>
    <cellStyle name="control table header 1 2 2 31 2 4" xfId="8057"/>
    <cellStyle name="control table header 1 2 2 31 3" xfId="8058"/>
    <cellStyle name="control table header 1 2 2 31 3 2" xfId="8059"/>
    <cellStyle name="control table header 1 2 2 31 3 3" xfId="8060"/>
    <cellStyle name="control table header 1 2 2 31 3 4" xfId="8061"/>
    <cellStyle name="control table header 1 2 2 31 4" xfId="8062"/>
    <cellStyle name="control table header 1 2 2 32" xfId="345"/>
    <cellStyle name="control table header 1 2 2 32 2" xfId="8063"/>
    <cellStyle name="control table header 1 2 2 32 2 2" xfId="8064"/>
    <cellStyle name="control table header 1 2 2 32 2 3" xfId="8065"/>
    <cellStyle name="control table header 1 2 2 32 2 4" xfId="8066"/>
    <cellStyle name="control table header 1 2 2 32 3" xfId="8067"/>
    <cellStyle name="control table header 1 2 2 32 3 2" xfId="8068"/>
    <cellStyle name="control table header 1 2 2 32 3 3" xfId="8069"/>
    <cellStyle name="control table header 1 2 2 32 3 4" xfId="8070"/>
    <cellStyle name="control table header 1 2 2 32 4" xfId="8071"/>
    <cellStyle name="control table header 1 2 2 33" xfId="346"/>
    <cellStyle name="control table header 1 2 2 33 2" xfId="8072"/>
    <cellStyle name="control table header 1 2 2 33 2 2" xfId="8073"/>
    <cellStyle name="control table header 1 2 2 33 2 3" xfId="8074"/>
    <cellStyle name="control table header 1 2 2 33 2 4" xfId="8075"/>
    <cellStyle name="control table header 1 2 2 33 3" xfId="8076"/>
    <cellStyle name="control table header 1 2 2 33 3 2" xfId="8077"/>
    <cellStyle name="control table header 1 2 2 33 3 3" xfId="8078"/>
    <cellStyle name="control table header 1 2 2 33 3 4" xfId="8079"/>
    <cellStyle name="control table header 1 2 2 33 4" xfId="8080"/>
    <cellStyle name="control table header 1 2 2 34" xfId="347"/>
    <cellStyle name="control table header 1 2 2 34 2" xfId="8081"/>
    <cellStyle name="control table header 1 2 2 34 2 2" xfId="8082"/>
    <cellStyle name="control table header 1 2 2 34 2 3" xfId="8083"/>
    <cellStyle name="control table header 1 2 2 34 2 4" xfId="8084"/>
    <cellStyle name="control table header 1 2 2 34 3" xfId="8085"/>
    <cellStyle name="control table header 1 2 2 34 3 2" xfId="8086"/>
    <cellStyle name="control table header 1 2 2 34 3 3" xfId="8087"/>
    <cellStyle name="control table header 1 2 2 34 3 4" xfId="8088"/>
    <cellStyle name="control table header 1 2 2 34 4" xfId="8089"/>
    <cellStyle name="control table header 1 2 2 35" xfId="348"/>
    <cellStyle name="control table header 1 2 2 35 2" xfId="8090"/>
    <cellStyle name="control table header 1 2 2 35 2 2" xfId="8091"/>
    <cellStyle name="control table header 1 2 2 35 2 3" xfId="8092"/>
    <cellStyle name="control table header 1 2 2 35 2 4" xfId="8093"/>
    <cellStyle name="control table header 1 2 2 35 3" xfId="8094"/>
    <cellStyle name="control table header 1 2 2 35 3 2" xfId="8095"/>
    <cellStyle name="control table header 1 2 2 35 3 3" xfId="8096"/>
    <cellStyle name="control table header 1 2 2 35 3 4" xfId="8097"/>
    <cellStyle name="control table header 1 2 2 35 4" xfId="8098"/>
    <cellStyle name="control table header 1 2 2 36" xfId="349"/>
    <cellStyle name="control table header 1 2 2 36 2" xfId="8099"/>
    <cellStyle name="control table header 1 2 2 36 2 2" xfId="8100"/>
    <cellStyle name="control table header 1 2 2 36 2 3" xfId="8101"/>
    <cellStyle name="control table header 1 2 2 36 2 4" xfId="8102"/>
    <cellStyle name="control table header 1 2 2 36 3" xfId="8103"/>
    <cellStyle name="control table header 1 2 2 36 3 2" xfId="8104"/>
    <cellStyle name="control table header 1 2 2 36 3 3" xfId="8105"/>
    <cellStyle name="control table header 1 2 2 36 3 4" xfId="8106"/>
    <cellStyle name="control table header 1 2 2 36 4" xfId="8107"/>
    <cellStyle name="control table header 1 2 2 37" xfId="350"/>
    <cellStyle name="control table header 1 2 2 37 2" xfId="8108"/>
    <cellStyle name="control table header 1 2 2 37 2 2" xfId="8109"/>
    <cellStyle name="control table header 1 2 2 37 2 3" xfId="8110"/>
    <cellStyle name="control table header 1 2 2 37 2 4" xfId="8111"/>
    <cellStyle name="control table header 1 2 2 37 3" xfId="8112"/>
    <cellStyle name="control table header 1 2 2 37 3 2" xfId="8113"/>
    <cellStyle name="control table header 1 2 2 37 3 3" xfId="8114"/>
    <cellStyle name="control table header 1 2 2 37 3 4" xfId="8115"/>
    <cellStyle name="control table header 1 2 2 37 4" xfId="8116"/>
    <cellStyle name="control table header 1 2 2 38" xfId="351"/>
    <cellStyle name="control table header 1 2 2 38 2" xfId="8117"/>
    <cellStyle name="control table header 1 2 2 38 2 2" xfId="8118"/>
    <cellStyle name="control table header 1 2 2 38 2 3" xfId="8119"/>
    <cellStyle name="control table header 1 2 2 38 2 4" xfId="8120"/>
    <cellStyle name="control table header 1 2 2 38 3" xfId="8121"/>
    <cellStyle name="control table header 1 2 2 38 3 2" xfId="8122"/>
    <cellStyle name="control table header 1 2 2 38 3 3" xfId="8123"/>
    <cellStyle name="control table header 1 2 2 38 3 4" xfId="8124"/>
    <cellStyle name="control table header 1 2 2 38 4" xfId="8125"/>
    <cellStyle name="control table header 1 2 2 39" xfId="352"/>
    <cellStyle name="control table header 1 2 2 39 2" xfId="8126"/>
    <cellStyle name="control table header 1 2 2 39 2 2" xfId="8127"/>
    <cellStyle name="control table header 1 2 2 39 2 3" xfId="8128"/>
    <cellStyle name="control table header 1 2 2 39 2 4" xfId="8129"/>
    <cellStyle name="control table header 1 2 2 39 3" xfId="8130"/>
    <cellStyle name="control table header 1 2 2 39 3 2" xfId="8131"/>
    <cellStyle name="control table header 1 2 2 39 3 3" xfId="8132"/>
    <cellStyle name="control table header 1 2 2 39 3 4" xfId="8133"/>
    <cellStyle name="control table header 1 2 2 39 4" xfId="8134"/>
    <cellStyle name="control table header 1 2 2 4" xfId="353"/>
    <cellStyle name="control table header 1 2 2 4 2" xfId="8135"/>
    <cellStyle name="control table header 1 2 2 4 2 2" xfId="8136"/>
    <cellStyle name="control table header 1 2 2 4 2 3" xfId="8137"/>
    <cellStyle name="control table header 1 2 2 4 2 4" xfId="8138"/>
    <cellStyle name="control table header 1 2 2 4 3" xfId="8139"/>
    <cellStyle name="control table header 1 2 2 4 3 2" xfId="8140"/>
    <cellStyle name="control table header 1 2 2 4 3 3" xfId="8141"/>
    <cellStyle name="control table header 1 2 2 4 3 4" xfId="8142"/>
    <cellStyle name="control table header 1 2 2 4 4" xfId="8143"/>
    <cellStyle name="control table header 1 2 2 40" xfId="354"/>
    <cellStyle name="control table header 1 2 2 40 2" xfId="8144"/>
    <cellStyle name="control table header 1 2 2 40 2 2" xfId="8145"/>
    <cellStyle name="control table header 1 2 2 40 2 3" xfId="8146"/>
    <cellStyle name="control table header 1 2 2 40 2 4" xfId="8147"/>
    <cellStyle name="control table header 1 2 2 40 3" xfId="8148"/>
    <cellStyle name="control table header 1 2 2 40 3 2" xfId="8149"/>
    <cellStyle name="control table header 1 2 2 40 3 3" xfId="8150"/>
    <cellStyle name="control table header 1 2 2 40 3 4" xfId="8151"/>
    <cellStyle name="control table header 1 2 2 40 4" xfId="8152"/>
    <cellStyle name="control table header 1 2 2 41" xfId="355"/>
    <cellStyle name="control table header 1 2 2 41 2" xfId="8153"/>
    <cellStyle name="control table header 1 2 2 41 2 2" xfId="8154"/>
    <cellStyle name="control table header 1 2 2 41 2 3" xfId="8155"/>
    <cellStyle name="control table header 1 2 2 41 2 4" xfId="8156"/>
    <cellStyle name="control table header 1 2 2 41 3" xfId="8157"/>
    <cellStyle name="control table header 1 2 2 41 3 2" xfId="8158"/>
    <cellStyle name="control table header 1 2 2 41 3 3" xfId="8159"/>
    <cellStyle name="control table header 1 2 2 41 3 4" xfId="8160"/>
    <cellStyle name="control table header 1 2 2 41 4" xfId="8161"/>
    <cellStyle name="control table header 1 2 2 42" xfId="356"/>
    <cellStyle name="control table header 1 2 2 42 2" xfId="8162"/>
    <cellStyle name="control table header 1 2 2 42 2 2" xfId="8163"/>
    <cellStyle name="control table header 1 2 2 42 2 3" xfId="8164"/>
    <cellStyle name="control table header 1 2 2 42 2 4" xfId="8165"/>
    <cellStyle name="control table header 1 2 2 42 3" xfId="8166"/>
    <cellStyle name="control table header 1 2 2 42 3 2" xfId="8167"/>
    <cellStyle name="control table header 1 2 2 42 3 3" xfId="8168"/>
    <cellStyle name="control table header 1 2 2 42 3 4" xfId="8169"/>
    <cellStyle name="control table header 1 2 2 42 4" xfId="8170"/>
    <cellStyle name="control table header 1 2 2 43" xfId="357"/>
    <cellStyle name="control table header 1 2 2 43 2" xfId="8171"/>
    <cellStyle name="control table header 1 2 2 43 2 2" xfId="8172"/>
    <cellStyle name="control table header 1 2 2 43 2 3" xfId="8173"/>
    <cellStyle name="control table header 1 2 2 43 2 4" xfId="8174"/>
    <cellStyle name="control table header 1 2 2 43 3" xfId="8175"/>
    <cellStyle name="control table header 1 2 2 43 3 2" xfId="8176"/>
    <cellStyle name="control table header 1 2 2 43 3 3" xfId="8177"/>
    <cellStyle name="control table header 1 2 2 43 3 4" xfId="8178"/>
    <cellStyle name="control table header 1 2 2 43 4" xfId="8179"/>
    <cellStyle name="control table header 1 2 2 44" xfId="358"/>
    <cellStyle name="control table header 1 2 2 44 2" xfId="8180"/>
    <cellStyle name="control table header 1 2 2 44 2 2" xfId="8181"/>
    <cellStyle name="control table header 1 2 2 44 2 3" xfId="8182"/>
    <cellStyle name="control table header 1 2 2 44 2 4" xfId="8183"/>
    <cellStyle name="control table header 1 2 2 44 3" xfId="8184"/>
    <cellStyle name="control table header 1 2 2 44 3 2" xfId="8185"/>
    <cellStyle name="control table header 1 2 2 44 3 3" xfId="8186"/>
    <cellStyle name="control table header 1 2 2 44 3 4" xfId="8187"/>
    <cellStyle name="control table header 1 2 2 44 4" xfId="8188"/>
    <cellStyle name="control table header 1 2 2 45" xfId="359"/>
    <cellStyle name="control table header 1 2 2 45 2" xfId="8189"/>
    <cellStyle name="control table header 1 2 2 45 2 2" xfId="8190"/>
    <cellStyle name="control table header 1 2 2 45 2 3" xfId="8191"/>
    <cellStyle name="control table header 1 2 2 45 2 4" xfId="8192"/>
    <cellStyle name="control table header 1 2 2 45 3" xfId="8193"/>
    <cellStyle name="control table header 1 2 2 45 3 2" xfId="8194"/>
    <cellStyle name="control table header 1 2 2 45 3 3" xfId="8195"/>
    <cellStyle name="control table header 1 2 2 45 3 4" xfId="8196"/>
    <cellStyle name="control table header 1 2 2 45 4" xfId="8197"/>
    <cellStyle name="control table header 1 2 2 46" xfId="8198"/>
    <cellStyle name="control table header 1 2 2 46 2" xfId="8199"/>
    <cellStyle name="control table header 1 2 2 46 3" xfId="8200"/>
    <cellStyle name="control table header 1 2 2 46 4" xfId="8201"/>
    <cellStyle name="control table header 1 2 2 47" xfId="8202"/>
    <cellStyle name="control table header 1 2 2 47 2" xfId="8203"/>
    <cellStyle name="control table header 1 2 2 47 3" xfId="8204"/>
    <cellStyle name="control table header 1 2 2 47 4" xfId="8205"/>
    <cellStyle name="control table header 1 2 2 48" xfId="8206"/>
    <cellStyle name="control table header 1 2 2 48 2" xfId="8207"/>
    <cellStyle name="control table header 1 2 2 48 3" xfId="8208"/>
    <cellStyle name="control table header 1 2 2 48 4" xfId="8209"/>
    <cellStyle name="control table header 1 2 2 49" xfId="8210"/>
    <cellStyle name="control table header 1 2 2 5" xfId="360"/>
    <cellStyle name="control table header 1 2 2 5 2" xfId="8211"/>
    <cellStyle name="control table header 1 2 2 5 2 2" xfId="8212"/>
    <cellStyle name="control table header 1 2 2 5 2 3" xfId="8213"/>
    <cellStyle name="control table header 1 2 2 5 2 4" xfId="8214"/>
    <cellStyle name="control table header 1 2 2 5 3" xfId="8215"/>
    <cellStyle name="control table header 1 2 2 5 3 2" xfId="8216"/>
    <cellStyle name="control table header 1 2 2 5 3 3" xfId="8217"/>
    <cellStyle name="control table header 1 2 2 5 3 4" xfId="8218"/>
    <cellStyle name="control table header 1 2 2 5 4" xfId="8219"/>
    <cellStyle name="control table header 1 2 2 6" xfId="361"/>
    <cellStyle name="control table header 1 2 2 6 2" xfId="8220"/>
    <cellStyle name="control table header 1 2 2 6 2 2" xfId="8221"/>
    <cellStyle name="control table header 1 2 2 6 2 3" xfId="8222"/>
    <cellStyle name="control table header 1 2 2 6 2 4" xfId="8223"/>
    <cellStyle name="control table header 1 2 2 6 3" xfId="8224"/>
    <cellStyle name="control table header 1 2 2 6 3 2" xfId="8225"/>
    <cellStyle name="control table header 1 2 2 6 3 3" xfId="8226"/>
    <cellStyle name="control table header 1 2 2 6 3 4" xfId="8227"/>
    <cellStyle name="control table header 1 2 2 6 4" xfId="8228"/>
    <cellStyle name="control table header 1 2 2 7" xfId="362"/>
    <cellStyle name="control table header 1 2 2 7 2" xfId="8229"/>
    <cellStyle name="control table header 1 2 2 7 2 2" xfId="8230"/>
    <cellStyle name="control table header 1 2 2 7 2 3" xfId="8231"/>
    <cellStyle name="control table header 1 2 2 7 2 4" xfId="8232"/>
    <cellStyle name="control table header 1 2 2 7 3" xfId="8233"/>
    <cellStyle name="control table header 1 2 2 7 3 2" xfId="8234"/>
    <cellStyle name="control table header 1 2 2 7 3 3" xfId="8235"/>
    <cellStyle name="control table header 1 2 2 7 3 4" xfId="8236"/>
    <cellStyle name="control table header 1 2 2 7 4" xfId="8237"/>
    <cellStyle name="control table header 1 2 2 8" xfId="363"/>
    <cellStyle name="control table header 1 2 2 8 2" xfId="8238"/>
    <cellStyle name="control table header 1 2 2 8 2 2" xfId="8239"/>
    <cellStyle name="control table header 1 2 2 8 2 3" xfId="8240"/>
    <cellStyle name="control table header 1 2 2 8 2 4" xfId="8241"/>
    <cellStyle name="control table header 1 2 2 8 3" xfId="8242"/>
    <cellStyle name="control table header 1 2 2 8 3 2" xfId="8243"/>
    <cellStyle name="control table header 1 2 2 8 3 3" xfId="8244"/>
    <cellStyle name="control table header 1 2 2 8 3 4" xfId="8245"/>
    <cellStyle name="control table header 1 2 2 8 4" xfId="8246"/>
    <cellStyle name="control table header 1 2 2 9" xfId="364"/>
    <cellStyle name="control table header 1 2 2 9 2" xfId="8247"/>
    <cellStyle name="control table header 1 2 2 9 2 2" xfId="8248"/>
    <cellStyle name="control table header 1 2 2 9 2 3" xfId="8249"/>
    <cellStyle name="control table header 1 2 2 9 2 4" xfId="8250"/>
    <cellStyle name="control table header 1 2 2 9 3" xfId="8251"/>
    <cellStyle name="control table header 1 2 2 9 3 2" xfId="8252"/>
    <cellStyle name="control table header 1 2 2 9 3 3" xfId="8253"/>
    <cellStyle name="control table header 1 2 2 9 3 4" xfId="8254"/>
    <cellStyle name="control table header 1 2 2 9 4" xfId="8255"/>
    <cellStyle name="control table header 1 2 3" xfId="365"/>
    <cellStyle name="control table header 1 2 3 10" xfId="366"/>
    <cellStyle name="control table header 1 2 3 10 2" xfId="8256"/>
    <cellStyle name="control table header 1 2 3 10 2 2" xfId="8257"/>
    <cellStyle name="control table header 1 2 3 10 2 3" xfId="8258"/>
    <cellStyle name="control table header 1 2 3 10 2 4" xfId="8259"/>
    <cellStyle name="control table header 1 2 3 10 3" xfId="8260"/>
    <cellStyle name="control table header 1 2 3 10 3 2" xfId="8261"/>
    <cellStyle name="control table header 1 2 3 10 3 3" xfId="8262"/>
    <cellStyle name="control table header 1 2 3 10 3 4" xfId="8263"/>
    <cellStyle name="control table header 1 2 3 10 4" xfId="8264"/>
    <cellStyle name="control table header 1 2 3 11" xfId="367"/>
    <cellStyle name="control table header 1 2 3 11 2" xfId="8265"/>
    <cellStyle name="control table header 1 2 3 11 2 2" xfId="8266"/>
    <cellStyle name="control table header 1 2 3 11 2 3" xfId="8267"/>
    <cellStyle name="control table header 1 2 3 11 2 4" xfId="8268"/>
    <cellStyle name="control table header 1 2 3 11 3" xfId="8269"/>
    <cellStyle name="control table header 1 2 3 11 3 2" xfId="8270"/>
    <cellStyle name="control table header 1 2 3 11 3 3" xfId="8271"/>
    <cellStyle name="control table header 1 2 3 11 3 4" xfId="8272"/>
    <cellStyle name="control table header 1 2 3 11 4" xfId="8273"/>
    <cellStyle name="control table header 1 2 3 12" xfId="368"/>
    <cellStyle name="control table header 1 2 3 12 2" xfId="8274"/>
    <cellStyle name="control table header 1 2 3 12 2 2" xfId="8275"/>
    <cellStyle name="control table header 1 2 3 12 2 3" xfId="8276"/>
    <cellStyle name="control table header 1 2 3 12 2 4" xfId="8277"/>
    <cellStyle name="control table header 1 2 3 12 3" xfId="8278"/>
    <cellStyle name="control table header 1 2 3 12 3 2" xfId="8279"/>
    <cellStyle name="control table header 1 2 3 12 3 3" xfId="8280"/>
    <cellStyle name="control table header 1 2 3 12 3 4" xfId="8281"/>
    <cellStyle name="control table header 1 2 3 12 4" xfId="8282"/>
    <cellStyle name="control table header 1 2 3 13" xfId="369"/>
    <cellStyle name="control table header 1 2 3 13 2" xfId="8283"/>
    <cellStyle name="control table header 1 2 3 13 2 2" xfId="8284"/>
    <cellStyle name="control table header 1 2 3 13 2 3" xfId="8285"/>
    <cellStyle name="control table header 1 2 3 13 2 4" xfId="8286"/>
    <cellStyle name="control table header 1 2 3 13 3" xfId="8287"/>
    <cellStyle name="control table header 1 2 3 13 3 2" xfId="8288"/>
    <cellStyle name="control table header 1 2 3 13 3 3" xfId="8289"/>
    <cellStyle name="control table header 1 2 3 13 3 4" xfId="8290"/>
    <cellStyle name="control table header 1 2 3 13 4" xfId="8291"/>
    <cellStyle name="control table header 1 2 3 14" xfId="370"/>
    <cellStyle name="control table header 1 2 3 14 2" xfId="8292"/>
    <cellStyle name="control table header 1 2 3 14 2 2" xfId="8293"/>
    <cellStyle name="control table header 1 2 3 14 2 3" xfId="8294"/>
    <cellStyle name="control table header 1 2 3 14 2 4" xfId="8295"/>
    <cellStyle name="control table header 1 2 3 14 3" xfId="8296"/>
    <cellStyle name="control table header 1 2 3 14 3 2" xfId="8297"/>
    <cellStyle name="control table header 1 2 3 14 3 3" xfId="8298"/>
    <cellStyle name="control table header 1 2 3 14 3 4" xfId="8299"/>
    <cellStyle name="control table header 1 2 3 14 4" xfId="8300"/>
    <cellStyle name="control table header 1 2 3 15" xfId="371"/>
    <cellStyle name="control table header 1 2 3 15 2" xfId="8301"/>
    <cellStyle name="control table header 1 2 3 15 2 2" xfId="8302"/>
    <cellStyle name="control table header 1 2 3 15 2 3" xfId="8303"/>
    <cellStyle name="control table header 1 2 3 15 2 4" xfId="8304"/>
    <cellStyle name="control table header 1 2 3 15 3" xfId="8305"/>
    <cellStyle name="control table header 1 2 3 15 3 2" xfId="8306"/>
    <cellStyle name="control table header 1 2 3 15 3 3" xfId="8307"/>
    <cellStyle name="control table header 1 2 3 15 3 4" xfId="8308"/>
    <cellStyle name="control table header 1 2 3 15 4" xfId="8309"/>
    <cellStyle name="control table header 1 2 3 16" xfId="372"/>
    <cellStyle name="control table header 1 2 3 16 2" xfId="8310"/>
    <cellStyle name="control table header 1 2 3 16 2 2" xfId="8311"/>
    <cellStyle name="control table header 1 2 3 16 2 3" xfId="8312"/>
    <cellStyle name="control table header 1 2 3 16 2 4" xfId="8313"/>
    <cellStyle name="control table header 1 2 3 16 3" xfId="8314"/>
    <cellStyle name="control table header 1 2 3 16 3 2" xfId="8315"/>
    <cellStyle name="control table header 1 2 3 16 3 3" xfId="8316"/>
    <cellStyle name="control table header 1 2 3 16 3 4" xfId="8317"/>
    <cellStyle name="control table header 1 2 3 16 4" xfId="8318"/>
    <cellStyle name="control table header 1 2 3 17" xfId="373"/>
    <cellStyle name="control table header 1 2 3 17 2" xfId="8319"/>
    <cellStyle name="control table header 1 2 3 17 2 2" xfId="8320"/>
    <cellStyle name="control table header 1 2 3 17 2 3" xfId="8321"/>
    <cellStyle name="control table header 1 2 3 17 2 4" xfId="8322"/>
    <cellStyle name="control table header 1 2 3 17 3" xfId="8323"/>
    <cellStyle name="control table header 1 2 3 17 3 2" xfId="8324"/>
    <cellStyle name="control table header 1 2 3 17 3 3" xfId="8325"/>
    <cellStyle name="control table header 1 2 3 17 3 4" xfId="8326"/>
    <cellStyle name="control table header 1 2 3 17 4" xfId="8327"/>
    <cellStyle name="control table header 1 2 3 18" xfId="374"/>
    <cellStyle name="control table header 1 2 3 18 2" xfId="8328"/>
    <cellStyle name="control table header 1 2 3 18 2 2" xfId="8329"/>
    <cellStyle name="control table header 1 2 3 18 2 3" xfId="8330"/>
    <cellStyle name="control table header 1 2 3 18 2 4" xfId="8331"/>
    <cellStyle name="control table header 1 2 3 18 3" xfId="8332"/>
    <cellStyle name="control table header 1 2 3 18 3 2" xfId="8333"/>
    <cellStyle name="control table header 1 2 3 18 3 3" xfId="8334"/>
    <cellStyle name="control table header 1 2 3 18 3 4" xfId="8335"/>
    <cellStyle name="control table header 1 2 3 18 4" xfId="8336"/>
    <cellStyle name="control table header 1 2 3 19" xfId="375"/>
    <cellStyle name="control table header 1 2 3 19 2" xfId="8337"/>
    <cellStyle name="control table header 1 2 3 19 2 2" xfId="8338"/>
    <cellStyle name="control table header 1 2 3 19 2 3" xfId="8339"/>
    <cellStyle name="control table header 1 2 3 19 2 4" xfId="8340"/>
    <cellStyle name="control table header 1 2 3 19 3" xfId="8341"/>
    <cellStyle name="control table header 1 2 3 19 3 2" xfId="8342"/>
    <cellStyle name="control table header 1 2 3 19 3 3" xfId="8343"/>
    <cellStyle name="control table header 1 2 3 19 3 4" xfId="8344"/>
    <cellStyle name="control table header 1 2 3 19 4" xfId="8345"/>
    <cellStyle name="control table header 1 2 3 2" xfId="376"/>
    <cellStyle name="control table header 1 2 3 2 10" xfId="377"/>
    <cellStyle name="control table header 1 2 3 2 10 2" xfId="8346"/>
    <cellStyle name="control table header 1 2 3 2 10 2 2" xfId="8347"/>
    <cellStyle name="control table header 1 2 3 2 10 2 3" xfId="8348"/>
    <cellStyle name="control table header 1 2 3 2 10 2 4" xfId="8349"/>
    <cellStyle name="control table header 1 2 3 2 10 3" xfId="8350"/>
    <cellStyle name="control table header 1 2 3 2 10 3 2" xfId="8351"/>
    <cellStyle name="control table header 1 2 3 2 10 3 3" xfId="8352"/>
    <cellStyle name="control table header 1 2 3 2 10 3 4" xfId="8353"/>
    <cellStyle name="control table header 1 2 3 2 10 4" xfId="8354"/>
    <cellStyle name="control table header 1 2 3 2 11" xfId="378"/>
    <cellStyle name="control table header 1 2 3 2 11 2" xfId="8355"/>
    <cellStyle name="control table header 1 2 3 2 11 2 2" xfId="8356"/>
    <cellStyle name="control table header 1 2 3 2 11 2 3" xfId="8357"/>
    <cellStyle name="control table header 1 2 3 2 11 2 4" xfId="8358"/>
    <cellStyle name="control table header 1 2 3 2 11 3" xfId="8359"/>
    <cellStyle name="control table header 1 2 3 2 11 3 2" xfId="8360"/>
    <cellStyle name="control table header 1 2 3 2 11 3 3" xfId="8361"/>
    <cellStyle name="control table header 1 2 3 2 11 3 4" xfId="8362"/>
    <cellStyle name="control table header 1 2 3 2 11 4" xfId="8363"/>
    <cellStyle name="control table header 1 2 3 2 12" xfId="379"/>
    <cellStyle name="control table header 1 2 3 2 12 2" xfId="8364"/>
    <cellStyle name="control table header 1 2 3 2 12 2 2" xfId="8365"/>
    <cellStyle name="control table header 1 2 3 2 12 2 3" xfId="8366"/>
    <cellStyle name="control table header 1 2 3 2 12 2 4" xfId="8367"/>
    <cellStyle name="control table header 1 2 3 2 12 3" xfId="8368"/>
    <cellStyle name="control table header 1 2 3 2 12 3 2" xfId="8369"/>
    <cellStyle name="control table header 1 2 3 2 12 3 3" xfId="8370"/>
    <cellStyle name="control table header 1 2 3 2 12 3 4" xfId="8371"/>
    <cellStyle name="control table header 1 2 3 2 12 4" xfId="8372"/>
    <cellStyle name="control table header 1 2 3 2 13" xfId="380"/>
    <cellStyle name="control table header 1 2 3 2 13 2" xfId="8373"/>
    <cellStyle name="control table header 1 2 3 2 13 2 2" xfId="8374"/>
    <cellStyle name="control table header 1 2 3 2 13 2 3" xfId="8375"/>
    <cellStyle name="control table header 1 2 3 2 13 2 4" xfId="8376"/>
    <cellStyle name="control table header 1 2 3 2 13 3" xfId="8377"/>
    <cellStyle name="control table header 1 2 3 2 13 3 2" xfId="8378"/>
    <cellStyle name="control table header 1 2 3 2 13 3 3" xfId="8379"/>
    <cellStyle name="control table header 1 2 3 2 13 3 4" xfId="8380"/>
    <cellStyle name="control table header 1 2 3 2 13 4" xfId="8381"/>
    <cellStyle name="control table header 1 2 3 2 14" xfId="381"/>
    <cellStyle name="control table header 1 2 3 2 14 2" xfId="8382"/>
    <cellStyle name="control table header 1 2 3 2 14 2 2" xfId="8383"/>
    <cellStyle name="control table header 1 2 3 2 14 2 3" xfId="8384"/>
    <cellStyle name="control table header 1 2 3 2 14 2 4" xfId="8385"/>
    <cellStyle name="control table header 1 2 3 2 14 3" xfId="8386"/>
    <cellStyle name="control table header 1 2 3 2 14 3 2" xfId="8387"/>
    <cellStyle name="control table header 1 2 3 2 14 3 3" xfId="8388"/>
    <cellStyle name="control table header 1 2 3 2 14 3 4" xfId="8389"/>
    <cellStyle name="control table header 1 2 3 2 14 4" xfId="8390"/>
    <cellStyle name="control table header 1 2 3 2 15" xfId="382"/>
    <cellStyle name="control table header 1 2 3 2 15 2" xfId="8391"/>
    <cellStyle name="control table header 1 2 3 2 15 2 2" xfId="8392"/>
    <cellStyle name="control table header 1 2 3 2 15 2 3" xfId="8393"/>
    <cellStyle name="control table header 1 2 3 2 15 2 4" xfId="8394"/>
    <cellStyle name="control table header 1 2 3 2 15 3" xfId="8395"/>
    <cellStyle name="control table header 1 2 3 2 15 3 2" xfId="8396"/>
    <cellStyle name="control table header 1 2 3 2 15 3 3" xfId="8397"/>
    <cellStyle name="control table header 1 2 3 2 15 3 4" xfId="8398"/>
    <cellStyle name="control table header 1 2 3 2 15 4" xfId="8399"/>
    <cellStyle name="control table header 1 2 3 2 16" xfId="383"/>
    <cellStyle name="control table header 1 2 3 2 16 2" xfId="8400"/>
    <cellStyle name="control table header 1 2 3 2 16 2 2" xfId="8401"/>
    <cellStyle name="control table header 1 2 3 2 16 2 3" xfId="8402"/>
    <cellStyle name="control table header 1 2 3 2 16 2 4" xfId="8403"/>
    <cellStyle name="control table header 1 2 3 2 16 3" xfId="8404"/>
    <cellStyle name="control table header 1 2 3 2 16 3 2" xfId="8405"/>
    <cellStyle name="control table header 1 2 3 2 16 3 3" xfId="8406"/>
    <cellStyle name="control table header 1 2 3 2 16 3 4" xfId="8407"/>
    <cellStyle name="control table header 1 2 3 2 16 4" xfId="8408"/>
    <cellStyle name="control table header 1 2 3 2 17" xfId="384"/>
    <cellStyle name="control table header 1 2 3 2 17 2" xfId="8409"/>
    <cellStyle name="control table header 1 2 3 2 17 2 2" xfId="8410"/>
    <cellStyle name="control table header 1 2 3 2 17 2 3" xfId="8411"/>
    <cellStyle name="control table header 1 2 3 2 17 2 4" xfId="8412"/>
    <cellStyle name="control table header 1 2 3 2 17 3" xfId="8413"/>
    <cellStyle name="control table header 1 2 3 2 17 3 2" xfId="8414"/>
    <cellStyle name="control table header 1 2 3 2 17 3 3" xfId="8415"/>
    <cellStyle name="control table header 1 2 3 2 17 3 4" xfId="8416"/>
    <cellStyle name="control table header 1 2 3 2 17 4" xfId="8417"/>
    <cellStyle name="control table header 1 2 3 2 18" xfId="385"/>
    <cellStyle name="control table header 1 2 3 2 18 2" xfId="8418"/>
    <cellStyle name="control table header 1 2 3 2 18 2 2" xfId="8419"/>
    <cellStyle name="control table header 1 2 3 2 18 2 3" xfId="8420"/>
    <cellStyle name="control table header 1 2 3 2 18 2 4" xfId="8421"/>
    <cellStyle name="control table header 1 2 3 2 18 3" xfId="8422"/>
    <cellStyle name="control table header 1 2 3 2 18 3 2" xfId="8423"/>
    <cellStyle name="control table header 1 2 3 2 18 3 3" xfId="8424"/>
    <cellStyle name="control table header 1 2 3 2 18 3 4" xfId="8425"/>
    <cellStyle name="control table header 1 2 3 2 18 4" xfId="8426"/>
    <cellStyle name="control table header 1 2 3 2 19" xfId="386"/>
    <cellStyle name="control table header 1 2 3 2 19 2" xfId="8427"/>
    <cellStyle name="control table header 1 2 3 2 19 2 2" xfId="8428"/>
    <cellStyle name="control table header 1 2 3 2 19 2 3" xfId="8429"/>
    <cellStyle name="control table header 1 2 3 2 19 2 4" xfId="8430"/>
    <cellStyle name="control table header 1 2 3 2 19 3" xfId="8431"/>
    <cellStyle name="control table header 1 2 3 2 19 3 2" xfId="8432"/>
    <cellStyle name="control table header 1 2 3 2 19 3 3" xfId="8433"/>
    <cellStyle name="control table header 1 2 3 2 19 3 4" xfId="8434"/>
    <cellStyle name="control table header 1 2 3 2 19 4" xfId="8435"/>
    <cellStyle name="control table header 1 2 3 2 2" xfId="387"/>
    <cellStyle name="control table header 1 2 3 2 2 2" xfId="8436"/>
    <cellStyle name="control table header 1 2 3 2 2 2 2" xfId="8437"/>
    <cellStyle name="control table header 1 2 3 2 2 2 3" xfId="8438"/>
    <cellStyle name="control table header 1 2 3 2 2 2 4" xfId="8439"/>
    <cellStyle name="control table header 1 2 3 2 2 3" xfId="8440"/>
    <cellStyle name="control table header 1 2 3 2 2 3 2" xfId="8441"/>
    <cellStyle name="control table header 1 2 3 2 2 3 3" xfId="8442"/>
    <cellStyle name="control table header 1 2 3 2 2 3 4" xfId="8443"/>
    <cellStyle name="control table header 1 2 3 2 2 4" xfId="8444"/>
    <cellStyle name="control table header 1 2 3 2 20" xfId="388"/>
    <cellStyle name="control table header 1 2 3 2 20 2" xfId="8445"/>
    <cellStyle name="control table header 1 2 3 2 20 2 2" xfId="8446"/>
    <cellStyle name="control table header 1 2 3 2 20 2 3" xfId="8447"/>
    <cellStyle name="control table header 1 2 3 2 20 2 4" xfId="8448"/>
    <cellStyle name="control table header 1 2 3 2 20 3" xfId="8449"/>
    <cellStyle name="control table header 1 2 3 2 20 3 2" xfId="8450"/>
    <cellStyle name="control table header 1 2 3 2 20 3 3" xfId="8451"/>
    <cellStyle name="control table header 1 2 3 2 20 3 4" xfId="8452"/>
    <cellStyle name="control table header 1 2 3 2 20 4" xfId="8453"/>
    <cellStyle name="control table header 1 2 3 2 21" xfId="389"/>
    <cellStyle name="control table header 1 2 3 2 21 2" xfId="8454"/>
    <cellStyle name="control table header 1 2 3 2 21 2 2" xfId="8455"/>
    <cellStyle name="control table header 1 2 3 2 21 2 3" xfId="8456"/>
    <cellStyle name="control table header 1 2 3 2 21 2 4" xfId="8457"/>
    <cellStyle name="control table header 1 2 3 2 21 3" xfId="8458"/>
    <cellStyle name="control table header 1 2 3 2 21 3 2" xfId="8459"/>
    <cellStyle name="control table header 1 2 3 2 21 3 3" xfId="8460"/>
    <cellStyle name="control table header 1 2 3 2 21 3 4" xfId="8461"/>
    <cellStyle name="control table header 1 2 3 2 21 4" xfId="8462"/>
    <cellStyle name="control table header 1 2 3 2 22" xfId="390"/>
    <cellStyle name="control table header 1 2 3 2 22 2" xfId="8463"/>
    <cellStyle name="control table header 1 2 3 2 22 2 2" xfId="8464"/>
    <cellStyle name="control table header 1 2 3 2 22 2 3" xfId="8465"/>
    <cellStyle name="control table header 1 2 3 2 22 2 4" xfId="8466"/>
    <cellStyle name="control table header 1 2 3 2 22 3" xfId="8467"/>
    <cellStyle name="control table header 1 2 3 2 22 3 2" xfId="8468"/>
    <cellStyle name="control table header 1 2 3 2 22 3 3" xfId="8469"/>
    <cellStyle name="control table header 1 2 3 2 22 3 4" xfId="8470"/>
    <cellStyle name="control table header 1 2 3 2 22 4" xfId="8471"/>
    <cellStyle name="control table header 1 2 3 2 23" xfId="391"/>
    <cellStyle name="control table header 1 2 3 2 23 2" xfId="8472"/>
    <cellStyle name="control table header 1 2 3 2 23 2 2" xfId="8473"/>
    <cellStyle name="control table header 1 2 3 2 23 2 3" xfId="8474"/>
    <cellStyle name="control table header 1 2 3 2 23 2 4" xfId="8475"/>
    <cellStyle name="control table header 1 2 3 2 23 3" xfId="8476"/>
    <cellStyle name="control table header 1 2 3 2 23 3 2" xfId="8477"/>
    <cellStyle name="control table header 1 2 3 2 23 3 3" xfId="8478"/>
    <cellStyle name="control table header 1 2 3 2 23 3 4" xfId="8479"/>
    <cellStyle name="control table header 1 2 3 2 23 4" xfId="8480"/>
    <cellStyle name="control table header 1 2 3 2 24" xfId="392"/>
    <cellStyle name="control table header 1 2 3 2 24 2" xfId="8481"/>
    <cellStyle name="control table header 1 2 3 2 24 2 2" xfId="8482"/>
    <cellStyle name="control table header 1 2 3 2 24 2 3" xfId="8483"/>
    <cellStyle name="control table header 1 2 3 2 24 2 4" xfId="8484"/>
    <cellStyle name="control table header 1 2 3 2 24 3" xfId="8485"/>
    <cellStyle name="control table header 1 2 3 2 24 3 2" xfId="8486"/>
    <cellStyle name="control table header 1 2 3 2 24 3 3" xfId="8487"/>
    <cellStyle name="control table header 1 2 3 2 24 3 4" xfId="8488"/>
    <cellStyle name="control table header 1 2 3 2 24 4" xfId="8489"/>
    <cellStyle name="control table header 1 2 3 2 25" xfId="393"/>
    <cellStyle name="control table header 1 2 3 2 25 2" xfId="8490"/>
    <cellStyle name="control table header 1 2 3 2 25 2 2" xfId="8491"/>
    <cellStyle name="control table header 1 2 3 2 25 2 3" xfId="8492"/>
    <cellStyle name="control table header 1 2 3 2 25 2 4" xfId="8493"/>
    <cellStyle name="control table header 1 2 3 2 25 3" xfId="8494"/>
    <cellStyle name="control table header 1 2 3 2 25 3 2" xfId="8495"/>
    <cellStyle name="control table header 1 2 3 2 25 3 3" xfId="8496"/>
    <cellStyle name="control table header 1 2 3 2 25 3 4" xfId="8497"/>
    <cellStyle name="control table header 1 2 3 2 25 4" xfId="8498"/>
    <cellStyle name="control table header 1 2 3 2 26" xfId="394"/>
    <cellStyle name="control table header 1 2 3 2 26 2" xfId="8499"/>
    <cellStyle name="control table header 1 2 3 2 26 2 2" xfId="8500"/>
    <cellStyle name="control table header 1 2 3 2 26 2 3" xfId="8501"/>
    <cellStyle name="control table header 1 2 3 2 26 2 4" xfId="8502"/>
    <cellStyle name="control table header 1 2 3 2 26 3" xfId="8503"/>
    <cellStyle name="control table header 1 2 3 2 26 3 2" xfId="8504"/>
    <cellStyle name="control table header 1 2 3 2 26 3 3" xfId="8505"/>
    <cellStyle name="control table header 1 2 3 2 26 3 4" xfId="8506"/>
    <cellStyle name="control table header 1 2 3 2 26 4" xfId="8507"/>
    <cellStyle name="control table header 1 2 3 2 27" xfId="395"/>
    <cellStyle name="control table header 1 2 3 2 27 2" xfId="8508"/>
    <cellStyle name="control table header 1 2 3 2 27 2 2" xfId="8509"/>
    <cellStyle name="control table header 1 2 3 2 27 2 3" xfId="8510"/>
    <cellStyle name="control table header 1 2 3 2 27 2 4" xfId="8511"/>
    <cellStyle name="control table header 1 2 3 2 27 3" xfId="8512"/>
    <cellStyle name="control table header 1 2 3 2 27 3 2" xfId="8513"/>
    <cellStyle name="control table header 1 2 3 2 27 3 3" xfId="8514"/>
    <cellStyle name="control table header 1 2 3 2 27 3 4" xfId="8515"/>
    <cellStyle name="control table header 1 2 3 2 27 4" xfId="8516"/>
    <cellStyle name="control table header 1 2 3 2 28" xfId="396"/>
    <cellStyle name="control table header 1 2 3 2 28 2" xfId="8517"/>
    <cellStyle name="control table header 1 2 3 2 28 2 2" xfId="8518"/>
    <cellStyle name="control table header 1 2 3 2 28 2 3" xfId="8519"/>
    <cellStyle name="control table header 1 2 3 2 28 2 4" xfId="8520"/>
    <cellStyle name="control table header 1 2 3 2 28 3" xfId="8521"/>
    <cellStyle name="control table header 1 2 3 2 28 3 2" xfId="8522"/>
    <cellStyle name="control table header 1 2 3 2 28 3 3" xfId="8523"/>
    <cellStyle name="control table header 1 2 3 2 28 3 4" xfId="8524"/>
    <cellStyle name="control table header 1 2 3 2 28 4" xfId="8525"/>
    <cellStyle name="control table header 1 2 3 2 29" xfId="397"/>
    <cellStyle name="control table header 1 2 3 2 29 2" xfId="8526"/>
    <cellStyle name="control table header 1 2 3 2 29 2 2" xfId="8527"/>
    <cellStyle name="control table header 1 2 3 2 29 2 3" xfId="8528"/>
    <cellStyle name="control table header 1 2 3 2 29 2 4" xfId="8529"/>
    <cellStyle name="control table header 1 2 3 2 29 3" xfId="8530"/>
    <cellStyle name="control table header 1 2 3 2 29 3 2" xfId="8531"/>
    <cellStyle name="control table header 1 2 3 2 29 3 3" xfId="8532"/>
    <cellStyle name="control table header 1 2 3 2 29 3 4" xfId="8533"/>
    <cellStyle name="control table header 1 2 3 2 29 4" xfId="8534"/>
    <cellStyle name="control table header 1 2 3 2 3" xfId="398"/>
    <cellStyle name="control table header 1 2 3 2 3 2" xfId="8535"/>
    <cellStyle name="control table header 1 2 3 2 3 2 2" xfId="8536"/>
    <cellStyle name="control table header 1 2 3 2 3 2 3" xfId="8537"/>
    <cellStyle name="control table header 1 2 3 2 3 2 4" xfId="8538"/>
    <cellStyle name="control table header 1 2 3 2 3 3" xfId="8539"/>
    <cellStyle name="control table header 1 2 3 2 3 3 2" xfId="8540"/>
    <cellStyle name="control table header 1 2 3 2 3 3 3" xfId="8541"/>
    <cellStyle name="control table header 1 2 3 2 3 3 4" xfId="8542"/>
    <cellStyle name="control table header 1 2 3 2 3 4" xfId="8543"/>
    <cellStyle name="control table header 1 2 3 2 30" xfId="399"/>
    <cellStyle name="control table header 1 2 3 2 30 2" xfId="8544"/>
    <cellStyle name="control table header 1 2 3 2 30 2 2" xfId="8545"/>
    <cellStyle name="control table header 1 2 3 2 30 2 3" xfId="8546"/>
    <cellStyle name="control table header 1 2 3 2 30 2 4" xfId="8547"/>
    <cellStyle name="control table header 1 2 3 2 30 3" xfId="8548"/>
    <cellStyle name="control table header 1 2 3 2 30 3 2" xfId="8549"/>
    <cellStyle name="control table header 1 2 3 2 30 3 3" xfId="8550"/>
    <cellStyle name="control table header 1 2 3 2 30 3 4" xfId="8551"/>
    <cellStyle name="control table header 1 2 3 2 30 4" xfId="8552"/>
    <cellStyle name="control table header 1 2 3 2 31" xfId="400"/>
    <cellStyle name="control table header 1 2 3 2 31 2" xfId="8553"/>
    <cellStyle name="control table header 1 2 3 2 31 2 2" xfId="8554"/>
    <cellStyle name="control table header 1 2 3 2 31 2 3" xfId="8555"/>
    <cellStyle name="control table header 1 2 3 2 31 2 4" xfId="8556"/>
    <cellStyle name="control table header 1 2 3 2 31 3" xfId="8557"/>
    <cellStyle name="control table header 1 2 3 2 31 3 2" xfId="8558"/>
    <cellStyle name="control table header 1 2 3 2 31 3 3" xfId="8559"/>
    <cellStyle name="control table header 1 2 3 2 31 3 4" xfId="8560"/>
    <cellStyle name="control table header 1 2 3 2 31 4" xfId="8561"/>
    <cellStyle name="control table header 1 2 3 2 32" xfId="401"/>
    <cellStyle name="control table header 1 2 3 2 32 2" xfId="8562"/>
    <cellStyle name="control table header 1 2 3 2 32 2 2" xfId="8563"/>
    <cellStyle name="control table header 1 2 3 2 32 2 3" xfId="8564"/>
    <cellStyle name="control table header 1 2 3 2 32 2 4" xfId="8565"/>
    <cellStyle name="control table header 1 2 3 2 32 3" xfId="8566"/>
    <cellStyle name="control table header 1 2 3 2 32 3 2" xfId="8567"/>
    <cellStyle name="control table header 1 2 3 2 32 3 3" xfId="8568"/>
    <cellStyle name="control table header 1 2 3 2 32 3 4" xfId="8569"/>
    <cellStyle name="control table header 1 2 3 2 32 4" xfId="8570"/>
    <cellStyle name="control table header 1 2 3 2 33" xfId="402"/>
    <cellStyle name="control table header 1 2 3 2 33 2" xfId="8571"/>
    <cellStyle name="control table header 1 2 3 2 33 2 2" xfId="8572"/>
    <cellStyle name="control table header 1 2 3 2 33 2 3" xfId="8573"/>
    <cellStyle name="control table header 1 2 3 2 33 2 4" xfId="8574"/>
    <cellStyle name="control table header 1 2 3 2 33 3" xfId="8575"/>
    <cellStyle name="control table header 1 2 3 2 33 3 2" xfId="8576"/>
    <cellStyle name="control table header 1 2 3 2 33 3 3" xfId="8577"/>
    <cellStyle name="control table header 1 2 3 2 33 3 4" xfId="8578"/>
    <cellStyle name="control table header 1 2 3 2 33 4" xfId="8579"/>
    <cellStyle name="control table header 1 2 3 2 34" xfId="403"/>
    <cellStyle name="control table header 1 2 3 2 34 2" xfId="8580"/>
    <cellStyle name="control table header 1 2 3 2 34 2 2" xfId="8581"/>
    <cellStyle name="control table header 1 2 3 2 34 2 3" xfId="8582"/>
    <cellStyle name="control table header 1 2 3 2 34 2 4" xfId="8583"/>
    <cellStyle name="control table header 1 2 3 2 34 3" xfId="8584"/>
    <cellStyle name="control table header 1 2 3 2 34 3 2" xfId="8585"/>
    <cellStyle name="control table header 1 2 3 2 34 3 3" xfId="8586"/>
    <cellStyle name="control table header 1 2 3 2 34 3 4" xfId="8587"/>
    <cellStyle name="control table header 1 2 3 2 34 4" xfId="8588"/>
    <cellStyle name="control table header 1 2 3 2 35" xfId="404"/>
    <cellStyle name="control table header 1 2 3 2 35 2" xfId="8589"/>
    <cellStyle name="control table header 1 2 3 2 35 2 2" xfId="8590"/>
    <cellStyle name="control table header 1 2 3 2 35 2 3" xfId="8591"/>
    <cellStyle name="control table header 1 2 3 2 35 2 4" xfId="8592"/>
    <cellStyle name="control table header 1 2 3 2 35 3" xfId="8593"/>
    <cellStyle name="control table header 1 2 3 2 35 3 2" xfId="8594"/>
    <cellStyle name="control table header 1 2 3 2 35 3 3" xfId="8595"/>
    <cellStyle name="control table header 1 2 3 2 35 3 4" xfId="8596"/>
    <cellStyle name="control table header 1 2 3 2 35 4" xfId="8597"/>
    <cellStyle name="control table header 1 2 3 2 36" xfId="405"/>
    <cellStyle name="control table header 1 2 3 2 36 2" xfId="8598"/>
    <cellStyle name="control table header 1 2 3 2 36 2 2" xfId="8599"/>
    <cellStyle name="control table header 1 2 3 2 36 2 3" xfId="8600"/>
    <cellStyle name="control table header 1 2 3 2 36 2 4" xfId="8601"/>
    <cellStyle name="control table header 1 2 3 2 36 3" xfId="8602"/>
    <cellStyle name="control table header 1 2 3 2 36 3 2" xfId="8603"/>
    <cellStyle name="control table header 1 2 3 2 36 3 3" xfId="8604"/>
    <cellStyle name="control table header 1 2 3 2 36 3 4" xfId="8605"/>
    <cellStyle name="control table header 1 2 3 2 36 4" xfId="8606"/>
    <cellStyle name="control table header 1 2 3 2 37" xfId="406"/>
    <cellStyle name="control table header 1 2 3 2 37 2" xfId="8607"/>
    <cellStyle name="control table header 1 2 3 2 37 2 2" xfId="8608"/>
    <cellStyle name="control table header 1 2 3 2 37 2 3" xfId="8609"/>
    <cellStyle name="control table header 1 2 3 2 37 2 4" xfId="8610"/>
    <cellStyle name="control table header 1 2 3 2 37 3" xfId="8611"/>
    <cellStyle name="control table header 1 2 3 2 37 3 2" xfId="8612"/>
    <cellStyle name="control table header 1 2 3 2 37 3 3" xfId="8613"/>
    <cellStyle name="control table header 1 2 3 2 37 3 4" xfId="8614"/>
    <cellStyle name="control table header 1 2 3 2 37 4" xfId="8615"/>
    <cellStyle name="control table header 1 2 3 2 38" xfId="407"/>
    <cellStyle name="control table header 1 2 3 2 38 2" xfId="8616"/>
    <cellStyle name="control table header 1 2 3 2 38 2 2" xfId="8617"/>
    <cellStyle name="control table header 1 2 3 2 38 2 3" xfId="8618"/>
    <cellStyle name="control table header 1 2 3 2 38 2 4" xfId="8619"/>
    <cellStyle name="control table header 1 2 3 2 38 3" xfId="8620"/>
    <cellStyle name="control table header 1 2 3 2 38 3 2" xfId="8621"/>
    <cellStyle name="control table header 1 2 3 2 38 3 3" xfId="8622"/>
    <cellStyle name="control table header 1 2 3 2 38 3 4" xfId="8623"/>
    <cellStyle name="control table header 1 2 3 2 38 4" xfId="8624"/>
    <cellStyle name="control table header 1 2 3 2 39" xfId="408"/>
    <cellStyle name="control table header 1 2 3 2 39 2" xfId="8625"/>
    <cellStyle name="control table header 1 2 3 2 39 2 2" xfId="8626"/>
    <cellStyle name="control table header 1 2 3 2 39 2 3" xfId="8627"/>
    <cellStyle name="control table header 1 2 3 2 39 2 4" xfId="8628"/>
    <cellStyle name="control table header 1 2 3 2 39 3" xfId="8629"/>
    <cellStyle name="control table header 1 2 3 2 39 3 2" xfId="8630"/>
    <cellStyle name="control table header 1 2 3 2 39 3 3" xfId="8631"/>
    <cellStyle name="control table header 1 2 3 2 39 3 4" xfId="8632"/>
    <cellStyle name="control table header 1 2 3 2 39 4" xfId="8633"/>
    <cellStyle name="control table header 1 2 3 2 4" xfId="409"/>
    <cellStyle name="control table header 1 2 3 2 4 2" xfId="8634"/>
    <cellStyle name="control table header 1 2 3 2 4 2 2" xfId="8635"/>
    <cellStyle name="control table header 1 2 3 2 4 2 3" xfId="8636"/>
    <cellStyle name="control table header 1 2 3 2 4 2 4" xfId="8637"/>
    <cellStyle name="control table header 1 2 3 2 4 3" xfId="8638"/>
    <cellStyle name="control table header 1 2 3 2 4 3 2" xfId="8639"/>
    <cellStyle name="control table header 1 2 3 2 4 3 3" xfId="8640"/>
    <cellStyle name="control table header 1 2 3 2 4 3 4" xfId="8641"/>
    <cellStyle name="control table header 1 2 3 2 4 4" xfId="8642"/>
    <cellStyle name="control table header 1 2 3 2 40" xfId="410"/>
    <cellStyle name="control table header 1 2 3 2 40 2" xfId="8643"/>
    <cellStyle name="control table header 1 2 3 2 40 2 2" xfId="8644"/>
    <cellStyle name="control table header 1 2 3 2 40 2 3" xfId="8645"/>
    <cellStyle name="control table header 1 2 3 2 40 2 4" xfId="8646"/>
    <cellStyle name="control table header 1 2 3 2 40 3" xfId="8647"/>
    <cellStyle name="control table header 1 2 3 2 40 3 2" xfId="8648"/>
    <cellStyle name="control table header 1 2 3 2 40 3 3" xfId="8649"/>
    <cellStyle name="control table header 1 2 3 2 40 3 4" xfId="8650"/>
    <cellStyle name="control table header 1 2 3 2 40 4" xfId="8651"/>
    <cellStyle name="control table header 1 2 3 2 41" xfId="411"/>
    <cellStyle name="control table header 1 2 3 2 41 2" xfId="8652"/>
    <cellStyle name="control table header 1 2 3 2 41 2 2" xfId="8653"/>
    <cellStyle name="control table header 1 2 3 2 41 2 3" xfId="8654"/>
    <cellStyle name="control table header 1 2 3 2 41 2 4" xfId="8655"/>
    <cellStyle name="control table header 1 2 3 2 41 3" xfId="8656"/>
    <cellStyle name="control table header 1 2 3 2 41 3 2" xfId="8657"/>
    <cellStyle name="control table header 1 2 3 2 41 3 3" xfId="8658"/>
    <cellStyle name="control table header 1 2 3 2 41 3 4" xfId="8659"/>
    <cellStyle name="control table header 1 2 3 2 41 4" xfId="8660"/>
    <cellStyle name="control table header 1 2 3 2 42" xfId="412"/>
    <cellStyle name="control table header 1 2 3 2 42 2" xfId="8661"/>
    <cellStyle name="control table header 1 2 3 2 42 2 2" xfId="8662"/>
    <cellStyle name="control table header 1 2 3 2 42 2 3" xfId="8663"/>
    <cellStyle name="control table header 1 2 3 2 42 2 4" xfId="8664"/>
    <cellStyle name="control table header 1 2 3 2 42 3" xfId="8665"/>
    <cellStyle name="control table header 1 2 3 2 42 3 2" xfId="8666"/>
    <cellStyle name="control table header 1 2 3 2 42 3 3" xfId="8667"/>
    <cellStyle name="control table header 1 2 3 2 42 3 4" xfId="8668"/>
    <cellStyle name="control table header 1 2 3 2 42 4" xfId="8669"/>
    <cellStyle name="control table header 1 2 3 2 43" xfId="413"/>
    <cellStyle name="control table header 1 2 3 2 43 2" xfId="8670"/>
    <cellStyle name="control table header 1 2 3 2 43 2 2" xfId="8671"/>
    <cellStyle name="control table header 1 2 3 2 43 2 3" xfId="8672"/>
    <cellStyle name="control table header 1 2 3 2 43 2 4" xfId="8673"/>
    <cellStyle name="control table header 1 2 3 2 43 3" xfId="8674"/>
    <cellStyle name="control table header 1 2 3 2 43 3 2" xfId="8675"/>
    <cellStyle name="control table header 1 2 3 2 43 3 3" xfId="8676"/>
    <cellStyle name="control table header 1 2 3 2 43 3 4" xfId="8677"/>
    <cellStyle name="control table header 1 2 3 2 43 4" xfId="8678"/>
    <cellStyle name="control table header 1 2 3 2 44" xfId="414"/>
    <cellStyle name="control table header 1 2 3 2 44 2" xfId="8679"/>
    <cellStyle name="control table header 1 2 3 2 44 2 2" xfId="8680"/>
    <cellStyle name="control table header 1 2 3 2 44 2 3" xfId="8681"/>
    <cellStyle name="control table header 1 2 3 2 44 2 4" xfId="8682"/>
    <cellStyle name="control table header 1 2 3 2 44 3" xfId="8683"/>
    <cellStyle name="control table header 1 2 3 2 44 3 2" xfId="8684"/>
    <cellStyle name="control table header 1 2 3 2 44 3 3" xfId="8685"/>
    <cellStyle name="control table header 1 2 3 2 44 3 4" xfId="8686"/>
    <cellStyle name="control table header 1 2 3 2 44 4" xfId="8687"/>
    <cellStyle name="control table header 1 2 3 2 45" xfId="8688"/>
    <cellStyle name="control table header 1 2 3 2 45 2" xfId="8689"/>
    <cellStyle name="control table header 1 2 3 2 45 3" xfId="8690"/>
    <cellStyle name="control table header 1 2 3 2 45 4" xfId="8691"/>
    <cellStyle name="control table header 1 2 3 2 46" xfId="8692"/>
    <cellStyle name="control table header 1 2 3 2 46 2" xfId="8693"/>
    <cellStyle name="control table header 1 2 3 2 46 3" xfId="8694"/>
    <cellStyle name="control table header 1 2 3 2 46 4" xfId="8695"/>
    <cellStyle name="control table header 1 2 3 2 47" xfId="8696"/>
    <cellStyle name="control table header 1 2 3 2 47 2" xfId="8697"/>
    <cellStyle name="control table header 1 2 3 2 47 3" xfId="8698"/>
    <cellStyle name="control table header 1 2 3 2 47 4" xfId="8699"/>
    <cellStyle name="control table header 1 2 3 2 5" xfId="415"/>
    <cellStyle name="control table header 1 2 3 2 5 2" xfId="8700"/>
    <cellStyle name="control table header 1 2 3 2 5 2 2" xfId="8701"/>
    <cellStyle name="control table header 1 2 3 2 5 2 3" xfId="8702"/>
    <cellStyle name="control table header 1 2 3 2 5 2 4" xfId="8703"/>
    <cellStyle name="control table header 1 2 3 2 5 3" xfId="8704"/>
    <cellStyle name="control table header 1 2 3 2 5 3 2" xfId="8705"/>
    <cellStyle name="control table header 1 2 3 2 5 3 3" xfId="8706"/>
    <cellStyle name="control table header 1 2 3 2 5 3 4" xfId="8707"/>
    <cellStyle name="control table header 1 2 3 2 5 4" xfId="8708"/>
    <cellStyle name="control table header 1 2 3 2 6" xfId="416"/>
    <cellStyle name="control table header 1 2 3 2 6 2" xfId="8709"/>
    <cellStyle name="control table header 1 2 3 2 6 2 2" xfId="8710"/>
    <cellStyle name="control table header 1 2 3 2 6 2 3" xfId="8711"/>
    <cellStyle name="control table header 1 2 3 2 6 2 4" xfId="8712"/>
    <cellStyle name="control table header 1 2 3 2 6 3" xfId="8713"/>
    <cellStyle name="control table header 1 2 3 2 6 3 2" xfId="8714"/>
    <cellStyle name="control table header 1 2 3 2 6 3 3" xfId="8715"/>
    <cellStyle name="control table header 1 2 3 2 6 3 4" xfId="8716"/>
    <cellStyle name="control table header 1 2 3 2 6 4" xfId="8717"/>
    <cellStyle name="control table header 1 2 3 2 7" xfId="417"/>
    <cellStyle name="control table header 1 2 3 2 7 2" xfId="8718"/>
    <cellStyle name="control table header 1 2 3 2 7 2 2" xfId="8719"/>
    <cellStyle name="control table header 1 2 3 2 7 2 3" xfId="8720"/>
    <cellStyle name="control table header 1 2 3 2 7 2 4" xfId="8721"/>
    <cellStyle name="control table header 1 2 3 2 7 3" xfId="8722"/>
    <cellStyle name="control table header 1 2 3 2 7 3 2" xfId="8723"/>
    <cellStyle name="control table header 1 2 3 2 7 3 3" xfId="8724"/>
    <cellStyle name="control table header 1 2 3 2 7 3 4" xfId="8725"/>
    <cellStyle name="control table header 1 2 3 2 7 4" xfId="8726"/>
    <cellStyle name="control table header 1 2 3 2 8" xfId="418"/>
    <cellStyle name="control table header 1 2 3 2 8 2" xfId="8727"/>
    <cellStyle name="control table header 1 2 3 2 8 2 2" xfId="8728"/>
    <cellStyle name="control table header 1 2 3 2 8 2 3" xfId="8729"/>
    <cellStyle name="control table header 1 2 3 2 8 2 4" xfId="8730"/>
    <cellStyle name="control table header 1 2 3 2 8 3" xfId="8731"/>
    <cellStyle name="control table header 1 2 3 2 8 3 2" xfId="8732"/>
    <cellStyle name="control table header 1 2 3 2 8 3 3" xfId="8733"/>
    <cellStyle name="control table header 1 2 3 2 8 3 4" xfId="8734"/>
    <cellStyle name="control table header 1 2 3 2 8 4" xfId="8735"/>
    <cellStyle name="control table header 1 2 3 2 9" xfId="419"/>
    <cellStyle name="control table header 1 2 3 2 9 2" xfId="8736"/>
    <cellStyle name="control table header 1 2 3 2 9 2 2" xfId="8737"/>
    <cellStyle name="control table header 1 2 3 2 9 2 3" xfId="8738"/>
    <cellStyle name="control table header 1 2 3 2 9 2 4" xfId="8739"/>
    <cellStyle name="control table header 1 2 3 2 9 3" xfId="8740"/>
    <cellStyle name="control table header 1 2 3 2 9 3 2" xfId="8741"/>
    <cellStyle name="control table header 1 2 3 2 9 3 3" xfId="8742"/>
    <cellStyle name="control table header 1 2 3 2 9 3 4" xfId="8743"/>
    <cellStyle name="control table header 1 2 3 2 9 4" xfId="8744"/>
    <cellStyle name="control table header 1 2 3 20" xfId="420"/>
    <cellStyle name="control table header 1 2 3 20 2" xfId="8745"/>
    <cellStyle name="control table header 1 2 3 20 2 2" xfId="8746"/>
    <cellStyle name="control table header 1 2 3 20 2 3" xfId="8747"/>
    <cellStyle name="control table header 1 2 3 20 2 4" xfId="8748"/>
    <cellStyle name="control table header 1 2 3 20 3" xfId="8749"/>
    <cellStyle name="control table header 1 2 3 20 3 2" xfId="8750"/>
    <cellStyle name="control table header 1 2 3 20 3 3" xfId="8751"/>
    <cellStyle name="control table header 1 2 3 20 3 4" xfId="8752"/>
    <cellStyle name="control table header 1 2 3 20 4" xfId="8753"/>
    <cellStyle name="control table header 1 2 3 21" xfId="421"/>
    <cellStyle name="control table header 1 2 3 21 2" xfId="8754"/>
    <cellStyle name="control table header 1 2 3 21 2 2" xfId="8755"/>
    <cellStyle name="control table header 1 2 3 21 2 3" xfId="8756"/>
    <cellStyle name="control table header 1 2 3 21 2 4" xfId="8757"/>
    <cellStyle name="control table header 1 2 3 21 3" xfId="8758"/>
    <cellStyle name="control table header 1 2 3 21 3 2" xfId="8759"/>
    <cellStyle name="control table header 1 2 3 21 3 3" xfId="8760"/>
    <cellStyle name="control table header 1 2 3 21 3 4" xfId="8761"/>
    <cellStyle name="control table header 1 2 3 21 4" xfId="8762"/>
    <cellStyle name="control table header 1 2 3 22" xfId="422"/>
    <cellStyle name="control table header 1 2 3 22 2" xfId="8763"/>
    <cellStyle name="control table header 1 2 3 22 2 2" xfId="8764"/>
    <cellStyle name="control table header 1 2 3 22 2 3" xfId="8765"/>
    <cellStyle name="control table header 1 2 3 22 2 4" xfId="8766"/>
    <cellStyle name="control table header 1 2 3 22 3" xfId="8767"/>
    <cellStyle name="control table header 1 2 3 22 3 2" xfId="8768"/>
    <cellStyle name="control table header 1 2 3 22 3 3" xfId="8769"/>
    <cellStyle name="control table header 1 2 3 22 3 4" xfId="8770"/>
    <cellStyle name="control table header 1 2 3 22 4" xfId="8771"/>
    <cellStyle name="control table header 1 2 3 23" xfId="423"/>
    <cellStyle name="control table header 1 2 3 23 2" xfId="8772"/>
    <cellStyle name="control table header 1 2 3 23 2 2" xfId="8773"/>
    <cellStyle name="control table header 1 2 3 23 2 3" xfId="8774"/>
    <cellStyle name="control table header 1 2 3 23 2 4" xfId="8775"/>
    <cellStyle name="control table header 1 2 3 23 3" xfId="8776"/>
    <cellStyle name="control table header 1 2 3 23 3 2" xfId="8777"/>
    <cellStyle name="control table header 1 2 3 23 3 3" xfId="8778"/>
    <cellStyle name="control table header 1 2 3 23 3 4" xfId="8779"/>
    <cellStyle name="control table header 1 2 3 23 4" xfId="8780"/>
    <cellStyle name="control table header 1 2 3 24" xfId="424"/>
    <cellStyle name="control table header 1 2 3 24 2" xfId="8781"/>
    <cellStyle name="control table header 1 2 3 24 2 2" xfId="8782"/>
    <cellStyle name="control table header 1 2 3 24 2 3" xfId="8783"/>
    <cellStyle name="control table header 1 2 3 24 2 4" xfId="8784"/>
    <cellStyle name="control table header 1 2 3 24 3" xfId="8785"/>
    <cellStyle name="control table header 1 2 3 24 3 2" xfId="8786"/>
    <cellStyle name="control table header 1 2 3 24 3 3" xfId="8787"/>
    <cellStyle name="control table header 1 2 3 24 3 4" xfId="8788"/>
    <cellStyle name="control table header 1 2 3 24 4" xfId="8789"/>
    <cellStyle name="control table header 1 2 3 25" xfId="425"/>
    <cellStyle name="control table header 1 2 3 25 2" xfId="8790"/>
    <cellStyle name="control table header 1 2 3 25 2 2" xfId="8791"/>
    <cellStyle name="control table header 1 2 3 25 2 3" xfId="8792"/>
    <cellStyle name="control table header 1 2 3 25 2 4" xfId="8793"/>
    <cellStyle name="control table header 1 2 3 25 3" xfId="8794"/>
    <cellStyle name="control table header 1 2 3 25 3 2" xfId="8795"/>
    <cellStyle name="control table header 1 2 3 25 3 3" xfId="8796"/>
    <cellStyle name="control table header 1 2 3 25 3 4" xfId="8797"/>
    <cellStyle name="control table header 1 2 3 25 4" xfId="8798"/>
    <cellStyle name="control table header 1 2 3 26" xfId="426"/>
    <cellStyle name="control table header 1 2 3 26 2" xfId="8799"/>
    <cellStyle name="control table header 1 2 3 26 2 2" xfId="8800"/>
    <cellStyle name="control table header 1 2 3 26 2 3" xfId="8801"/>
    <cellStyle name="control table header 1 2 3 26 2 4" xfId="8802"/>
    <cellStyle name="control table header 1 2 3 26 3" xfId="8803"/>
    <cellStyle name="control table header 1 2 3 26 3 2" xfId="8804"/>
    <cellStyle name="control table header 1 2 3 26 3 3" xfId="8805"/>
    <cellStyle name="control table header 1 2 3 26 3 4" xfId="8806"/>
    <cellStyle name="control table header 1 2 3 26 4" xfId="8807"/>
    <cellStyle name="control table header 1 2 3 27" xfId="427"/>
    <cellStyle name="control table header 1 2 3 27 2" xfId="8808"/>
    <cellStyle name="control table header 1 2 3 27 2 2" xfId="8809"/>
    <cellStyle name="control table header 1 2 3 27 2 3" xfId="8810"/>
    <cellStyle name="control table header 1 2 3 27 2 4" xfId="8811"/>
    <cellStyle name="control table header 1 2 3 27 3" xfId="8812"/>
    <cellStyle name="control table header 1 2 3 27 3 2" xfId="8813"/>
    <cellStyle name="control table header 1 2 3 27 3 3" xfId="8814"/>
    <cellStyle name="control table header 1 2 3 27 3 4" xfId="8815"/>
    <cellStyle name="control table header 1 2 3 27 4" xfId="8816"/>
    <cellStyle name="control table header 1 2 3 28" xfId="428"/>
    <cellStyle name="control table header 1 2 3 28 2" xfId="8817"/>
    <cellStyle name="control table header 1 2 3 28 2 2" xfId="8818"/>
    <cellStyle name="control table header 1 2 3 28 2 3" xfId="8819"/>
    <cellStyle name="control table header 1 2 3 28 2 4" xfId="8820"/>
    <cellStyle name="control table header 1 2 3 28 3" xfId="8821"/>
    <cellStyle name="control table header 1 2 3 28 3 2" xfId="8822"/>
    <cellStyle name="control table header 1 2 3 28 3 3" xfId="8823"/>
    <cellStyle name="control table header 1 2 3 28 3 4" xfId="8824"/>
    <cellStyle name="control table header 1 2 3 28 4" xfId="8825"/>
    <cellStyle name="control table header 1 2 3 29" xfId="429"/>
    <cellStyle name="control table header 1 2 3 29 2" xfId="8826"/>
    <cellStyle name="control table header 1 2 3 29 2 2" xfId="8827"/>
    <cellStyle name="control table header 1 2 3 29 2 3" xfId="8828"/>
    <cellStyle name="control table header 1 2 3 29 2 4" xfId="8829"/>
    <cellStyle name="control table header 1 2 3 29 3" xfId="8830"/>
    <cellStyle name="control table header 1 2 3 29 3 2" xfId="8831"/>
    <cellStyle name="control table header 1 2 3 29 3 3" xfId="8832"/>
    <cellStyle name="control table header 1 2 3 29 3 4" xfId="8833"/>
    <cellStyle name="control table header 1 2 3 29 4" xfId="8834"/>
    <cellStyle name="control table header 1 2 3 3" xfId="430"/>
    <cellStyle name="control table header 1 2 3 3 2" xfId="8835"/>
    <cellStyle name="control table header 1 2 3 3 2 2" xfId="8836"/>
    <cellStyle name="control table header 1 2 3 3 2 3" xfId="8837"/>
    <cellStyle name="control table header 1 2 3 3 2 4" xfId="8838"/>
    <cellStyle name="control table header 1 2 3 3 3" xfId="8839"/>
    <cellStyle name="control table header 1 2 3 3 3 2" xfId="8840"/>
    <cellStyle name="control table header 1 2 3 3 3 3" xfId="8841"/>
    <cellStyle name="control table header 1 2 3 3 3 4" xfId="8842"/>
    <cellStyle name="control table header 1 2 3 3 4" xfId="8843"/>
    <cellStyle name="control table header 1 2 3 30" xfId="431"/>
    <cellStyle name="control table header 1 2 3 30 2" xfId="8844"/>
    <cellStyle name="control table header 1 2 3 30 2 2" xfId="8845"/>
    <cellStyle name="control table header 1 2 3 30 2 3" xfId="8846"/>
    <cellStyle name="control table header 1 2 3 30 2 4" xfId="8847"/>
    <cellStyle name="control table header 1 2 3 30 3" xfId="8848"/>
    <cellStyle name="control table header 1 2 3 30 3 2" xfId="8849"/>
    <cellStyle name="control table header 1 2 3 30 3 3" xfId="8850"/>
    <cellStyle name="control table header 1 2 3 30 3 4" xfId="8851"/>
    <cellStyle name="control table header 1 2 3 30 4" xfId="8852"/>
    <cellStyle name="control table header 1 2 3 31" xfId="432"/>
    <cellStyle name="control table header 1 2 3 31 2" xfId="8853"/>
    <cellStyle name="control table header 1 2 3 31 2 2" xfId="8854"/>
    <cellStyle name="control table header 1 2 3 31 2 3" xfId="8855"/>
    <cellStyle name="control table header 1 2 3 31 2 4" xfId="8856"/>
    <cellStyle name="control table header 1 2 3 31 3" xfId="8857"/>
    <cellStyle name="control table header 1 2 3 31 3 2" xfId="8858"/>
    <cellStyle name="control table header 1 2 3 31 3 3" xfId="8859"/>
    <cellStyle name="control table header 1 2 3 31 3 4" xfId="8860"/>
    <cellStyle name="control table header 1 2 3 31 4" xfId="8861"/>
    <cellStyle name="control table header 1 2 3 32" xfId="433"/>
    <cellStyle name="control table header 1 2 3 32 2" xfId="8862"/>
    <cellStyle name="control table header 1 2 3 32 2 2" xfId="8863"/>
    <cellStyle name="control table header 1 2 3 32 2 3" xfId="8864"/>
    <cellStyle name="control table header 1 2 3 32 2 4" xfId="8865"/>
    <cellStyle name="control table header 1 2 3 32 3" xfId="8866"/>
    <cellStyle name="control table header 1 2 3 32 3 2" xfId="8867"/>
    <cellStyle name="control table header 1 2 3 32 3 3" xfId="8868"/>
    <cellStyle name="control table header 1 2 3 32 3 4" xfId="8869"/>
    <cellStyle name="control table header 1 2 3 32 4" xfId="8870"/>
    <cellStyle name="control table header 1 2 3 33" xfId="434"/>
    <cellStyle name="control table header 1 2 3 33 2" xfId="8871"/>
    <cellStyle name="control table header 1 2 3 33 2 2" xfId="8872"/>
    <cellStyle name="control table header 1 2 3 33 2 3" xfId="8873"/>
    <cellStyle name="control table header 1 2 3 33 2 4" xfId="8874"/>
    <cellStyle name="control table header 1 2 3 33 3" xfId="8875"/>
    <cellStyle name="control table header 1 2 3 33 3 2" xfId="8876"/>
    <cellStyle name="control table header 1 2 3 33 3 3" xfId="8877"/>
    <cellStyle name="control table header 1 2 3 33 3 4" xfId="8878"/>
    <cellStyle name="control table header 1 2 3 33 4" xfId="8879"/>
    <cellStyle name="control table header 1 2 3 34" xfId="435"/>
    <cellStyle name="control table header 1 2 3 34 2" xfId="8880"/>
    <cellStyle name="control table header 1 2 3 34 2 2" xfId="8881"/>
    <cellStyle name="control table header 1 2 3 34 2 3" xfId="8882"/>
    <cellStyle name="control table header 1 2 3 34 2 4" xfId="8883"/>
    <cellStyle name="control table header 1 2 3 34 3" xfId="8884"/>
    <cellStyle name="control table header 1 2 3 34 3 2" xfId="8885"/>
    <cellStyle name="control table header 1 2 3 34 3 3" xfId="8886"/>
    <cellStyle name="control table header 1 2 3 34 3 4" xfId="8887"/>
    <cellStyle name="control table header 1 2 3 34 4" xfId="8888"/>
    <cellStyle name="control table header 1 2 3 35" xfId="436"/>
    <cellStyle name="control table header 1 2 3 35 2" xfId="8889"/>
    <cellStyle name="control table header 1 2 3 35 2 2" xfId="8890"/>
    <cellStyle name="control table header 1 2 3 35 2 3" xfId="8891"/>
    <cellStyle name="control table header 1 2 3 35 2 4" xfId="8892"/>
    <cellStyle name="control table header 1 2 3 35 3" xfId="8893"/>
    <cellStyle name="control table header 1 2 3 35 3 2" xfId="8894"/>
    <cellStyle name="control table header 1 2 3 35 3 3" xfId="8895"/>
    <cellStyle name="control table header 1 2 3 35 3 4" xfId="8896"/>
    <cellStyle name="control table header 1 2 3 35 4" xfId="8897"/>
    <cellStyle name="control table header 1 2 3 36" xfId="437"/>
    <cellStyle name="control table header 1 2 3 36 2" xfId="8898"/>
    <cellStyle name="control table header 1 2 3 36 2 2" xfId="8899"/>
    <cellStyle name="control table header 1 2 3 36 2 3" xfId="8900"/>
    <cellStyle name="control table header 1 2 3 36 2 4" xfId="8901"/>
    <cellStyle name="control table header 1 2 3 36 3" xfId="8902"/>
    <cellStyle name="control table header 1 2 3 36 3 2" xfId="8903"/>
    <cellStyle name="control table header 1 2 3 36 3 3" xfId="8904"/>
    <cellStyle name="control table header 1 2 3 36 3 4" xfId="8905"/>
    <cellStyle name="control table header 1 2 3 36 4" xfId="8906"/>
    <cellStyle name="control table header 1 2 3 37" xfId="438"/>
    <cellStyle name="control table header 1 2 3 37 2" xfId="8907"/>
    <cellStyle name="control table header 1 2 3 37 2 2" xfId="8908"/>
    <cellStyle name="control table header 1 2 3 37 2 3" xfId="8909"/>
    <cellStyle name="control table header 1 2 3 37 2 4" xfId="8910"/>
    <cellStyle name="control table header 1 2 3 37 3" xfId="8911"/>
    <cellStyle name="control table header 1 2 3 37 3 2" xfId="8912"/>
    <cellStyle name="control table header 1 2 3 37 3 3" xfId="8913"/>
    <cellStyle name="control table header 1 2 3 37 3 4" xfId="8914"/>
    <cellStyle name="control table header 1 2 3 37 4" xfId="8915"/>
    <cellStyle name="control table header 1 2 3 38" xfId="439"/>
    <cellStyle name="control table header 1 2 3 38 2" xfId="8916"/>
    <cellStyle name="control table header 1 2 3 38 2 2" xfId="8917"/>
    <cellStyle name="control table header 1 2 3 38 2 3" xfId="8918"/>
    <cellStyle name="control table header 1 2 3 38 2 4" xfId="8919"/>
    <cellStyle name="control table header 1 2 3 38 3" xfId="8920"/>
    <cellStyle name="control table header 1 2 3 38 3 2" xfId="8921"/>
    <cellStyle name="control table header 1 2 3 38 3 3" xfId="8922"/>
    <cellStyle name="control table header 1 2 3 38 3 4" xfId="8923"/>
    <cellStyle name="control table header 1 2 3 38 4" xfId="8924"/>
    <cellStyle name="control table header 1 2 3 39" xfId="440"/>
    <cellStyle name="control table header 1 2 3 39 2" xfId="8925"/>
    <cellStyle name="control table header 1 2 3 39 2 2" xfId="8926"/>
    <cellStyle name="control table header 1 2 3 39 2 3" xfId="8927"/>
    <cellStyle name="control table header 1 2 3 39 2 4" xfId="8928"/>
    <cellStyle name="control table header 1 2 3 39 3" xfId="8929"/>
    <cellStyle name="control table header 1 2 3 39 3 2" xfId="8930"/>
    <cellStyle name="control table header 1 2 3 39 3 3" xfId="8931"/>
    <cellStyle name="control table header 1 2 3 39 3 4" xfId="8932"/>
    <cellStyle name="control table header 1 2 3 39 4" xfId="8933"/>
    <cellStyle name="control table header 1 2 3 4" xfId="441"/>
    <cellStyle name="control table header 1 2 3 4 2" xfId="8934"/>
    <cellStyle name="control table header 1 2 3 4 2 2" xfId="8935"/>
    <cellStyle name="control table header 1 2 3 4 2 3" xfId="8936"/>
    <cellStyle name="control table header 1 2 3 4 2 4" xfId="8937"/>
    <cellStyle name="control table header 1 2 3 4 3" xfId="8938"/>
    <cellStyle name="control table header 1 2 3 4 3 2" xfId="8939"/>
    <cellStyle name="control table header 1 2 3 4 3 3" xfId="8940"/>
    <cellStyle name="control table header 1 2 3 4 3 4" xfId="8941"/>
    <cellStyle name="control table header 1 2 3 4 4" xfId="8942"/>
    <cellStyle name="control table header 1 2 3 40" xfId="442"/>
    <cellStyle name="control table header 1 2 3 40 2" xfId="8943"/>
    <cellStyle name="control table header 1 2 3 40 2 2" xfId="8944"/>
    <cellStyle name="control table header 1 2 3 40 2 3" xfId="8945"/>
    <cellStyle name="control table header 1 2 3 40 2 4" xfId="8946"/>
    <cellStyle name="control table header 1 2 3 40 3" xfId="8947"/>
    <cellStyle name="control table header 1 2 3 40 3 2" xfId="8948"/>
    <cellStyle name="control table header 1 2 3 40 3 3" xfId="8949"/>
    <cellStyle name="control table header 1 2 3 40 3 4" xfId="8950"/>
    <cellStyle name="control table header 1 2 3 40 4" xfId="8951"/>
    <cellStyle name="control table header 1 2 3 41" xfId="443"/>
    <cellStyle name="control table header 1 2 3 41 2" xfId="8952"/>
    <cellStyle name="control table header 1 2 3 41 2 2" xfId="8953"/>
    <cellStyle name="control table header 1 2 3 41 2 3" xfId="8954"/>
    <cellStyle name="control table header 1 2 3 41 2 4" xfId="8955"/>
    <cellStyle name="control table header 1 2 3 41 3" xfId="8956"/>
    <cellStyle name="control table header 1 2 3 41 3 2" xfId="8957"/>
    <cellStyle name="control table header 1 2 3 41 3 3" xfId="8958"/>
    <cellStyle name="control table header 1 2 3 41 3 4" xfId="8959"/>
    <cellStyle name="control table header 1 2 3 41 4" xfId="8960"/>
    <cellStyle name="control table header 1 2 3 42" xfId="444"/>
    <cellStyle name="control table header 1 2 3 42 2" xfId="8961"/>
    <cellStyle name="control table header 1 2 3 42 2 2" xfId="8962"/>
    <cellStyle name="control table header 1 2 3 42 2 3" xfId="8963"/>
    <cellStyle name="control table header 1 2 3 42 2 4" xfId="8964"/>
    <cellStyle name="control table header 1 2 3 42 3" xfId="8965"/>
    <cellStyle name="control table header 1 2 3 42 3 2" xfId="8966"/>
    <cellStyle name="control table header 1 2 3 42 3 3" xfId="8967"/>
    <cellStyle name="control table header 1 2 3 42 3 4" xfId="8968"/>
    <cellStyle name="control table header 1 2 3 42 4" xfId="8969"/>
    <cellStyle name="control table header 1 2 3 43" xfId="445"/>
    <cellStyle name="control table header 1 2 3 43 2" xfId="8970"/>
    <cellStyle name="control table header 1 2 3 43 2 2" xfId="8971"/>
    <cellStyle name="control table header 1 2 3 43 2 3" xfId="8972"/>
    <cellStyle name="control table header 1 2 3 43 2 4" xfId="8973"/>
    <cellStyle name="control table header 1 2 3 43 3" xfId="8974"/>
    <cellStyle name="control table header 1 2 3 43 3 2" xfId="8975"/>
    <cellStyle name="control table header 1 2 3 43 3 3" xfId="8976"/>
    <cellStyle name="control table header 1 2 3 43 3 4" xfId="8977"/>
    <cellStyle name="control table header 1 2 3 43 4" xfId="8978"/>
    <cellStyle name="control table header 1 2 3 44" xfId="446"/>
    <cellStyle name="control table header 1 2 3 44 2" xfId="8979"/>
    <cellStyle name="control table header 1 2 3 44 2 2" xfId="8980"/>
    <cellStyle name="control table header 1 2 3 44 2 3" xfId="8981"/>
    <cellStyle name="control table header 1 2 3 44 2 4" xfId="8982"/>
    <cellStyle name="control table header 1 2 3 44 3" xfId="8983"/>
    <cellStyle name="control table header 1 2 3 44 3 2" xfId="8984"/>
    <cellStyle name="control table header 1 2 3 44 3 3" xfId="8985"/>
    <cellStyle name="control table header 1 2 3 44 3 4" xfId="8986"/>
    <cellStyle name="control table header 1 2 3 44 4" xfId="8987"/>
    <cellStyle name="control table header 1 2 3 45" xfId="447"/>
    <cellStyle name="control table header 1 2 3 45 2" xfId="8988"/>
    <cellStyle name="control table header 1 2 3 45 2 2" xfId="8989"/>
    <cellStyle name="control table header 1 2 3 45 2 3" xfId="8990"/>
    <cellStyle name="control table header 1 2 3 45 2 4" xfId="8991"/>
    <cellStyle name="control table header 1 2 3 45 3" xfId="8992"/>
    <cellStyle name="control table header 1 2 3 45 3 2" xfId="8993"/>
    <cellStyle name="control table header 1 2 3 45 3 3" xfId="8994"/>
    <cellStyle name="control table header 1 2 3 45 3 4" xfId="8995"/>
    <cellStyle name="control table header 1 2 3 45 4" xfId="8996"/>
    <cellStyle name="control table header 1 2 3 46" xfId="8997"/>
    <cellStyle name="control table header 1 2 3 46 2" xfId="8998"/>
    <cellStyle name="control table header 1 2 3 46 3" xfId="8999"/>
    <cellStyle name="control table header 1 2 3 46 4" xfId="9000"/>
    <cellStyle name="control table header 1 2 3 47" xfId="9001"/>
    <cellStyle name="control table header 1 2 3 47 2" xfId="9002"/>
    <cellStyle name="control table header 1 2 3 47 3" xfId="9003"/>
    <cellStyle name="control table header 1 2 3 47 4" xfId="9004"/>
    <cellStyle name="control table header 1 2 3 5" xfId="448"/>
    <cellStyle name="control table header 1 2 3 5 2" xfId="9005"/>
    <cellStyle name="control table header 1 2 3 5 2 2" xfId="9006"/>
    <cellStyle name="control table header 1 2 3 5 2 3" xfId="9007"/>
    <cellStyle name="control table header 1 2 3 5 2 4" xfId="9008"/>
    <cellStyle name="control table header 1 2 3 5 3" xfId="9009"/>
    <cellStyle name="control table header 1 2 3 5 3 2" xfId="9010"/>
    <cellStyle name="control table header 1 2 3 5 3 3" xfId="9011"/>
    <cellStyle name="control table header 1 2 3 5 3 4" xfId="9012"/>
    <cellStyle name="control table header 1 2 3 5 4" xfId="9013"/>
    <cellStyle name="control table header 1 2 3 6" xfId="449"/>
    <cellStyle name="control table header 1 2 3 6 2" xfId="9014"/>
    <cellStyle name="control table header 1 2 3 6 2 2" xfId="9015"/>
    <cellStyle name="control table header 1 2 3 6 2 3" xfId="9016"/>
    <cellStyle name="control table header 1 2 3 6 2 4" xfId="9017"/>
    <cellStyle name="control table header 1 2 3 6 3" xfId="9018"/>
    <cellStyle name="control table header 1 2 3 6 3 2" xfId="9019"/>
    <cellStyle name="control table header 1 2 3 6 3 3" xfId="9020"/>
    <cellStyle name="control table header 1 2 3 6 3 4" xfId="9021"/>
    <cellStyle name="control table header 1 2 3 6 4" xfId="9022"/>
    <cellStyle name="control table header 1 2 3 7" xfId="450"/>
    <cellStyle name="control table header 1 2 3 7 2" xfId="9023"/>
    <cellStyle name="control table header 1 2 3 7 2 2" xfId="9024"/>
    <cellStyle name="control table header 1 2 3 7 2 3" xfId="9025"/>
    <cellStyle name="control table header 1 2 3 7 2 4" xfId="9026"/>
    <cellStyle name="control table header 1 2 3 7 3" xfId="9027"/>
    <cellStyle name="control table header 1 2 3 7 3 2" xfId="9028"/>
    <cellStyle name="control table header 1 2 3 7 3 3" xfId="9029"/>
    <cellStyle name="control table header 1 2 3 7 3 4" xfId="9030"/>
    <cellStyle name="control table header 1 2 3 7 4" xfId="9031"/>
    <cellStyle name="control table header 1 2 3 8" xfId="451"/>
    <cellStyle name="control table header 1 2 3 8 2" xfId="9032"/>
    <cellStyle name="control table header 1 2 3 8 2 2" xfId="9033"/>
    <cellStyle name="control table header 1 2 3 8 2 3" xfId="9034"/>
    <cellStyle name="control table header 1 2 3 8 2 4" xfId="9035"/>
    <cellStyle name="control table header 1 2 3 8 3" xfId="9036"/>
    <cellStyle name="control table header 1 2 3 8 3 2" xfId="9037"/>
    <cellStyle name="control table header 1 2 3 8 3 3" xfId="9038"/>
    <cellStyle name="control table header 1 2 3 8 3 4" xfId="9039"/>
    <cellStyle name="control table header 1 2 3 8 4" xfId="9040"/>
    <cellStyle name="control table header 1 2 3 9" xfId="452"/>
    <cellStyle name="control table header 1 2 3 9 2" xfId="9041"/>
    <cellStyle name="control table header 1 2 3 9 2 2" xfId="9042"/>
    <cellStyle name="control table header 1 2 3 9 2 3" xfId="9043"/>
    <cellStyle name="control table header 1 2 3 9 2 4" xfId="9044"/>
    <cellStyle name="control table header 1 2 3 9 3" xfId="9045"/>
    <cellStyle name="control table header 1 2 3 9 3 2" xfId="9046"/>
    <cellStyle name="control table header 1 2 3 9 3 3" xfId="9047"/>
    <cellStyle name="control table header 1 2 3 9 3 4" xfId="9048"/>
    <cellStyle name="control table header 1 2 3 9 4" xfId="9049"/>
    <cellStyle name="control table header 1 2 4" xfId="453"/>
    <cellStyle name="control table header 1 2 4 10" xfId="454"/>
    <cellStyle name="control table header 1 2 4 10 2" xfId="9050"/>
    <cellStyle name="control table header 1 2 4 10 2 2" xfId="9051"/>
    <cellStyle name="control table header 1 2 4 10 2 3" xfId="9052"/>
    <cellStyle name="control table header 1 2 4 10 2 4" xfId="9053"/>
    <cellStyle name="control table header 1 2 4 10 3" xfId="9054"/>
    <cellStyle name="control table header 1 2 4 10 3 2" xfId="9055"/>
    <cellStyle name="control table header 1 2 4 10 3 3" xfId="9056"/>
    <cellStyle name="control table header 1 2 4 10 3 4" xfId="9057"/>
    <cellStyle name="control table header 1 2 4 10 4" xfId="9058"/>
    <cellStyle name="control table header 1 2 4 11" xfId="455"/>
    <cellStyle name="control table header 1 2 4 11 2" xfId="9059"/>
    <cellStyle name="control table header 1 2 4 11 2 2" xfId="9060"/>
    <cellStyle name="control table header 1 2 4 11 2 3" xfId="9061"/>
    <cellStyle name="control table header 1 2 4 11 2 4" xfId="9062"/>
    <cellStyle name="control table header 1 2 4 11 3" xfId="9063"/>
    <cellStyle name="control table header 1 2 4 11 3 2" xfId="9064"/>
    <cellStyle name="control table header 1 2 4 11 3 3" xfId="9065"/>
    <cellStyle name="control table header 1 2 4 11 3 4" xfId="9066"/>
    <cellStyle name="control table header 1 2 4 11 4" xfId="9067"/>
    <cellStyle name="control table header 1 2 4 12" xfId="456"/>
    <cellStyle name="control table header 1 2 4 12 2" xfId="9068"/>
    <cellStyle name="control table header 1 2 4 12 2 2" xfId="9069"/>
    <cellStyle name="control table header 1 2 4 12 2 3" xfId="9070"/>
    <cellStyle name="control table header 1 2 4 12 2 4" xfId="9071"/>
    <cellStyle name="control table header 1 2 4 12 3" xfId="9072"/>
    <cellStyle name="control table header 1 2 4 12 3 2" xfId="9073"/>
    <cellStyle name="control table header 1 2 4 12 3 3" xfId="9074"/>
    <cellStyle name="control table header 1 2 4 12 3 4" xfId="9075"/>
    <cellStyle name="control table header 1 2 4 12 4" xfId="9076"/>
    <cellStyle name="control table header 1 2 4 13" xfId="457"/>
    <cellStyle name="control table header 1 2 4 13 2" xfId="9077"/>
    <cellStyle name="control table header 1 2 4 13 2 2" xfId="9078"/>
    <cellStyle name="control table header 1 2 4 13 2 3" xfId="9079"/>
    <cellStyle name="control table header 1 2 4 13 2 4" xfId="9080"/>
    <cellStyle name="control table header 1 2 4 13 3" xfId="9081"/>
    <cellStyle name="control table header 1 2 4 13 3 2" xfId="9082"/>
    <cellStyle name="control table header 1 2 4 13 3 3" xfId="9083"/>
    <cellStyle name="control table header 1 2 4 13 3 4" xfId="9084"/>
    <cellStyle name="control table header 1 2 4 13 4" xfId="9085"/>
    <cellStyle name="control table header 1 2 4 14" xfId="458"/>
    <cellStyle name="control table header 1 2 4 14 2" xfId="9086"/>
    <cellStyle name="control table header 1 2 4 14 2 2" xfId="9087"/>
    <cellStyle name="control table header 1 2 4 14 2 3" xfId="9088"/>
    <cellStyle name="control table header 1 2 4 14 2 4" xfId="9089"/>
    <cellStyle name="control table header 1 2 4 14 3" xfId="9090"/>
    <cellStyle name="control table header 1 2 4 14 3 2" xfId="9091"/>
    <cellStyle name="control table header 1 2 4 14 3 3" xfId="9092"/>
    <cellStyle name="control table header 1 2 4 14 3 4" xfId="9093"/>
    <cellStyle name="control table header 1 2 4 14 4" xfId="9094"/>
    <cellStyle name="control table header 1 2 4 15" xfId="459"/>
    <cellStyle name="control table header 1 2 4 15 2" xfId="9095"/>
    <cellStyle name="control table header 1 2 4 15 2 2" xfId="9096"/>
    <cellStyle name="control table header 1 2 4 15 2 3" xfId="9097"/>
    <cellStyle name="control table header 1 2 4 15 2 4" xfId="9098"/>
    <cellStyle name="control table header 1 2 4 15 3" xfId="9099"/>
    <cellStyle name="control table header 1 2 4 15 3 2" xfId="9100"/>
    <cellStyle name="control table header 1 2 4 15 3 3" xfId="9101"/>
    <cellStyle name="control table header 1 2 4 15 3 4" xfId="9102"/>
    <cellStyle name="control table header 1 2 4 15 4" xfId="9103"/>
    <cellStyle name="control table header 1 2 4 16" xfId="460"/>
    <cellStyle name="control table header 1 2 4 16 2" xfId="9104"/>
    <cellStyle name="control table header 1 2 4 16 2 2" xfId="9105"/>
    <cellStyle name="control table header 1 2 4 16 2 3" xfId="9106"/>
    <cellStyle name="control table header 1 2 4 16 2 4" xfId="9107"/>
    <cellStyle name="control table header 1 2 4 16 3" xfId="9108"/>
    <cellStyle name="control table header 1 2 4 16 3 2" xfId="9109"/>
    <cellStyle name="control table header 1 2 4 16 3 3" xfId="9110"/>
    <cellStyle name="control table header 1 2 4 16 3 4" xfId="9111"/>
    <cellStyle name="control table header 1 2 4 16 4" xfId="9112"/>
    <cellStyle name="control table header 1 2 4 17" xfId="461"/>
    <cellStyle name="control table header 1 2 4 17 2" xfId="9113"/>
    <cellStyle name="control table header 1 2 4 17 2 2" xfId="9114"/>
    <cellStyle name="control table header 1 2 4 17 2 3" xfId="9115"/>
    <cellStyle name="control table header 1 2 4 17 2 4" xfId="9116"/>
    <cellStyle name="control table header 1 2 4 17 3" xfId="9117"/>
    <cellStyle name="control table header 1 2 4 17 3 2" xfId="9118"/>
    <cellStyle name="control table header 1 2 4 17 3 3" xfId="9119"/>
    <cellStyle name="control table header 1 2 4 17 3 4" xfId="9120"/>
    <cellStyle name="control table header 1 2 4 17 4" xfId="9121"/>
    <cellStyle name="control table header 1 2 4 18" xfId="462"/>
    <cellStyle name="control table header 1 2 4 18 2" xfId="9122"/>
    <cellStyle name="control table header 1 2 4 18 2 2" xfId="9123"/>
    <cellStyle name="control table header 1 2 4 18 2 3" xfId="9124"/>
    <cellStyle name="control table header 1 2 4 18 2 4" xfId="9125"/>
    <cellStyle name="control table header 1 2 4 18 3" xfId="9126"/>
    <cellStyle name="control table header 1 2 4 18 3 2" xfId="9127"/>
    <cellStyle name="control table header 1 2 4 18 3 3" xfId="9128"/>
    <cellStyle name="control table header 1 2 4 18 3 4" xfId="9129"/>
    <cellStyle name="control table header 1 2 4 18 4" xfId="9130"/>
    <cellStyle name="control table header 1 2 4 19" xfId="463"/>
    <cellStyle name="control table header 1 2 4 19 2" xfId="9131"/>
    <cellStyle name="control table header 1 2 4 19 2 2" xfId="9132"/>
    <cellStyle name="control table header 1 2 4 19 2 3" xfId="9133"/>
    <cellStyle name="control table header 1 2 4 19 2 4" xfId="9134"/>
    <cellStyle name="control table header 1 2 4 19 3" xfId="9135"/>
    <cellStyle name="control table header 1 2 4 19 3 2" xfId="9136"/>
    <cellStyle name="control table header 1 2 4 19 3 3" xfId="9137"/>
    <cellStyle name="control table header 1 2 4 19 3 4" xfId="9138"/>
    <cellStyle name="control table header 1 2 4 19 4" xfId="9139"/>
    <cellStyle name="control table header 1 2 4 2" xfId="464"/>
    <cellStyle name="control table header 1 2 4 2 10" xfId="465"/>
    <cellStyle name="control table header 1 2 4 2 10 2" xfId="9140"/>
    <cellStyle name="control table header 1 2 4 2 10 2 2" xfId="9141"/>
    <cellStyle name="control table header 1 2 4 2 10 2 3" xfId="9142"/>
    <cellStyle name="control table header 1 2 4 2 10 2 4" xfId="9143"/>
    <cellStyle name="control table header 1 2 4 2 10 3" xfId="9144"/>
    <cellStyle name="control table header 1 2 4 2 10 3 2" xfId="9145"/>
    <cellStyle name="control table header 1 2 4 2 10 3 3" xfId="9146"/>
    <cellStyle name="control table header 1 2 4 2 10 3 4" xfId="9147"/>
    <cellStyle name="control table header 1 2 4 2 10 4" xfId="9148"/>
    <cellStyle name="control table header 1 2 4 2 11" xfId="466"/>
    <cellStyle name="control table header 1 2 4 2 11 2" xfId="9149"/>
    <cellStyle name="control table header 1 2 4 2 11 2 2" xfId="9150"/>
    <cellStyle name="control table header 1 2 4 2 11 2 3" xfId="9151"/>
    <cellStyle name="control table header 1 2 4 2 11 2 4" xfId="9152"/>
    <cellStyle name="control table header 1 2 4 2 11 3" xfId="9153"/>
    <cellStyle name="control table header 1 2 4 2 11 3 2" xfId="9154"/>
    <cellStyle name="control table header 1 2 4 2 11 3 3" xfId="9155"/>
    <cellStyle name="control table header 1 2 4 2 11 3 4" xfId="9156"/>
    <cellStyle name="control table header 1 2 4 2 11 4" xfId="9157"/>
    <cellStyle name="control table header 1 2 4 2 12" xfId="467"/>
    <cellStyle name="control table header 1 2 4 2 12 2" xfId="9158"/>
    <cellStyle name="control table header 1 2 4 2 12 2 2" xfId="9159"/>
    <cellStyle name="control table header 1 2 4 2 12 2 3" xfId="9160"/>
    <cellStyle name="control table header 1 2 4 2 12 2 4" xfId="9161"/>
    <cellStyle name="control table header 1 2 4 2 12 3" xfId="9162"/>
    <cellStyle name="control table header 1 2 4 2 12 3 2" xfId="9163"/>
    <cellStyle name="control table header 1 2 4 2 12 3 3" xfId="9164"/>
    <cellStyle name="control table header 1 2 4 2 12 3 4" xfId="9165"/>
    <cellStyle name="control table header 1 2 4 2 12 4" xfId="9166"/>
    <cellStyle name="control table header 1 2 4 2 13" xfId="468"/>
    <cellStyle name="control table header 1 2 4 2 13 2" xfId="9167"/>
    <cellStyle name="control table header 1 2 4 2 13 2 2" xfId="9168"/>
    <cellStyle name="control table header 1 2 4 2 13 2 3" xfId="9169"/>
    <cellStyle name="control table header 1 2 4 2 13 2 4" xfId="9170"/>
    <cellStyle name="control table header 1 2 4 2 13 3" xfId="9171"/>
    <cellStyle name="control table header 1 2 4 2 13 3 2" xfId="9172"/>
    <cellStyle name="control table header 1 2 4 2 13 3 3" xfId="9173"/>
    <cellStyle name="control table header 1 2 4 2 13 3 4" xfId="9174"/>
    <cellStyle name="control table header 1 2 4 2 13 4" xfId="9175"/>
    <cellStyle name="control table header 1 2 4 2 14" xfId="469"/>
    <cellStyle name="control table header 1 2 4 2 14 2" xfId="9176"/>
    <cellStyle name="control table header 1 2 4 2 14 2 2" xfId="9177"/>
    <cellStyle name="control table header 1 2 4 2 14 2 3" xfId="9178"/>
    <cellStyle name="control table header 1 2 4 2 14 2 4" xfId="9179"/>
    <cellStyle name="control table header 1 2 4 2 14 3" xfId="9180"/>
    <cellStyle name="control table header 1 2 4 2 14 3 2" xfId="9181"/>
    <cellStyle name="control table header 1 2 4 2 14 3 3" xfId="9182"/>
    <cellStyle name="control table header 1 2 4 2 14 3 4" xfId="9183"/>
    <cellStyle name="control table header 1 2 4 2 14 4" xfId="9184"/>
    <cellStyle name="control table header 1 2 4 2 15" xfId="470"/>
    <cellStyle name="control table header 1 2 4 2 15 2" xfId="9185"/>
    <cellStyle name="control table header 1 2 4 2 15 2 2" xfId="9186"/>
    <cellStyle name="control table header 1 2 4 2 15 2 3" xfId="9187"/>
    <cellStyle name="control table header 1 2 4 2 15 2 4" xfId="9188"/>
    <cellStyle name="control table header 1 2 4 2 15 3" xfId="9189"/>
    <cellStyle name="control table header 1 2 4 2 15 3 2" xfId="9190"/>
    <cellStyle name="control table header 1 2 4 2 15 3 3" xfId="9191"/>
    <cellStyle name="control table header 1 2 4 2 15 3 4" xfId="9192"/>
    <cellStyle name="control table header 1 2 4 2 15 4" xfId="9193"/>
    <cellStyle name="control table header 1 2 4 2 16" xfId="471"/>
    <cellStyle name="control table header 1 2 4 2 16 2" xfId="9194"/>
    <cellStyle name="control table header 1 2 4 2 16 2 2" xfId="9195"/>
    <cellStyle name="control table header 1 2 4 2 16 2 3" xfId="9196"/>
    <cellStyle name="control table header 1 2 4 2 16 2 4" xfId="9197"/>
    <cellStyle name="control table header 1 2 4 2 16 3" xfId="9198"/>
    <cellStyle name="control table header 1 2 4 2 16 3 2" xfId="9199"/>
    <cellStyle name="control table header 1 2 4 2 16 3 3" xfId="9200"/>
    <cellStyle name="control table header 1 2 4 2 16 3 4" xfId="9201"/>
    <cellStyle name="control table header 1 2 4 2 16 4" xfId="9202"/>
    <cellStyle name="control table header 1 2 4 2 17" xfId="472"/>
    <cellStyle name="control table header 1 2 4 2 17 2" xfId="9203"/>
    <cellStyle name="control table header 1 2 4 2 17 2 2" xfId="9204"/>
    <cellStyle name="control table header 1 2 4 2 17 2 3" xfId="9205"/>
    <cellStyle name="control table header 1 2 4 2 17 2 4" xfId="9206"/>
    <cellStyle name="control table header 1 2 4 2 17 3" xfId="9207"/>
    <cellStyle name="control table header 1 2 4 2 17 3 2" xfId="9208"/>
    <cellStyle name="control table header 1 2 4 2 17 3 3" xfId="9209"/>
    <cellStyle name="control table header 1 2 4 2 17 3 4" xfId="9210"/>
    <cellStyle name="control table header 1 2 4 2 17 4" xfId="9211"/>
    <cellStyle name="control table header 1 2 4 2 18" xfId="473"/>
    <cellStyle name="control table header 1 2 4 2 18 2" xfId="9212"/>
    <cellStyle name="control table header 1 2 4 2 18 2 2" xfId="9213"/>
    <cellStyle name="control table header 1 2 4 2 18 2 3" xfId="9214"/>
    <cellStyle name="control table header 1 2 4 2 18 2 4" xfId="9215"/>
    <cellStyle name="control table header 1 2 4 2 18 3" xfId="9216"/>
    <cellStyle name="control table header 1 2 4 2 18 3 2" xfId="9217"/>
    <cellStyle name="control table header 1 2 4 2 18 3 3" xfId="9218"/>
    <cellStyle name="control table header 1 2 4 2 18 3 4" xfId="9219"/>
    <cellStyle name="control table header 1 2 4 2 18 4" xfId="9220"/>
    <cellStyle name="control table header 1 2 4 2 19" xfId="474"/>
    <cellStyle name="control table header 1 2 4 2 19 2" xfId="9221"/>
    <cellStyle name="control table header 1 2 4 2 19 2 2" xfId="9222"/>
    <cellStyle name="control table header 1 2 4 2 19 2 3" xfId="9223"/>
    <cellStyle name="control table header 1 2 4 2 19 2 4" xfId="9224"/>
    <cellStyle name="control table header 1 2 4 2 19 3" xfId="9225"/>
    <cellStyle name="control table header 1 2 4 2 19 3 2" xfId="9226"/>
    <cellStyle name="control table header 1 2 4 2 19 3 3" xfId="9227"/>
    <cellStyle name="control table header 1 2 4 2 19 3 4" xfId="9228"/>
    <cellStyle name="control table header 1 2 4 2 19 4" xfId="9229"/>
    <cellStyle name="control table header 1 2 4 2 2" xfId="475"/>
    <cellStyle name="control table header 1 2 4 2 2 2" xfId="9230"/>
    <cellStyle name="control table header 1 2 4 2 2 2 2" xfId="9231"/>
    <cellStyle name="control table header 1 2 4 2 2 2 3" xfId="9232"/>
    <cellStyle name="control table header 1 2 4 2 2 2 4" xfId="9233"/>
    <cellStyle name="control table header 1 2 4 2 2 3" xfId="9234"/>
    <cellStyle name="control table header 1 2 4 2 2 3 2" xfId="9235"/>
    <cellStyle name="control table header 1 2 4 2 2 3 3" xfId="9236"/>
    <cellStyle name="control table header 1 2 4 2 2 3 4" xfId="9237"/>
    <cellStyle name="control table header 1 2 4 2 2 4" xfId="9238"/>
    <cellStyle name="control table header 1 2 4 2 20" xfId="476"/>
    <cellStyle name="control table header 1 2 4 2 20 2" xfId="9239"/>
    <cellStyle name="control table header 1 2 4 2 20 2 2" xfId="9240"/>
    <cellStyle name="control table header 1 2 4 2 20 2 3" xfId="9241"/>
    <cellStyle name="control table header 1 2 4 2 20 2 4" xfId="9242"/>
    <cellStyle name="control table header 1 2 4 2 20 3" xfId="9243"/>
    <cellStyle name="control table header 1 2 4 2 20 3 2" xfId="9244"/>
    <cellStyle name="control table header 1 2 4 2 20 3 3" xfId="9245"/>
    <cellStyle name="control table header 1 2 4 2 20 3 4" xfId="9246"/>
    <cellStyle name="control table header 1 2 4 2 20 4" xfId="9247"/>
    <cellStyle name="control table header 1 2 4 2 21" xfId="477"/>
    <cellStyle name="control table header 1 2 4 2 21 2" xfId="9248"/>
    <cellStyle name="control table header 1 2 4 2 21 2 2" xfId="9249"/>
    <cellStyle name="control table header 1 2 4 2 21 2 3" xfId="9250"/>
    <cellStyle name="control table header 1 2 4 2 21 2 4" xfId="9251"/>
    <cellStyle name="control table header 1 2 4 2 21 3" xfId="9252"/>
    <cellStyle name="control table header 1 2 4 2 21 3 2" xfId="9253"/>
    <cellStyle name="control table header 1 2 4 2 21 3 3" xfId="9254"/>
    <cellStyle name="control table header 1 2 4 2 21 3 4" xfId="9255"/>
    <cellStyle name="control table header 1 2 4 2 21 4" xfId="9256"/>
    <cellStyle name="control table header 1 2 4 2 22" xfId="478"/>
    <cellStyle name="control table header 1 2 4 2 22 2" xfId="9257"/>
    <cellStyle name="control table header 1 2 4 2 22 2 2" xfId="9258"/>
    <cellStyle name="control table header 1 2 4 2 22 2 3" xfId="9259"/>
    <cellStyle name="control table header 1 2 4 2 22 2 4" xfId="9260"/>
    <cellStyle name="control table header 1 2 4 2 22 3" xfId="9261"/>
    <cellStyle name="control table header 1 2 4 2 22 3 2" xfId="9262"/>
    <cellStyle name="control table header 1 2 4 2 22 3 3" xfId="9263"/>
    <cellStyle name="control table header 1 2 4 2 22 3 4" xfId="9264"/>
    <cellStyle name="control table header 1 2 4 2 22 4" xfId="9265"/>
    <cellStyle name="control table header 1 2 4 2 23" xfId="479"/>
    <cellStyle name="control table header 1 2 4 2 23 2" xfId="9266"/>
    <cellStyle name="control table header 1 2 4 2 23 2 2" xfId="9267"/>
    <cellStyle name="control table header 1 2 4 2 23 2 3" xfId="9268"/>
    <cellStyle name="control table header 1 2 4 2 23 2 4" xfId="9269"/>
    <cellStyle name="control table header 1 2 4 2 23 3" xfId="9270"/>
    <cellStyle name="control table header 1 2 4 2 23 3 2" xfId="9271"/>
    <cellStyle name="control table header 1 2 4 2 23 3 3" xfId="9272"/>
    <cellStyle name="control table header 1 2 4 2 23 3 4" xfId="9273"/>
    <cellStyle name="control table header 1 2 4 2 23 4" xfId="9274"/>
    <cellStyle name="control table header 1 2 4 2 24" xfId="480"/>
    <cellStyle name="control table header 1 2 4 2 24 2" xfId="9275"/>
    <cellStyle name="control table header 1 2 4 2 24 2 2" xfId="9276"/>
    <cellStyle name="control table header 1 2 4 2 24 2 3" xfId="9277"/>
    <cellStyle name="control table header 1 2 4 2 24 2 4" xfId="9278"/>
    <cellStyle name="control table header 1 2 4 2 24 3" xfId="9279"/>
    <cellStyle name="control table header 1 2 4 2 24 3 2" xfId="9280"/>
    <cellStyle name="control table header 1 2 4 2 24 3 3" xfId="9281"/>
    <cellStyle name="control table header 1 2 4 2 24 3 4" xfId="9282"/>
    <cellStyle name="control table header 1 2 4 2 24 4" xfId="9283"/>
    <cellStyle name="control table header 1 2 4 2 25" xfId="481"/>
    <cellStyle name="control table header 1 2 4 2 25 2" xfId="9284"/>
    <cellStyle name="control table header 1 2 4 2 25 2 2" xfId="9285"/>
    <cellStyle name="control table header 1 2 4 2 25 2 3" xfId="9286"/>
    <cellStyle name="control table header 1 2 4 2 25 2 4" xfId="9287"/>
    <cellStyle name="control table header 1 2 4 2 25 3" xfId="9288"/>
    <cellStyle name="control table header 1 2 4 2 25 3 2" xfId="9289"/>
    <cellStyle name="control table header 1 2 4 2 25 3 3" xfId="9290"/>
    <cellStyle name="control table header 1 2 4 2 25 3 4" xfId="9291"/>
    <cellStyle name="control table header 1 2 4 2 25 4" xfId="9292"/>
    <cellStyle name="control table header 1 2 4 2 26" xfId="482"/>
    <cellStyle name="control table header 1 2 4 2 26 2" xfId="9293"/>
    <cellStyle name="control table header 1 2 4 2 26 2 2" xfId="9294"/>
    <cellStyle name="control table header 1 2 4 2 26 2 3" xfId="9295"/>
    <cellStyle name="control table header 1 2 4 2 26 2 4" xfId="9296"/>
    <cellStyle name="control table header 1 2 4 2 26 3" xfId="9297"/>
    <cellStyle name="control table header 1 2 4 2 26 3 2" xfId="9298"/>
    <cellStyle name="control table header 1 2 4 2 26 3 3" xfId="9299"/>
    <cellStyle name="control table header 1 2 4 2 26 3 4" xfId="9300"/>
    <cellStyle name="control table header 1 2 4 2 26 4" xfId="9301"/>
    <cellStyle name="control table header 1 2 4 2 27" xfId="483"/>
    <cellStyle name="control table header 1 2 4 2 27 2" xfId="9302"/>
    <cellStyle name="control table header 1 2 4 2 27 2 2" xfId="9303"/>
    <cellStyle name="control table header 1 2 4 2 27 2 3" xfId="9304"/>
    <cellStyle name="control table header 1 2 4 2 27 2 4" xfId="9305"/>
    <cellStyle name="control table header 1 2 4 2 27 3" xfId="9306"/>
    <cellStyle name="control table header 1 2 4 2 27 3 2" xfId="9307"/>
    <cellStyle name="control table header 1 2 4 2 27 3 3" xfId="9308"/>
    <cellStyle name="control table header 1 2 4 2 27 3 4" xfId="9309"/>
    <cellStyle name="control table header 1 2 4 2 27 4" xfId="9310"/>
    <cellStyle name="control table header 1 2 4 2 28" xfId="484"/>
    <cellStyle name="control table header 1 2 4 2 28 2" xfId="9311"/>
    <cellStyle name="control table header 1 2 4 2 28 2 2" xfId="9312"/>
    <cellStyle name="control table header 1 2 4 2 28 2 3" xfId="9313"/>
    <cellStyle name="control table header 1 2 4 2 28 2 4" xfId="9314"/>
    <cellStyle name="control table header 1 2 4 2 28 3" xfId="9315"/>
    <cellStyle name="control table header 1 2 4 2 28 3 2" xfId="9316"/>
    <cellStyle name="control table header 1 2 4 2 28 3 3" xfId="9317"/>
    <cellStyle name="control table header 1 2 4 2 28 3 4" xfId="9318"/>
    <cellStyle name="control table header 1 2 4 2 28 4" xfId="9319"/>
    <cellStyle name="control table header 1 2 4 2 29" xfId="485"/>
    <cellStyle name="control table header 1 2 4 2 29 2" xfId="9320"/>
    <cellStyle name="control table header 1 2 4 2 29 2 2" xfId="9321"/>
    <cellStyle name="control table header 1 2 4 2 29 2 3" xfId="9322"/>
    <cellStyle name="control table header 1 2 4 2 29 2 4" xfId="9323"/>
    <cellStyle name="control table header 1 2 4 2 29 3" xfId="9324"/>
    <cellStyle name="control table header 1 2 4 2 29 3 2" xfId="9325"/>
    <cellStyle name="control table header 1 2 4 2 29 3 3" xfId="9326"/>
    <cellStyle name="control table header 1 2 4 2 29 3 4" xfId="9327"/>
    <cellStyle name="control table header 1 2 4 2 29 4" xfId="9328"/>
    <cellStyle name="control table header 1 2 4 2 3" xfId="486"/>
    <cellStyle name="control table header 1 2 4 2 3 2" xfId="9329"/>
    <cellStyle name="control table header 1 2 4 2 3 2 2" xfId="9330"/>
    <cellStyle name="control table header 1 2 4 2 3 2 3" xfId="9331"/>
    <cellStyle name="control table header 1 2 4 2 3 2 4" xfId="9332"/>
    <cellStyle name="control table header 1 2 4 2 3 3" xfId="9333"/>
    <cellStyle name="control table header 1 2 4 2 3 3 2" xfId="9334"/>
    <cellStyle name="control table header 1 2 4 2 3 3 3" xfId="9335"/>
    <cellStyle name="control table header 1 2 4 2 3 3 4" xfId="9336"/>
    <cellStyle name="control table header 1 2 4 2 3 4" xfId="9337"/>
    <cellStyle name="control table header 1 2 4 2 30" xfId="487"/>
    <cellStyle name="control table header 1 2 4 2 30 2" xfId="9338"/>
    <cellStyle name="control table header 1 2 4 2 30 2 2" xfId="9339"/>
    <cellStyle name="control table header 1 2 4 2 30 2 3" xfId="9340"/>
    <cellStyle name="control table header 1 2 4 2 30 2 4" xfId="9341"/>
    <cellStyle name="control table header 1 2 4 2 30 3" xfId="9342"/>
    <cellStyle name="control table header 1 2 4 2 30 3 2" xfId="9343"/>
    <cellStyle name="control table header 1 2 4 2 30 3 3" xfId="9344"/>
    <cellStyle name="control table header 1 2 4 2 30 3 4" xfId="9345"/>
    <cellStyle name="control table header 1 2 4 2 30 4" xfId="9346"/>
    <cellStyle name="control table header 1 2 4 2 31" xfId="488"/>
    <cellStyle name="control table header 1 2 4 2 31 2" xfId="9347"/>
    <cellStyle name="control table header 1 2 4 2 31 2 2" xfId="9348"/>
    <cellStyle name="control table header 1 2 4 2 31 2 3" xfId="9349"/>
    <cellStyle name="control table header 1 2 4 2 31 2 4" xfId="9350"/>
    <cellStyle name="control table header 1 2 4 2 31 3" xfId="9351"/>
    <cellStyle name="control table header 1 2 4 2 31 3 2" xfId="9352"/>
    <cellStyle name="control table header 1 2 4 2 31 3 3" xfId="9353"/>
    <cellStyle name="control table header 1 2 4 2 31 3 4" xfId="9354"/>
    <cellStyle name="control table header 1 2 4 2 31 4" xfId="9355"/>
    <cellStyle name="control table header 1 2 4 2 32" xfId="489"/>
    <cellStyle name="control table header 1 2 4 2 32 2" xfId="9356"/>
    <cellStyle name="control table header 1 2 4 2 32 2 2" xfId="9357"/>
    <cellStyle name="control table header 1 2 4 2 32 2 3" xfId="9358"/>
    <cellStyle name="control table header 1 2 4 2 32 2 4" xfId="9359"/>
    <cellStyle name="control table header 1 2 4 2 32 3" xfId="9360"/>
    <cellStyle name="control table header 1 2 4 2 32 3 2" xfId="9361"/>
    <cellStyle name="control table header 1 2 4 2 32 3 3" xfId="9362"/>
    <cellStyle name="control table header 1 2 4 2 32 3 4" xfId="9363"/>
    <cellStyle name="control table header 1 2 4 2 32 4" xfId="9364"/>
    <cellStyle name="control table header 1 2 4 2 33" xfId="490"/>
    <cellStyle name="control table header 1 2 4 2 33 2" xfId="9365"/>
    <cellStyle name="control table header 1 2 4 2 33 2 2" xfId="9366"/>
    <cellStyle name="control table header 1 2 4 2 33 2 3" xfId="9367"/>
    <cellStyle name="control table header 1 2 4 2 33 2 4" xfId="9368"/>
    <cellStyle name="control table header 1 2 4 2 33 3" xfId="9369"/>
    <cellStyle name="control table header 1 2 4 2 33 3 2" xfId="9370"/>
    <cellStyle name="control table header 1 2 4 2 33 3 3" xfId="9371"/>
    <cellStyle name="control table header 1 2 4 2 33 3 4" xfId="9372"/>
    <cellStyle name="control table header 1 2 4 2 33 4" xfId="9373"/>
    <cellStyle name="control table header 1 2 4 2 34" xfId="491"/>
    <cellStyle name="control table header 1 2 4 2 34 2" xfId="9374"/>
    <cellStyle name="control table header 1 2 4 2 34 2 2" xfId="9375"/>
    <cellStyle name="control table header 1 2 4 2 34 2 3" xfId="9376"/>
    <cellStyle name="control table header 1 2 4 2 34 2 4" xfId="9377"/>
    <cellStyle name="control table header 1 2 4 2 34 3" xfId="9378"/>
    <cellStyle name="control table header 1 2 4 2 34 3 2" xfId="9379"/>
    <cellStyle name="control table header 1 2 4 2 34 3 3" xfId="9380"/>
    <cellStyle name="control table header 1 2 4 2 34 3 4" xfId="9381"/>
    <cellStyle name="control table header 1 2 4 2 34 4" xfId="9382"/>
    <cellStyle name="control table header 1 2 4 2 35" xfId="492"/>
    <cellStyle name="control table header 1 2 4 2 35 2" xfId="9383"/>
    <cellStyle name="control table header 1 2 4 2 35 2 2" xfId="9384"/>
    <cellStyle name="control table header 1 2 4 2 35 2 3" xfId="9385"/>
    <cellStyle name="control table header 1 2 4 2 35 2 4" xfId="9386"/>
    <cellStyle name="control table header 1 2 4 2 35 3" xfId="9387"/>
    <cellStyle name="control table header 1 2 4 2 35 3 2" xfId="9388"/>
    <cellStyle name="control table header 1 2 4 2 35 3 3" xfId="9389"/>
    <cellStyle name="control table header 1 2 4 2 35 3 4" xfId="9390"/>
    <cellStyle name="control table header 1 2 4 2 35 4" xfId="9391"/>
    <cellStyle name="control table header 1 2 4 2 36" xfId="493"/>
    <cellStyle name="control table header 1 2 4 2 36 2" xfId="9392"/>
    <cellStyle name="control table header 1 2 4 2 36 2 2" xfId="9393"/>
    <cellStyle name="control table header 1 2 4 2 36 2 3" xfId="9394"/>
    <cellStyle name="control table header 1 2 4 2 36 2 4" xfId="9395"/>
    <cellStyle name="control table header 1 2 4 2 36 3" xfId="9396"/>
    <cellStyle name="control table header 1 2 4 2 36 3 2" xfId="9397"/>
    <cellStyle name="control table header 1 2 4 2 36 3 3" xfId="9398"/>
    <cellStyle name="control table header 1 2 4 2 36 3 4" xfId="9399"/>
    <cellStyle name="control table header 1 2 4 2 36 4" xfId="9400"/>
    <cellStyle name="control table header 1 2 4 2 37" xfId="494"/>
    <cellStyle name="control table header 1 2 4 2 37 2" xfId="9401"/>
    <cellStyle name="control table header 1 2 4 2 37 2 2" xfId="9402"/>
    <cellStyle name="control table header 1 2 4 2 37 2 3" xfId="9403"/>
    <cellStyle name="control table header 1 2 4 2 37 2 4" xfId="9404"/>
    <cellStyle name="control table header 1 2 4 2 37 3" xfId="9405"/>
    <cellStyle name="control table header 1 2 4 2 37 3 2" xfId="9406"/>
    <cellStyle name="control table header 1 2 4 2 37 3 3" xfId="9407"/>
    <cellStyle name="control table header 1 2 4 2 37 3 4" xfId="9408"/>
    <cellStyle name="control table header 1 2 4 2 37 4" xfId="9409"/>
    <cellStyle name="control table header 1 2 4 2 38" xfId="495"/>
    <cellStyle name="control table header 1 2 4 2 38 2" xfId="9410"/>
    <cellStyle name="control table header 1 2 4 2 38 2 2" xfId="9411"/>
    <cellStyle name="control table header 1 2 4 2 38 2 3" xfId="9412"/>
    <cellStyle name="control table header 1 2 4 2 38 2 4" xfId="9413"/>
    <cellStyle name="control table header 1 2 4 2 38 3" xfId="9414"/>
    <cellStyle name="control table header 1 2 4 2 38 3 2" xfId="9415"/>
    <cellStyle name="control table header 1 2 4 2 38 3 3" xfId="9416"/>
    <cellStyle name="control table header 1 2 4 2 38 3 4" xfId="9417"/>
    <cellStyle name="control table header 1 2 4 2 38 4" xfId="9418"/>
    <cellStyle name="control table header 1 2 4 2 39" xfId="496"/>
    <cellStyle name="control table header 1 2 4 2 39 2" xfId="9419"/>
    <cellStyle name="control table header 1 2 4 2 39 2 2" xfId="9420"/>
    <cellStyle name="control table header 1 2 4 2 39 2 3" xfId="9421"/>
    <cellStyle name="control table header 1 2 4 2 39 2 4" xfId="9422"/>
    <cellStyle name="control table header 1 2 4 2 39 3" xfId="9423"/>
    <cellStyle name="control table header 1 2 4 2 39 3 2" xfId="9424"/>
    <cellStyle name="control table header 1 2 4 2 39 3 3" xfId="9425"/>
    <cellStyle name="control table header 1 2 4 2 39 3 4" xfId="9426"/>
    <cellStyle name="control table header 1 2 4 2 39 4" xfId="9427"/>
    <cellStyle name="control table header 1 2 4 2 4" xfId="497"/>
    <cellStyle name="control table header 1 2 4 2 4 2" xfId="9428"/>
    <cellStyle name="control table header 1 2 4 2 4 2 2" xfId="9429"/>
    <cellStyle name="control table header 1 2 4 2 4 2 3" xfId="9430"/>
    <cellStyle name="control table header 1 2 4 2 4 2 4" xfId="9431"/>
    <cellStyle name="control table header 1 2 4 2 4 3" xfId="9432"/>
    <cellStyle name="control table header 1 2 4 2 4 3 2" xfId="9433"/>
    <cellStyle name="control table header 1 2 4 2 4 3 3" xfId="9434"/>
    <cellStyle name="control table header 1 2 4 2 4 3 4" xfId="9435"/>
    <cellStyle name="control table header 1 2 4 2 4 4" xfId="9436"/>
    <cellStyle name="control table header 1 2 4 2 40" xfId="498"/>
    <cellStyle name="control table header 1 2 4 2 40 2" xfId="9437"/>
    <cellStyle name="control table header 1 2 4 2 40 2 2" xfId="9438"/>
    <cellStyle name="control table header 1 2 4 2 40 2 3" xfId="9439"/>
    <cellStyle name="control table header 1 2 4 2 40 2 4" xfId="9440"/>
    <cellStyle name="control table header 1 2 4 2 40 3" xfId="9441"/>
    <cellStyle name="control table header 1 2 4 2 40 3 2" xfId="9442"/>
    <cellStyle name="control table header 1 2 4 2 40 3 3" xfId="9443"/>
    <cellStyle name="control table header 1 2 4 2 40 3 4" xfId="9444"/>
    <cellStyle name="control table header 1 2 4 2 40 4" xfId="9445"/>
    <cellStyle name="control table header 1 2 4 2 41" xfId="499"/>
    <cellStyle name="control table header 1 2 4 2 41 2" xfId="9446"/>
    <cellStyle name="control table header 1 2 4 2 41 2 2" xfId="9447"/>
    <cellStyle name="control table header 1 2 4 2 41 2 3" xfId="9448"/>
    <cellStyle name="control table header 1 2 4 2 41 2 4" xfId="9449"/>
    <cellStyle name="control table header 1 2 4 2 41 3" xfId="9450"/>
    <cellStyle name="control table header 1 2 4 2 41 3 2" xfId="9451"/>
    <cellStyle name="control table header 1 2 4 2 41 3 3" xfId="9452"/>
    <cellStyle name="control table header 1 2 4 2 41 3 4" xfId="9453"/>
    <cellStyle name="control table header 1 2 4 2 41 4" xfId="9454"/>
    <cellStyle name="control table header 1 2 4 2 42" xfId="500"/>
    <cellStyle name="control table header 1 2 4 2 42 2" xfId="9455"/>
    <cellStyle name="control table header 1 2 4 2 42 2 2" xfId="9456"/>
    <cellStyle name="control table header 1 2 4 2 42 2 3" xfId="9457"/>
    <cellStyle name="control table header 1 2 4 2 42 2 4" xfId="9458"/>
    <cellStyle name="control table header 1 2 4 2 42 3" xfId="9459"/>
    <cellStyle name="control table header 1 2 4 2 42 3 2" xfId="9460"/>
    <cellStyle name="control table header 1 2 4 2 42 3 3" xfId="9461"/>
    <cellStyle name="control table header 1 2 4 2 42 3 4" xfId="9462"/>
    <cellStyle name="control table header 1 2 4 2 42 4" xfId="9463"/>
    <cellStyle name="control table header 1 2 4 2 43" xfId="501"/>
    <cellStyle name="control table header 1 2 4 2 43 2" xfId="9464"/>
    <cellStyle name="control table header 1 2 4 2 43 2 2" xfId="9465"/>
    <cellStyle name="control table header 1 2 4 2 43 2 3" xfId="9466"/>
    <cellStyle name="control table header 1 2 4 2 43 2 4" xfId="9467"/>
    <cellStyle name="control table header 1 2 4 2 43 3" xfId="9468"/>
    <cellStyle name="control table header 1 2 4 2 43 3 2" xfId="9469"/>
    <cellStyle name="control table header 1 2 4 2 43 3 3" xfId="9470"/>
    <cellStyle name="control table header 1 2 4 2 43 3 4" xfId="9471"/>
    <cellStyle name="control table header 1 2 4 2 43 4" xfId="9472"/>
    <cellStyle name="control table header 1 2 4 2 44" xfId="502"/>
    <cellStyle name="control table header 1 2 4 2 44 2" xfId="9473"/>
    <cellStyle name="control table header 1 2 4 2 44 2 2" xfId="9474"/>
    <cellStyle name="control table header 1 2 4 2 44 2 3" xfId="9475"/>
    <cellStyle name="control table header 1 2 4 2 44 2 4" xfId="9476"/>
    <cellStyle name="control table header 1 2 4 2 44 3" xfId="9477"/>
    <cellStyle name="control table header 1 2 4 2 44 3 2" xfId="9478"/>
    <cellStyle name="control table header 1 2 4 2 44 3 3" xfId="9479"/>
    <cellStyle name="control table header 1 2 4 2 44 3 4" xfId="9480"/>
    <cellStyle name="control table header 1 2 4 2 44 4" xfId="9481"/>
    <cellStyle name="control table header 1 2 4 2 45" xfId="9482"/>
    <cellStyle name="control table header 1 2 4 2 45 2" xfId="9483"/>
    <cellStyle name="control table header 1 2 4 2 45 3" xfId="9484"/>
    <cellStyle name="control table header 1 2 4 2 45 4" xfId="9485"/>
    <cellStyle name="control table header 1 2 4 2 46" xfId="9486"/>
    <cellStyle name="control table header 1 2 4 2 46 2" xfId="9487"/>
    <cellStyle name="control table header 1 2 4 2 46 3" xfId="9488"/>
    <cellStyle name="control table header 1 2 4 2 46 4" xfId="9489"/>
    <cellStyle name="control table header 1 2 4 2 47" xfId="9490"/>
    <cellStyle name="control table header 1 2 4 2 47 2" xfId="9491"/>
    <cellStyle name="control table header 1 2 4 2 47 3" xfId="9492"/>
    <cellStyle name="control table header 1 2 4 2 47 4" xfId="9493"/>
    <cellStyle name="control table header 1 2 4 2 48" xfId="9494"/>
    <cellStyle name="control table header 1 2 4 2 5" xfId="503"/>
    <cellStyle name="control table header 1 2 4 2 5 2" xfId="9495"/>
    <cellStyle name="control table header 1 2 4 2 5 2 2" xfId="9496"/>
    <cellStyle name="control table header 1 2 4 2 5 2 3" xfId="9497"/>
    <cellStyle name="control table header 1 2 4 2 5 2 4" xfId="9498"/>
    <cellStyle name="control table header 1 2 4 2 5 3" xfId="9499"/>
    <cellStyle name="control table header 1 2 4 2 5 3 2" xfId="9500"/>
    <cellStyle name="control table header 1 2 4 2 5 3 3" xfId="9501"/>
    <cellStyle name="control table header 1 2 4 2 5 3 4" xfId="9502"/>
    <cellStyle name="control table header 1 2 4 2 5 4" xfId="9503"/>
    <cellStyle name="control table header 1 2 4 2 6" xfId="504"/>
    <cellStyle name="control table header 1 2 4 2 6 2" xfId="9504"/>
    <cellStyle name="control table header 1 2 4 2 6 2 2" xfId="9505"/>
    <cellStyle name="control table header 1 2 4 2 6 2 3" xfId="9506"/>
    <cellStyle name="control table header 1 2 4 2 6 2 4" xfId="9507"/>
    <cellStyle name="control table header 1 2 4 2 6 3" xfId="9508"/>
    <cellStyle name="control table header 1 2 4 2 6 3 2" xfId="9509"/>
    <cellStyle name="control table header 1 2 4 2 6 3 3" xfId="9510"/>
    <cellStyle name="control table header 1 2 4 2 6 3 4" xfId="9511"/>
    <cellStyle name="control table header 1 2 4 2 6 4" xfId="9512"/>
    <cellStyle name="control table header 1 2 4 2 7" xfId="505"/>
    <cellStyle name="control table header 1 2 4 2 7 2" xfId="9513"/>
    <cellStyle name="control table header 1 2 4 2 7 2 2" xfId="9514"/>
    <cellStyle name="control table header 1 2 4 2 7 2 3" xfId="9515"/>
    <cellStyle name="control table header 1 2 4 2 7 2 4" xfId="9516"/>
    <cellStyle name="control table header 1 2 4 2 7 3" xfId="9517"/>
    <cellStyle name="control table header 1 2 4 2 7 3 2" xfId="9518"/>
    <cellStyle name="control table header 1 2 4 2 7 3 3" xfId="9519"/>
    <cellStyle name="control table header 1 2 4 2 7 3 4" xfId="9520"/>
    <cellStyle name="control table header 1 2 4 2 7 4" xfId="9521"/>
    <cellStyle name="control table header 1 2 4 2 8" xfId="506"/>
    <cellStyle name="control table header 1 2 4 2 8 2" xfId="9522"/>
    <cellStyle name="control table header 1 2 4 2 8 2 2" xfId="9523"/>
    <cellStyle name="control table header 1 2 4 2 8 2 3" xfId="9524"/>
    <cellStyle name="control table header 1 2 4 2 8 2 4" xfId="9525"/>
    <cellStyle name="control table header 1 2 4 2 8 3" xfId="9526"/>
    <cellStyle name="control table header 1 2 4 2 8 3 2" xfId="9527"/>
    <cellStyle name="control table header 1 2 4 2 8 3 3" xfId="9528"/>
    <cellStyle name="control table header 1 2 4 2 8 3 4" xfId="9529"/>
    <cellStyle name="control table header 1 2 4 2 8 4" xfId="9530"/>
    <cellStyle name="control table header 1 2 4 2 9" xfId="507"/>
    <cellStyle name="control table header 1 2 4 2 9 2" xfId="9531"/>
    <cellStyle name="control table header 1 2 4 2 9 2 2" xfId="9532"/>
    <cellStyle name="control table header 1 2 4 2 9 2 3" xfId="9533"/>
    <cellStyle name="control table header 1 2 4 2 9 2 4" xfId="9534"/>
    <cellStyle name="control table header 1 2 4 2 9 3" xfId="9535"/>
    <cellStyle name="control table header 1 2 4 2 9 3 2" xfId="9536"/>
    <cellStyle name="control table header 1 2 4 2 9 3 3" xfId="9537"/>
    <cellStyle name="control table header 1 2 4 2 9 3 4" xfId="9538"/>
    <cellStyle name="control table header 1 2 4 2 9 4" xfId="9539"/>
    <cellStyle name="control table header 1 2 4 20" xfId="508"/>
    <cellStyle name="control table header 1 2 4 20 2" xfId="9540"/>
    <cellStyle name="control table header 1 2 4 20 2 2" xfId="9541"/>
    <cellStyle name="control table header 1 2 4 20 2 3" xfId="9542"/>
    <cellStyle name="control table header 1 2 4 20 2 4" xfId="9543"/>
    <cellStyle name="control table header 1 2 4 20 3" xfId="9544"/>
    <cellStyle name="control table header 1 2 4 20 3 2" xfId="9545"/>
    <cellStyle name="control table header 1 2 4 20 3 3" xfId="9546"/>
    <cellStyle name="control table header 1 2 4 20 3 4" xfId="9547"/>
    <cellStyle name="control table header 1 2 4 20 4" xfId="9548"/>
    <cellStyle name="control table header 1 2 4 21" xfId="509"/>
    <cellStyle name="control table header 1 2 4 21 2" xfId="9549"/>
    <cellStyle name="control table header 1 2 4 21 2 2" xfId="9550"/>
    <cellStyle name="control table header 1 2 4 21 2 3" xfId="9551"/>
    <cellStyle name="control table header 1 2 4 21 2 4" xfId="9552"/>
    <cellStyle name="control table header 1 2 4 21 3" xfId="9553"/>
    <cellStyle name="control table header 1 2 4 21 3 2" xfId="9554"/>
    <cellStyle name="control table header 1 2 4 21 3 3" xfId="9555"/>
    <cellStyle name="control table header 1 2 4 21 3 4" xfId="9556"/>
    <cellStyle name="control table header 1 2 4 21 4" xfId="9557"/>
    <cellStyle name="control table header 1 2 4 22" xfId="510"/>
    <cellStyle name="control table header 1 2 4 22 2" xfId="9558"/>
    <cellStyle name="control table header 1 2 4 22 2 2" xfId="9559"/>
    <cellStyle name="control table header 1 2 4 22 2 3" xfId="9560"/>
    <cellStyle name="control table header 1 2 4 22 2 4" xfId="9561"/>
    <cellStyle name="control table header 1 2 4 22 3" xfId="9562"/>
    <cellStyle name="control table header 1 2 4 22 3 2" xfId="9563"/>
    <cellStyle name="control table header 1 2 4 22 3 3" xfId="9564"/>
    <cellStyle name="control table header 1 2 4 22 3 4" xfId="9565"/>
    <cellStyle name="control table header 1 2 4 22 4" xfId="9566"/>
    <cellStyle name="control table header 1 2 4 23" xfId="511"/>
    <cellStyle name="control table header 1 2 4 23 2" xfId="9567"/>
    <cellStyle name="control table header 1 2 4 23 2 2" xfId="9568"/>
    <cellStyle name="control table header 1 2 4 23 2 3" xfId="9569"/>
    <cellStyle name="control table header 1 2 4 23 2 4" xfId="9570"/>
    <cellStyle name="control table header 1 2 4 23 3" xfId="9571"/>
    <cellStyle name="control table header 1 2 4 23 3 2" xfId="9572"/>
    <cellStyle name="control table header 1 2 4 23 3 3" xfId="9573"/>
    <cellStyle name="control table header 1 2 4 23 3 4" xfId="9574"/>
    <cellStyle name="control table header 1 2 4 23 4" xfId="9575"/>
    <cellStyle name="control table header 1 2 4 24" xfId="512"/>
    <cellStyle name="control table header 1 2 4 24 2" xfId="9576"/>
    <cellStyle name="control table header 1 2 4 24 2 2" xfId="9577"/>
    <cellStyle name="control table header 1 2 4 24 2 3" xfId="9578"/>
    <cellStyle name="control table header 1 2 4 24 2 4" xfId="9579"/>
    <cellStyle name="control table header 1 2 4 24 3" xfId="9580"/>
    <cellStyle name="control table header 1 2 4 24 3 2" xfId="9581"/>
    <cellStyle name="control table header 1 2 4 24 3 3" xfId="9582"/>
    <cellStyle name="control table header 1 2 4 24 3 4" xfId="9583"/>
    <cellStyle name="control table header 1 2 4 24 4" xfId="9584"/>
    <cellStyle name="control table header 1 2 4 25" xfId="513"/>
    <cellStyle name="control table header 1 2 4 25 2" xfId="9585"/>
    <cellStyle name="control table header 1 2 4 25 2 2" xfId="9586"/>
    <cellStyle name="control table header 1 2 4 25 2 3" xfId="9587"/>
    <cellStyle name="control table header 1 2 4 25 2 4" xfId="9588"/>
    <cellStyle name="control table header 1 2 4 25 3" xfId="9589"/>
    <cellStyle name="control table header 1 2 4 25 3 2" xfId="9590"/>
    <cellStyle name="control table header 1 2 4 25 3 3" xfId="9591"/>
    <cellStyle name="control table header 1 2 4 25 3 4" xfId="9592"/>
    <cellStyle name="control table header 1 2 4 25 4" xfId="9593"/>
    <cellStyle name="control table header 1 2 4 26" xfId="514"/>
    <cellStyle name="control table header 1 2 4 26 2" xfId="9594"/>
    <cellStyle name="control table header 1 2 4 26 2 2" xfId="9595"/>
    <cellStyle name="control table header 1 2 4 26 2 3" xfId="9596"/>
    <cellStyle name="control table header 1 2 4 26 2 4" xfId="9597"/>
    <cellStyle name="control table header 1 2 4 26 3" xfId="9598"/>
    <cellStyle name="control table header 1 2 4 26 3 2" xfId="9599"/>
    <cellStyle name="control table header 1 2 4 26 3 3" xfId="9600"/>
    <cellStyle name="control table header 1 2 4 26 3 4" xfId="9601"/>
    <cellStyle name="control table header 1 2 4 26 4" xfId="9602"/>
    <cellStyle name="control table header 1 2 4 27" xfId="515"/>
    <cellStyle name="control table header 1 2 4 27 2" xfId="9603"/>
    <cellStyle name="control table header 1 2 4 27 2 2" xfId="9604"/>
    <cellStyle name="control table header 1 2 4 27 2 3" xfId="9605"/>
    <cellStyle name="control table header 1 2 4 27 2 4" xfId="9606"/>
    <cellStyle name="control table header 1 2 4 27 3" xfId="9607"/>
    <cellStyle name="control table header 1 2 4 27 3 2" xfId="9608"/>
    <cellStyle name="control table header 1 2 4 27 3 3" xfId="9609"/>
    <cellStyle name="control table header 1 2 4 27 3 4" xfId="9610"/>
    <cellStyle name="control table header 1 2 4 27 4" xfId="9611"/>
    <cellStyle name="control table header 1 2 4 28" xfId="516"/>
    <cellStyle name="control table header 1 2 4 28 2" xfId="9612"/>
    <cellStyle name="control table header 1 2 4 28 2 2" xfId="9613"/>
    <cellStyle name="control table header 1 2 4 28 2 3" xfId="9614"/>
    <cellStyle name="control table header 1 2 4 28 2 4" xfId="9615"/>
    <cellStyle name="control table header 1 2 4 28 3" xfId="9616"/>
    <cellStyle name="control table header 1 2 4 28 3 2" xfId="9617"/>
    <cellStyle name="control table header 1 2 4 28 3 3" xfId="9618"/>
    <cellStyle name="control table header 1 2 4 28 3 4" xfId="9619"/>
    <cellStyle name="control table header 1 2 4 28 4" xfId="9620"/>
    <cellStyle name="control table header 1 2 4 29" xfId="517"/>
    <cellStyle name="control table header 1 2 4 29 2" xfId="9621"/>
    <cellStyle name="control table header 1 2 4 29 2 2" xfId="9622"/>
    <cellStyle name="control table header 1 2 4 29 2 3" xfId="9623"/>
    <cellStyle name="control table header 1 2 4 29 2 4" xfId="9624"/>
    <cellStyle name="control table header 1 2 4 29 3" xfId="9625"/>
    <cellStyle name="control table header 1 2 4 29 3 2" xfId="9626"/>
    <cellStyle name="control table header 1 2 4 29 3 3" xfId="9627"/>
    <cellStyle name="control table header 1 2 4 29 3 4" xfId="9628"/>
    <cellStyle name="control table header 1 2 4 29 4" xfId="9629"/>
    <cellStyle name="control table header 1 2 4 3" xfId="518"/>
    <cellStyle name="control table header 1 2 4 3 2" xfId="9630"/>
    <cellStyle name="control table header 1 2 4 3 2 2" xfId="9631"/>
    <cellStyle name="control table header 1 2 4 3 2 3" xfId="9632"/>
    <cellStyle name="control table header 1 2 4 3 2 4" xfId="9633"/>
    <cellStyle name="control table header 1 2 4 3 3" xfId="9634"/>
    <cellStyle name="control table header 1 2 4 3 3 2" xfId="9635"/>
    <cellStyle name="control table header 1 2 4 3 3 3" xfId="9636"/>
    <cellStyle name="control table header 1 2 4 3 3 4" xfId="9637"/>
    <cellStyle name="control table header 1 2 4 3 4" xfId="9638"/>
    <cellStyle name="control table header 1 2 4 30" xfId="519"/>
    <cellStyle name="control table header 1 2 4 30 2" xfId="9639"/>
    <cellStyle name="control table header 1 2 4 30 2 2" xfId="9640"/>
    <cellStyle name="control table header 1 2 4 30 2 3" xfId="9641"/>
    <cellStyle name="control table header 1 2 4 30 2 4" xfId="9642"/>
    <cellStyle name="control table header 1 2 4 30 3" xfId="9643"/>
    <cellStyle name="control table header 1 2 4 30 3 2" xfId="9644"/>
    <cellStyle name="control table header 1 2 4 30 3 3" xfId="9645"/>
    <cellStyle name="control table header 1 2 4 30 3 4" xfId="9646"/>
    <cellStyle name="control table header 1 2 4 30 4" xfId="9647"/>
    <cellStyle name="control table header 1 2 4 31" xfId="520"/>
    <cellStyle name="control table header 1 2 4 31 2" xfId="9648"/>
    <cellStyle name="control table header 1 2 4 31 2 2" xfId="9649"/>
    <cellStyle name="control table header 1 2 4 31 2 3" xfId="9650"/>
    <cellStyle name="control table header 1 2 4 31 2 4" xfId="9651"/>
    <cellStyle name="control table header 1 2 4 31 3" xfId="9652"/>
    <cellStyle name="control table header 1 2 4 31 3 2" xfId="9653"/>
    <cellStyle name="control table header 1 2 4 31 3 3" xfId="9654"/>
    <cellStyle name="control table header 1 2 4 31 3 4" xfId="9655"/>
    <cellStyle name="control table header 1 2 4 31 4" xfId="9656"/>
    <cellStyle name="control table header 1 2 4 32" xfId="521"/>
    <cellStyle name="control table header 1 2 4 32 2" xfId="9657"/>
    <cellStyle name="control table header 1 2 4 32 2 2" xfId="9658"/>
    <cellStyle name="control table header 1 2 4 32 2 3" xfId="9659"/>
    <cellStyle name="control table header 1 2 4 32 2 4" xfId="9660"/>
    <cellStyle name="control table header 1 2 4 32 3" xfId="9661"/>
    <cellStyle name="control table header 1 2 4 32 3 2" xfId="9662"/>
    <cellStyle name="control table header 1 2 4 32 3 3" xfId="9663"/>
    <cellStyle name="control table header 1 2 4 32 3 4" xfId="9664"/>
    <cellStyle name="control table header 1 2 4 32 4" xfId="9665"/>
    <cellStyle name="control table header 1 2 4 33" xfId="522"/>
    <cellStyle name="control table header 1 2 4 33 2" xfId="9666"/>
    <cellStyle name="control table header 1 2 4 33 2 2" xfId="9667"/>
    <cellStyle name="control table header 1 2 4 33 2 3" xfId="9668"/>
    <cellStyle name="control table header 1 2 4 33 2 4" xfId="9669"/>
    <cellStyle name="control table header 1 2 4 33 3" xfId="9670"/>
    <cellStyle name="control table header 1 2 4 33 3 2" xfId="9671"/>
    <cellStyle name="control table header 1 2 4 33 3 3" xfId="9672"/>
    <cellStyle name="control table header 1 2 4 33 3 4" xfId="9673"/>
    <cellStyle name="control table header 1 2 4 33 4" xfId="9674"/>
    <cellStyle name="control table header 1 2 4 34" xfId="523"/>
    <cellStyle name="control table header 1 2 4 34 2" xfId="9675"/>
    <cellStyle name="control table header 1 2 4 34 2 2" xfId="9676"/>
    <cellStyle name="control table header 1 2 4 34 2 3" xfId="9677"/>
    <cellStyle name="control table header 1 2 4 34 2 4" xfId="9678"/>
    <cellStyle name="control table header 1 2 4 34 3" xfId="9679"/>
    <cellStyle name="control table header 1 2 4 34 3 2" xfId="9680"/>
    <cellStyle name="control table header 1 2 4 34 3 3" xfId="9681"/>
    <cellStyle name="control table header 1 2 4 34 3 4" xfId="9682"/>
    <cellStyle name="control table header 1 2 4 34 4" xfId="9683"/>
    <cellStyle name="control table header 1 2 4 35" xfId="524"/>
    <cellStyle name="control table header 1 2 4 35 2" xfId="9684"/>
    <cellStyle name="control table header 1 2 4 35 2 2" xfId="9685"/>
    <cellStyle name="control table header 1 2 4 35 2 3" xfId="9686"/>
    <cellStyle name="control table header 1 2 4 35 2 4" xfId="9687"/>
    <cellStyle name="control table header 1 2 4 35 3" xfId="9688"/>
    <cellStyle name="control table header 1 2 4 35 3 2" xfId="9689"/>
    <cellStyle name="control table header 1 2 4 35 3 3" xfId="9690"/>
    <cellStyle name="control table header 1 2 4 35 3 4" xfId="9691"/>
    <cellStyle name="control table header 1 2 4 35 4" xfId="9692"/>
    <cellStyle name="control table header 1 2 4 36" xfId="525"/>
    <cellStyle name="control table header 1 2 4 36 2" xfId="9693"/>
    <cellStyle name="control table header 1 2 4 36 2 2" xfId="9694"/>
    <cellStyle name="control table header 1 2 4 36 2 3" xfId="9695"/>
    <cellStyle name="control table header 1 2 4 36 2 4" xfId="9696"/>
    <cellStyle name="control table header 1 2 4 36 3" xfId="9697"/>
    <cellStyle name="control table header 1 2 4 36 3 2" xfId="9698"/>
    <cellStyle name="control table header 1 2 4 36 3 3" xfId="9699"/>
    <cellStyle name="control table header 1 2 4 36 3 4" xfId="9700"/>
    <cellStyle name="control table header 1 2 4 36 4" xfId="9701"/>
    <cellStyle name="control table header 1 2 4 37" xfId="526"/>
    <cellStyle name="control table header 1 2 4 37 2" xfId="9702"/>
    <cellStyle name="control table header 1 2 4 37 2 2" xfId="9703"/>
    <cellStyle name="control table header 1 2 4 37 2 3" xfId="9704"/>
    <cellStyle name="control table header 1 2 4 37 2 4" xfId="9705"/>
    <cellStyle name="control table header 1 2 4 37 3" xfId="9706"/>
    <cellStyle name="control table header 1 2 4 37 3 2" xfId="9707"/>
    <cellStyle name="control table header 1 2 4 37 3 3" xfId="9708"/>
    <cellStyle name="control table header 1 2 4 37 3 4" xfId="9709"/>
    <cellStyle name="control table header 1 2 4 37 4" xfId="9710"/>
    <cellStyle name="control table header 1 2 4 38" xfId="527"/>
    <cellStyle name="control table header 1 2 4 38 2" xfId="9711"/>
    <cellStyle name="control table header 1 2 4 38 2 2" xfId="9712"/>
    <cellStyle name="control table header 1 2 4 38 2 3" xfId="9713"/>
    <cellStyle name="control table header 1 2 4 38 2 4" xfId="9714"/>
    <cellStyle name="control table header 1 2 4 38 3" xfId="9715"/>
    <cellStyle name="control table header 1 2 4 38 3 2" xfId="9716"/>
    <cellStyle name="control table header 1 2 4 38 3 3" xfId="9717"/>
    <cellStyle name="control table header 1 2 4 38 3 4" xfId="9718"/>
    <cellStyle name="control table header 1 2 4 38 4" xfId="9719"/>
    <cellStyle name="control table header 1 2 4 39" xfId="528"/>
    <cellStyle name="control table header 1 2 4 39 2" xfId="9720"/>
    <cellStyle name="control table header 1 2 4 39 2 2" xfId="9721"/>
    <cellStyle name="control table header 1 2 4 39 2 3" xfId="9722"/>
    <cellStyle name="control table header 1 2 4 39 2 4" xfId="9723"/>
    <cellStyle name="control table header 1 2 4 39 3" xfId="9724"/>
    <cellStyle name="control table header 1 2 4 39 3 2" xfId="9725"/>
    <cellStyle name="control table header 1 2 4 39 3 3" xfId="9726"/>
    <cellStyle name="control table header 1 2 4 39 3 4" xfId="9727"/>
    <cellStyle name="control table header 1 2 4 39 4" xfId="9728"/>
    <cellStyle name="control table header 1 2 4 4" xfId="529"/>
    <cellStyle name="control table header 1 2 4 4 2" xfId="9729"/>
    <cellStyle name="control table header 1 2 4 4 2 2" xfId="9730"/>
    <cellStyle name="control table header 1 2 4 4 2 3" xfId="9731"/>
    <cellStyle name="control table header 1 2 4 4 2 4" xfId="9732"/>
    <cellStyle name="control table header 1 2 4 4 3" xfId="9733"/>
    <cellStyle name="control table header 1 2 4 4 3 2" xfId="9734"/>
    <cellStyle name="control table header 1 2 4 4 3 3" xfId="9735"/>
    <cellStyle name="control table header 1 2 4 4 3 4" xfId="9736"/>
    <cellStyle name="control table header 1 2 4 4 4" xfId="9737"/>
    <cellStyle name="control table header 1 2 4 40" xfId="530"/>
    <cellStyle name="control table header 1 2 4 40 2" xfId="9738"/>
    <cellStyle name="control table header 1 2 4 40 2 2" xfId="9739"/>
    <cellStyle name="control table header 1 2 4 40 2 3" xfId="9740"/>
    <cellStyle name="control table header 1 2 4 40 2 4" xfId="9741"/>
    <cellStyle name="control table header 1 2 4 40 3" xfId="9742"/>
    <cellStyle name="control table header 1 2 4 40 3 2" xfId="9743"/>
    <cellStyle name="control table header 1 2 4 40 3 3" xfId="9744"/>
    <cellStyle name="control table header 1 2 4 40 3 4" xfId="9745"/>
    <cellStyle name="control table header 1 2 4 40 4" xfId="9746"/>
    <cellStyle name="control table header 1 2 4 41" xfId="531"/>
    <cellStyle name="control table header 1 2 4 41 2" xfId="9747"/>
    <cellStyle name="control table header 1 2 4 41 2 2" xfId="9748"/>
    <cellStyle name="control table header 1 2 4 41 2 3" xfId="9749"/>
    <cellStyle name="control table header 1 2 4 41 2 4" xfId="9750"/>
    <cellStyle name="control table header 1 2 4 41 3" xfId="9751"/>
    <cellStyle name="control table header 1 2 4 41 3 2" xfId="9752"/>
    <cellStyle name="control table header 1 2 4 41 3 3" xfId="9753"/>
    <cellStyle name="control table header 1 2 4 41 3 4" xfId="9754"/>
    <cellStyle name="control table header 1 2 4 41 4" xfId="9755"/>
    <cellStyle name="control table header 1 2 4 42" xfId="532"/>
    <cellStyle name="control table header 1 2 4 42 2" xfId="9756"/>
    <cellStyle name="control table header 1 2 4 42 2 2" xfId="9757"/>
    <cellStyle name="control table header 1 2 4 42 2 3" xfId="9758"/>
    <cellStyle name="control table header 1 2 4 42 2 4" xfId="9759"/>
    <cellStyle name="control table header 1 2 4 42 3" xfId="9760"/>
    <cellStyle name="control table header 1 2 4 42 3 2" xfId="9761"/>
    <cellStyle name="control table header 1 2 4 42 3 3" xfId="9762"/>
    <cellStyle name="control table header 1 2 4 42 3 4" xfId="9763"/>
    <cellStyle name="control table header 1 2 4 42 4" xfId="9764"/>
    <cellStyle name="control table header 1 2 4 43" xfId="533"/>
    <cellStyle name="control table header 1 2 4 43 2" xfId="9765"/>
    <cellStyle name="control table header 1 2 4 43 2 2" xfId="9766"/>
    <cellStyle name="control table header 1 2 4 43 2 3" xfId="9767"/>
    <cellStyle name="control table header 1 2 4 43 2 4" xfId="9768"/>
    <cellStyle name="control table header 1 2 4 43 3" xfId="9769"/>
    <cellStyle name="control table header 1 2 4 43 3 2" xfId="9770"/>
    <cellStyle name="control table header 1 2 4 43 3 3" xfId="9771"/>
    <cellStyle name="control table header 1 2 4 43 3 4" xfId="9772"/>
    <cellStyle name="control table header 1 2 4 43 4" xfId="9773"/>
    <cellStyle name="control table header 1 2 4 44" xfId="534"/>
    <cellStyle name="control table header 1 2 4 44 2" xfId="9774"/>
    <cellStyle name="control table header 1 2 4 44 2 2" xfId="9775"/>
    <cellStyle name="control table header 1 2 4 44 2 3" xfId="9776"/>
    <cellStyle name="control table header 1 2 4 44 2 4" xfId="9777"/>
    <cellStyle name="control table header 1 2 4 44 3" xfId="9778"/>
    <cellStyle name="control table header 1 2 4 44 3 2" xfId="9779"/>
    <cellStyle name="control table header 1 2 4 44 3 3" xfId="9780"/>
    <cellStyle name="control table header 1 2 4 44 3 4" xfId="9781"/>
    <cellStyle name="control table header 1 2 4 44 4" xfId="9782"/>
    <cellStyle name="control table header 1 2 4 45" xfId="535"/>
    <cellStyle name="control table header 1 2 4 45 2" xfId="9783"/>
    <cellStyle name="control table header 1 2 4 45 2 2" xfId="9784"/>
    <cellStyle name="control table header 1 2 4 45 2 3" xfId="9785"/>
    <cellStyle name="control table header 1 2 4 45 2 4" xfId="9786"/>
    <cellStyle name="control table header 1 2 4 45 3" xfId="9787"/>
    <cellStyle name="control table header 1 2 4 45 3 2" xfId="9788"/>
    <cellStyle name="control table header 1 2 4 45 3 3" xfId="9789"/>
    <cellStyle name="control table header 1 2 4 45 3 4" xfId="9790"/>
    <cellStyle name="control table header 1 2 4 45 4" xfId="9791"/>
    <cellStyle name="control table header 1 2 4 46" xfId="9792"/>
    <cellStyle name="control table header 1 2 4 46 2" xfId="9793"/>
    <cellStyle name="control table header 1 2 4 46 3" xfId="9794"/>
    <cellStyle name="control table header 1 2 4 46 4" xfId="9795"/>
    <cellStyle name="control table header 1 2 4 47" xfId="9796"/>
    <cellStyle name="control table header 1 2 4 47 2" xfId="9797"/>
    <cellStyle name="control table header 1 2 4 47 3" xfId="9798"/>
    <cellStyle name="control table header 1 2 4 47 4" xfId="9799"/>
    <cellStyle name="control table header 1 2 4 48" xfId="9800"/>
    <cellStyle name="control table header 1 2 4 5" xfId="536"/>
    <cellStyle name="control table header 1 2 4 5 2" xfId="9801"/>
    <cellStyle name="control table header 1 2 4 5 2 2" xfId="9802"/>
    <cellStyle name="control table header 1 2 4 5 2 3" xfId="9803"/>
    <cellStyle name="control table header 1 2 4 5 2 4" xfId="9804"/>
    <cellStyle name="control table header 1 2 4 5 3" xfId="9805"/>
    <cellStyle name="control table header 1 2 4 5 3 2" xfId="9806"/>
    <cellStyle name="control table header 1 2 4 5 3 3" xfId="9807"/>
    <cellStyle name="control table header 1 2 4 5 3 4" xfId="9808"/>
    <cellStyle name="control table header 1 2 4 5 4" xfId="9809"/>
    <cellStyle name="control table header 1 2 4 6" xfId="537"/>
    <cellStyle name="control table header 1 2 4 6 2" xfId="9810"/>
    <cellStyle name="control table header 1 2 4 6 2 2" xfId="9811"/>
    <cellStyle name="control table header 1 2 4 6 2 3" xfId="9812"/>
    <cellStyle name="control table header 1 2 4 6 2 4" xfId="9813"/>
    <cellStyle name="control table header 1 2 4 6 3" xfId="9814"/>
    <cellStyle name="control table header 1 2 4 6 3 2" xfId="9815"/>
    <cellStyle name="control table header 1 2 4 6 3 3" xfId="9816"/>
    <cellStyle name="control table header 1 2 4 6 3 4" xfId="9817"/>
    <cellStyle name="control table header 1 2 4 6 4" xfId="9818"/>
    <cellStyle name="control table header 1 2 4 7" xfId="538"/>
    <cellStyle name="control table header 1 2 4 7 2" xfId="9819"/>
    <cellStyle name="control table header 1 2 4 7 2 2" xfId="9820"/>
    <cellStyle name="control table header 1 2 4 7 2 3" xfId="9821"/>
    <cellStyle name="control table header 1 2 4 7 2 4" xfId="9822"/>
    <cellStyle name="control table header 1 2 4 7 3" xfId="9823"/>
    <cellStyle name="control table header 1 2 4 7 3 2" xfId="9824"/>
    <cellStyle name="control table header 1 2 4 7 3 3" xfId="9825"/>
    <cellStyle name="control table header 1 2 4 7 3 4" xfId="9826"/>
    <cellStyle name="control table header 1 2 4 7 4" xfId="9827"/>
    <cellStyle name="control table header 1 2 4 8" xfId="539"/>
    <cellStyle name="control table header 1 2 4 8 2" xfId="9828"/>
    <cellStyle name="control table header 1 2 4 8 2 2" xfId="9829"/>
    <cellStyle name="control table header 1 2 4 8 2 3" xfId="9830"/>
    <cellStyle name="control table header 1 2 4 8 2 4" xfId="9831"/>
    <cellStyle name="control table header 1 2 4 8 3" xfId="9832"/>
    <cellStyle name="control table header 1 2 4 8 3 2" xfId="9833"/>
    <cellStyle name="control table header 1 2 4 8 3 3" xfId="9834"/>
    <cellStyle name="control table header 1 2 4 8 3 4" xfId="9835"/>
    <cellStyle name="control table header 1 2 4 8 4" xfId="9836"/>
    <cellStyle name="control table header 1 2 4 9" xfId="540"/>
    <cellStyle name="control table header 1 2 4 9 2" xfId="9837"/>
    <cellStyle name="control table header 1 2 4 9 2 2" xfId="9838"/>
    <cellStyle name="control table header 1 2 4 9 2 3" xfId="9839"/>
    <cellStyle name="control table header 1 2 4 9 2 4" xfId="9840"/>
    <cellStyle name="control table header 1 2 4 9 3" xfId="9841"/>
    <cellStyle name="control table header 1 2 4 9 3 2" xfId="9842"/>
    <cellStyle name="control table header 1 2 4 9 3 3" xfId="9843"/>
    <cellStyle name="control table header 1 2 4 9 3 4" xfId="9844"/>
    <cellStyle name="control table header 1 2 4 9 4" xfId="9845"/>
    <cellStyle name="control table header 1 2 5" xfId="541"/>
    <cellStyle name="control table header 1 2 5 10" xfId="542"/>
    <cellStyle name="control table header 1 2 5 10 2" xfId="9846"/>
    <cellStyle name="control table header 1 2 5 10 2 2" xfId="9847"/>
    <cellStyle name="control table header 1 2 5 10 2 3" xfId="9848"/>
    <cellStyle name="control table header 1 2 5 10 2 4" xfId="9849"/>
    <cellStyle name="control table header 1 2 5 10 3" xfId="9850"/>
    <cellStyle name="control table header 1 2 5 10 3 2" xfId="9851"/>
    <cellStyle name="control table header 1 2 5 10 3 3" xfId="9852"/>
    <cellStyle name="control table header 1 2 5 10 3 4" xfId="9853"/>
    <cellStyle name="control table header 1 2 5 10 4" xfId="9854"/>
    <cellStyle name="control table header 1 2 5 11" xfId="543"/>
    <cellStyle name="control table header 1 2 5 11 2" xfId="9855"/>
    <cellStyle name="control table header 1 2 5 11 2 2" xfId="9856"/>
    <cellStyle name="control table header 1 2 5 11 2 3" xfId="9857"/>
    <cellStyle name="control table header 1 2 5 11 2 4" xfId="9858"/>
    <cellStyle name="control table header 1 2 5 11 3" xfId="9859"/>
    <cellStyle name="control table header 1 2 5 11 3 2" xfId="9860"/>
    <cellStyle name="control table header 1 2 5 11 3 3" xfId="9861"/>
    <cellStyle name="control table header 1 2 5 11 3 4" xfId="9862"/>
    <cellStyle name="control table header 1 2 5 11 4" xfId="9863"/>
    <cellStyle name="control table header 1 2 5 12" xfId="544"/>
    <cellStyle name="control table header 1 2 5 12 2" xfId="9864"/>
    <cellStyle name="control table header 1 2 5 12 2 2" xfId="9865"/>
    <cellStyle name="control table header 1 2 5 12 2 3" xfId="9866"/>
    <cellStyle name="control table header 1 2 5 12 2 4" xfId="9867"/>
    <cellStyle name="control table header 1 2 5 12 3" xfId="9868"/>
    <cellStyle name="control table header 1 2 5 12 3 2" xfId="9869"/>
    <cellStyle name="control table header 1 2 5 12 3 3" xfId="9870"/>
    <cellStyle name="control table header 1 2 5 12 3 4" xfId="9871"/>
    <cellStyle name="control table header 1 2 5 12 4" xfId="9872"/>
    <cellStyle name="control table header 1 2 5 13" xfId="545"/>
    <cellStyle name="control table header 1 2 5 13 2" xfId="9873"/>
    <cellStyle name="control table header 1 2 5 13 2 2" xfId="9874"/>
    <cellStyle name="control table header 1 2 5 13 2 3" xfId="9875"/>
    <cellStyle name="control table header 1 2 5 13 2 4" xfId="9876"/>
    <cellStyle name="control table header 1 2 5 13 3" xfId="9877"/>
    <cellStyle name="control table header 1 2 5 13 3 2" xfId="9878"/>
    <cellStyle name="control table header 1 2 5 13 3 3" xfId="9879"/>
    <cellStyle name="control table header 1 2 5 13 3 4" xfId="9880"/>
    <cellStyle name="control table header 1 2 5 13 4" xfId="9881"/>
    <cellStyle name="control table header 1 2 5 14" xfId="546"/>
    <cellStyle name="control table header 1 2 5 14 2" xfId="9882"/>
    <cellStyle name="control table header 1 2 5 14 2 2" xfId="9883"/>
    <cellStyle name="control table header 1 2 5 14 2 3" xfId="9884"/>
    <cellStyle name="control table header 1 2 5 14 2 4" xfId="9885"/>
    <cellStyle name="control table header 1 2 5 14 3" xfId="9886"/>
    <cellStyle name="control table header 1 2 5 14 3 2" xfId="9887"/>
    <cellStyle name="control table header 1 2 5 14 3 3" xfId="9888"/>
    <cellStyle name="control table header 1 2 5 14 3 4" xfId="9889"/>
    <cellStyle name="control table header 1 2 5 14 4" xfId="9890"/>
    <cellStyle name="control table header 1 2 5 15" xfId="547"/>
    <cellStyle name="control table header 1 2 5 15 2" xfId="9891"/>
    <cellStyle name="control table header 1 2 5 15 2 2" xfId="9892"/>
    <cellStyle name="control table header 1 2 5 15 2 3" xfId="9893"/>
    <cellStyle name="control table header 1 2 5 15 2 4" xfId="9894"/>
    <cellStyle name="control table header 1 2 5 15 3" xfId="9895"/>
    <cellStyle name="control table header 1 2 5 15 3 2" xfId="9896"/>
    <cellStyle name="control table header 1 2 5 15 3 3" xfId="9897"/>
    <cellStyle name="control table header 1 2 5 15 3 4" xfId="9898"/>
    <cellStyle name="control table header 1 2 5 15 4" xfId="9899"/>
    <cellStyle name="control table header 1 2 5 16" xfId="548"/>
    <cellStyle name="control table header 1 2 5 16 2" xfId="9900"/>
    <cellStyle name="control table header 1 2 5 16 2 2" xfId="9901"/>
    <cellStyle name="control table header 1 2 5 16 2 3" xfId="9902"/>
    <cellStyle name="control table header 1 2 5 16 2 4" xfId="9903"/>
    <cellStyle name="control table header 1 2 5 16 3" xfId="9904"/>
    <cellStyle name="control table header 1 2 5 16 3 2" xfId="9905"/>
    <cellStyle name="control table header 1 2 5 16 3 3" xfId="9906"/>
    <cellStyle name="control table header 1 2 5 16 3 4" xfId="9907"/>
    <cellStyle name="control table header 1 2 5 16 4" xfId="9908"/>
    <cellStyle name="control table header 1 2 5 17" xfId="549"/>
    <cellStyle name="control table header 1 2 5 17 2" xfId="9909"/>
    <cellStyle name="control table header 1 2 5 17 2 2" xfId="9910"/>
    <cellStyle name="control table header 1 2 5 17 2 3" xfId="9911"/>
    <cellStyle name="control table header 1 2 5 17 2 4" xfId="9912"/>
    <cellStyle name="control table header 1 2 5 17 3" xfId="9913"/>
    <cellStyle name="control table header 1 2 5 17 3 2" xfId="9914"/>
    <cellStyle name="control table header 1 2 5 17 3 3" xfId="9915"/>
    <cellStyle name="control table header 1 2 5 17 3 4" xfId="9916"/>
    <cellStyle name="control table header 1 2 5 17 4" xfId="9917"/>
    <cellStyle name="control table header 1 2 5 18" xfId="550"/>
    <cellStyle name="control table header 1 2 5 18 2" xfId="9918"/>
    <cellStyle name="control table header 1 2 5 18 2 2" xfId="9919"/>
    <cellStyle name="control table header 1 2 5 18 2 3" xfId="9920"/>
    <cellStyle name="control table header 1 2 5 18 2 4" xfId="9921"/>
    <cellStyle name="control table header 1 2 5 18 3" xfId="9922"/>
    <cellStyle name="control table header 1 2 5 18 3 2" xfId="9923"/>
    <cellStyle name="control table header 1 2 5 18 3 3" xfId="9924"/>
    <cellStyle name="control table header 1 2 5 18 3 4" xfId="9925"/>
    <cellStyle name="control table header 1 2 5 18 4" xfId="9926"/>
    <cellStyle name="control table header 1 2 5 19" xfId="551"/>
    <cellStyle name="control table header 1 2 5 19 2" xfId="9927"/>
    <cellStyle name="control table header 1 2 5 19 2 2" xfId="9928"/>
    <cellStyle name="control table header 1 2 5 19 2 3" xfId="9929"/>
    <cellStyle name="control table header 1 2 5 19 2 4" xfId="9930"/>
    <cellStyle name="control table header 1 2 5 19 3" xfId="9931"/>
    <cellStyle name="control table header 1 2 5 19 3 2" xfId="9932"/>
    <cellStyle name="control table header 1 2 5 19 3 3" xfId="9933"/>
    <cellStyle name="control table header 1 2 5 19 3 4" xfId="9934"/>
    <cellStyle name="control table header 1 2 5 19 4" xfId="9935"/>
    <cellStyle name="control table header 1 2 5 2" xfId="552"/>
    <cellStyle name="control table header 1 2 5 2 2" xfId="9936"/>
    <cellStyle name="control table header 1 2 5 2 2 2" xfId="9937"/>
    <cellStyle name="control table header 1 2 5 2 2 3" xfId="9938"/>
    <cellStyle name="control table header 1 2 5 2 2 4" xfId="9939"/>
    <cellStyle name="control table header 1 2 5 2 3" xfId="9940"/>
    <cellStyle name="control table header 1 2 5 2 3 2" xfId="9941"/>
    <cellStyle name="control table header 1 2 5 2 3 3" xfId="9942"/>
    <cellStyle name="control table header 1 2 5 2 3 4" xfId="9943"/>
    <cellStyle name="control table header 1 2 5 2 4" xfId="9944"/>
    <cellStyle name="control table header 1 2 5 20" xfId="553"/>
    <cellStyle name="control table header 1 2 5 20 2" xfId="9945"/>
    <cellStyle name="control table header 1 2 5 20 2 2" xfId="9946"/>
    <cellStyle name="control table header 1 2 5 20 2 3" xfId="9947"/>
    <cellStyle name="control table header 1 2 5 20 2 4" xfId="9948"/>
    <cellStyle name="control table header 1 2 5 20 3" xfId="9949"/>
    <cellStyle name="control table header 1 2 5 20 3 2" xfId="9950"/>
    <cellStyle name="control table header 1 2 5 20 3 3" xfId="9951"/>
    <cellStyle name="control table header 1 2 5 20 3 4" xfId="9952"/>
    <cellStyle name="control table header 1 2 5 20 4" xfId="9953"/>
    <cellStyle name="control table header 1 2 5 21" xfId="554"/>
    <cellStyle name="control table header 1 2 5 21 2" xfId="9954"/>
    <cellStyle name="control table header 1 2 5 21 2 2" xfId="9955"/>
    <cellStyle name="control table header 1 2 5 21 2 3" xfId="9956"/>
    <cellStyle name="control table header 1 2 5 21 2 4" xfId="9957"/>
    <cellStyle name="control table header 1 2 5 21 3" xfId="9958"/>
    <cellStyle name="control table header 1 2 5 21 3 2" xfId="9959"/>
    <cellStyle name="control table header 1 2 5 21 3 3" xfId="9960"/>
    <cellStyle name="control table header 1 2 5 21 3 4" xfId="9961"/>
    <cellStyle name="control table header 1 2 5 21 4" xfId="9962"/>
    <cellStyle name="control table header 1 2 5 22" xfId="555"/>
    <cellStyle name="control table header 1 2 5 22 2" xfId="9963"/>
    <cellStyle name="control table header 1 2 5 22 2 2" xfId="9964"/>
    <cellStyle name="control table header 1 2 5 22 2 3" xfId="9965"/>
    <cellStyle name="control table header 1 2 5 22 2 4" xfId="9966"/>
    <cellStyle name="control table header 1 2 5 22 3" xfId="9967"/>
    <cellStyle name="control table header 1 2 5 22 3 2" xfId="9968"/>
    <cellStyle name="control table header 1 2 5 22 3 3" xfId="9969"/>
    <cellStyle name="control table header 1 2 5 22 3 4" xfId="9970"/>
    <cellStyle name="control table header 1 2 5 22 4" xfId="9971"/>
    <cellStyle name="control table header 1 2 5 23" xfId="556"/>
    <cellStyle name="control table header 1 2 5 23 2" xfId="9972"/>
    <cellStyle name="control table header 1 2 5 23 2 2" xfId="9973"/>
    <cellStyle name="control table header 1 2 5 23 2 3" xfId="9974"/>
    <cellStyle name="control table header 1 2 5 23 2 4" xfId="9975"/>
    <cellStyle name="control table header 1 2 5 23 3" xfId="9976"/>
    <cellStyle name="control table header 1 2 5 23 3 2" xfId="9977"/>
    <cellStyle name="control table header 1 2 5 23 3 3" xfId="9978"/>
    <cellStyle name="control table header 1 2 5 23 3 4" xfId="9979"/>
    <cellStyle name="control table header 1 2 5 23 4" xfId="9980"/>
    <cellStyle name="control table header 1 2 5 24" xfId="557"/>
    <cellStyle name="control table header 1 2 5 24 2" xfId="9981"/>
    <cellStyle name="control table header 1 2 5 24 2 2" xfId="9982"/>
    <cellStyle name="control table header 1 2 5 24 2 3" xfId="9983"/>
    <cellStyle name="control table header 1 2 5 24 2 4" xfId="9984"/>
    <cellStyle name="control table header 1 2 5 24 3" xfId="9985"/>
    <cellStyle name="control table header 1 2 5 24 3 2" xfId="9986"/>
    <cellStyle name="control table header 1 2 5 24 3 3" xfId="9987"/>
    <cellStyle name="control table header 1 2 5 24 3 4" xfId="9988"/>
    <cellStyle name="control table header 1 2 5 24 4" xfId="9989"/>
    <cellStyle name="control table header 1 2 5 25" xfId="558"/>
    <cellStyle name="control table header 1 2 5 25 2" xfId="9990"/>
    <cellStyle name="control table header 1 2 5 25 2 2" xfId="9991"/>
    <cellStyle name="control table header 1 2 5 25 2 3" xfId="9992"/>
    <cellStyle name="control table header 1 2 5 25 2 4" xfId="9993"/>
    <cellStyle name="control table header 1 2 5 25 3" xfId="9994"/>
    <cellStyle name="control table header 1 2 5 25 3 2" xfId="9995"/>
    <cellStyle name="control table header 1 2 5 25 3 3" xfId="9996"/>
    <cellStyle name="control table header 1 2 5 25 3 4" xfId="9997"/>
    <cellStyle name="control table header 1 2 5 25 4" xfId="9998"/>
    <cellStyle name="control table header 1 2 5 26" xfId="559"/>
    <cellStyle name="control table header 1 2 5 26 2" xfId="9999"/>
    <cellStyle name="control table header 1 2 5 26 2 2" xfId="10000"/>
    <cellStyle name="control table header 1 2 5 26 2 3" xfId="10001"/>
    <cellStyle name="control table header 1 2 5 26 2 4" xfId="10002"/>
    <cellStyle name="control table header 1 2 5 26 3" xfId="10003"/>
    <cellStyle name="control table header 1 2 5 26 3 2" xfId="10004"/>
    <cellStyle name="control table header 1 2 5 26 3 3" xfId="10005"/>
    <cellStyle name="control table header 1 2 5 26 3 4" xfId="10006"/>
    <cellStyle name="control table header 1 2 5 26 4" xfId="10007"/>
    <cellStyle name="control table header 1 2 5 27" xfId="560"/>
    <cellStyle name="control table header 1 2 5 27 2" xfId="10008"/>
    <cellStyle name="control table header 1 2 5 27 2 2" xfId="10009"/>
    <cellStyle name="control table header 1 2 5 27 2 3" xfId="10010"/>
    <cellStyle name="control table header 1 2 5 27 2 4" xfId="10011"/>
    <cellStyle name="control table header 1 2 5 27 3" xfId="10012"/>
    <cellStyle name="control table header 1 2 5 27 3 2" xfId="10013"/>
    <cellStyle name="control table header 1 2 5 27 3 3" xfId="10014"/>
    <cellStyle name="control table header 1 2 5 27 3 4" xfId="10015"/>
    <cellStyle name="control table header 1 2 5 27 4" xfId="10016"/>
    <cellStyle name="control table header 1 2 5 28" xfId="561"/>
    <cellStyle name="control table header 1 2 5 28 2" xfId="10017"/>
    <cellStyle name="control table header 1 2 5 28 2 2" xfId="10018"/>
    <cellStyle name="control table header 1 2 5 28 2 3" xfId="10019"/>
    <cellStyle name="control table header 1 2 5 28 2 4" xfId="10020"/>
    <cellStyle name="control table header 1 2 5 28 3" xfId="10021"/>
    <cellStyle name="control table header 1 2 5 28 3 2" xfId="10022"/>
    <cellStyle name="control table header 1 2 5 28 3 3" xfId="10023"/>
    <cellStyle name="control table header 1 2 5 28 3 4" xfId="10024"/>
    <cellStyle name="control table header 1 2 5 28 4" xfId="10025"/>
    <cellStyle name="control table header 1 2 5 29" xfId="562"/>
    <cellStyle name="control table header 1 2 5 29 2" xfId="10026"/>
    <cellStyle name="control table header 1 2 5 29 2 2" xfId="10027"/>
    <cellStyle name="control table header 1 2 5 29 2 3" xfId="10028"/>
    <cellStyle name="control table header 1 2 5 29 2 4" xfId="10029"/>
    <cellStyle name="control table header 1 2 5 29 3" xfId="10030"/>
    <cellStyle name="control table header 1 2 5 29 3 2" xfId="10031"/>
    <cellStyle name="control table header 1 2 5 29 3 3" xfId="10032"/>
    <cellStyle name="control table header 1 2 5 29 3 4" xfId="10033"/>
    <cellStyle name="control table header 1 2 5 29 4" xfId="10034"/>
    <cellStyle name="control table header 1 2 5 3" xfId="563"/>
    <cellStyle name="control table header 1 2 5 3 2" xfId="10035"/>
    <cellStyle name="control table header 1 2 5 3 2 2" xfId="10036"/>
    <cellStyle name="control table header 1 2 5 3 2 3" xfId="10037"/>
    <cellStyle name="control table header 1 2 5 3 2 4" xfId="10038"/>
    <cellStyle name="control table header 1 2 5 3 3" xfId="10039"/>
    <cellStyle name="control table header 1 2 5 3 3 2" xfId="10040"/>
    <cellStyle name="control table header 1 2 5 3 3 3" xfId="10041"/>
    <cellStyle name="control table header 1 2 5 3 3 4" xfId="10042"/>
    <cellStyle name="control table header 1 2 5 3 4" xfId="10043"/>
    <cellStyle name="control table header 1 2 5 30" xfId="564"/>
    <cellStyle name="control table header 1 2 5 30 2" xfId="10044"/>
    <cellStyle name="control table header 1 2 5 30 2 2" xfId="10045"/>
    <cellStyle name="control table header 1 2 5 30 2 3" xfId="10046"/>
    <cellStyle name="control table header 1 2 5 30 2 4" xfId="10047"/>
    <cellStyle name="control table header 1 2 5 30 3" xfId="10048"/>
    <cellStyle name="control table header 1 2 5 30 3 2" xfId="10049"/>
    <cellStyle name="control table header 1 2 5 30 3 3" xfId="10050"/>
    <cellStyle name="control table header 1 2 5 30 3 4" xfId="10051"/>
    <cellStyle name="control table header 1 2 5 30 4" xfId="10052"/>
    <cellStyle name="control table header 1 2 5 31" xfId="565"/>
    <cellStyle name="control table header 1 2 5 31 2" xfId="10053"/>
    <cellStyle name="control table header 1 2 5 31 2 2" xfId="10054"/>
    <cellStyle name="control table header 1 2 5 31 2 3" xfId="10055"/>
    <cellStyle name="control table header 1 2 5 31 2 4" xfId="10056"/>
    <cellStyle name="control table header 1 2 5 31 3" xfId="10057"/>
    <cellStyle name="control table header 1 2 5 31 3 2" xfId="10058"/>
    <cellStyle name="control table header 1 2 5 31 3 3" xfId="10059"/>
    <cellStyle name="control table header 1 2 5 31 3 4" xfId="10060"/>
    <cellStyle name="control table header 1 2 5 31 4" xfId="10061"/>
    <cellStyle name="control table header 1 2 5 32" xfId="566"/>
    <cellStyle name="control table header 1 2 5 32 2" xfId="10062"/>
    <cellStyle name="control table header 1 2 5 32 2 2" xfId="10063"/>
    <cellStyle name="control table header 1 2 5 32 2 3" xfId="10064"/>
    <cellStyle name="control table header 1 2 5 32 2 4" xfId="10065"/>
    <cellStyle name="control table header 1 2 5 32 3" xfId="10066"/>
    <cellStyle name="control table header 1 2 5 32 3 2" xfId="10067"/>
    <cellStyle name="control table header 1 2 5 32 3 3" xfId="10068"/>
    <cellStyle name="control table header 1 2 5 32 3 4" xfId="10069"/>
    <cellStyle name="control table header 1 2 5 32 4" xfId="10070"/>
    <cellStyle name="control table header 1 2 5 33" xfId="567"/>
    <cellStyle name="control table header 1 2 5 33 2" xfId="10071"/>
    <cellStyle name="control table header 1 2 5 33 2 2" xfId="10072"/>
    <cellStyle name="control table header 1 2 5 33 2 3" xfId="10073"/>
    <cellStyle name="control table header 1 2 5 33 2 4" xfId="10074"/>
    <cellStyle name="control table header 1 2 5 33 3" xfId="10075"/>
    <cellStyle name="control table header 1 2 5 33 3 2" xfId="10076"/>
    <cellStyle name="control table header 1 2 5 33 3 3" xfId="10077"/>
    <cellStyle name="control table header 1 2 5 33 3 4" xfId="10078"/>
    <cellStyle name="control table header 1 2 5 33 4" xfId="10079"/>
    <cellStyle name="control table header 1 2 5 34" xfId="568"/>
    <cellStyle name="control table header 1 2 5 34 2" xfId="10080"/>
    <cellStyle name="control table header 1 2 5 34 2 2" xfId="10081"/>
    <cellStyle name="control table header 1 2 5 34 2 3" xfId="10082"/>
    <cellStyle name="control table header 1 2 5 34 2 4" xfId="10083"/>
    <cellStyle name="control table header 1 2 5 34 3" xfId="10084"/>
    <cellStyle name="control table header 1 2 5 34 3 2" xfId="10085"/>
    <cellStyle name="control table header 1 2 5 34 3 3" xfId="10086"/>
    <cellStyle name="control table header 1 2 5 34 3 4" xfId="10087"/>
    <cellStyle name="control table header 1 2 5 34 4" xfId="10088"/>
    <cellStyle name="control table header 1 2 5 35" xfId="569"/>
    <cellStyle name="control table header 1 2 5 35 2" xfId="10089"/>
    <cellStyle name="control table header 1 2 5 35 2 2" xfId="10090"/>
    <cellStyle name="control table header 1 2 5 35 2 3" xfId="10091"/>
    <cellStyle name="control table header 1 2 5 35 2 4" xfId="10092"/>
    <cellStyle name="control table header 1 2 5 35 3" xfId="10093"/>
    <cellStyle name="control table header 1 2 5 35 3 2" xfId="10094"/>
    <cellStyle name="control table header 1 2 5 35 3 3" xfId="10095"/>
    <cellStyle name="control table header 1 2 5 35 3 4" xfId="10096"/>
    <cellStyle name="control table header 1 2 5 35 4" xfId="10097"/>
    <cellStyle name="control table header 1 2 5 36" xfId="570"/>
    <cellStyle name="control table header 1 2 5 36 2" xfId="10098"/>
    <cellStyle name="control table header 1 2 5 36 2 2" xfId="10099"/>
    <cellStyle name="control table header 1 2 5 36 2 3" xfId="10100"/>
    <cellStyle name="control table header 1 2 5 36 2 4" xfId="10101"/>
    <cellStyle name="control table header 1 2 5 36 3" xfId="10102"/>
    <cellStyle name="control table header 1 2 5 36 3 2" xfId="10103"/>
    <cellStyle name="control table header 1 2 5 36 3 3" xfId="10104"/>
    <cellStyle name="control table header 1 2 5 36 3 4" xfId="10105"/>
    <cellStyle name="control table header 1 2 5 36 4" xfId="10106"/>
    <cellStyle name="control table header 1 2 5 37" xfId="571"/>
    <cellStyle name="control table header 1 2 5 37 2" xfId="10107"/>
    <cellStyle name="control table header 1 2 5 37 2 2" xfId="10108"/>
    <cellStyle name="control table header 1 2 5 37 2 3" xfId="10109"/>
    <cellStyle name="control table header 1 2 5 37 2 4" xfId="10110"/>
    <cellStyle name="control table header 1 2 5 37 3" xfId="10111"/>
    <cellStyle name="control table header 1 2 5 37 3 2" xfId="10112"/>
    <cellStyle name="control table header 1 2 5 37 3 3" xfId="10113"/>
    <cellStyle name="control table header 1 2 5 37 3 4" xfId="10114"/>
    <cellStyle name="control table header 1 2 5 37 4" xfId="10115"/>
    <cellStyle name="control table header 1 2 5 38" xfId="572"/>
    <cellStyle name="control table header 1 2 5 38 2" xfId="10116"/>
    <cellStyle name="control table header 1 2 5 38 2 2" xfId="10117"/>
    <cellStyle name="control table header 1 2 5 38 2 3" xfId="10118"/>
    <cellStyle name="control table header 1 2 5 38 2 4" xfId="10119"/>
    <cellStyle name="control table header 1 2 5 38 3" xfId="10120"/>
    <cellStyle name="control table header 1 2 5 38 3 2" xfId="10121"/>
    <cellStyle name="control table header 1 2 5 38 3 3" xfId="10122"/>
    <cellStyle name="control table header 1 2 5 38 3 4" xfId="10123"/>
    <cellStyle name="control table header 1 2 5 38 4" xfId="10124"/>
    <cellStyle name="control table header 1 2 5 39" xfId="573"/>
    <cellStyle name="control table header 1 2 5 39 2" xfId="10125"/>
    <cellStyle name="control table header 1 2 5 39 2 2" xfId="10126"/>
    <cellStyle name="control table header 1 2 5 39 2 3" xfId="10127"/>
    <cellStyle name="control table header 1 2 5 39 2 4" xfId="10128"/>
    <cellStyle name="control table header 1 2 5 39 3" xfId="10129"/>
    <cellStyle name="control table header 1 2 5 39 3 2" xfId="10130"/>
    <cellStyle name="control table header 1 2 5 39 3 3" xfId="10131"/>
    <cellStyle name="control table header 1 2 5 39 3 4" xfId="10132"/>
    <cellStyle name="control table header 1 2 5 39 4" xfId="10133"/>
    <cellStyle name="control table header 1 2 5 4" xfId="574"/>
    <cellStyle name="control table header 1 2 5 4 2" xfId="10134"/>
    <cellStyle name="control table header 1 2 5 4 2 2" xfId="10135"/>
    <cellStyle name="control table header 1 2 5 4 2 3" xfId="10136"/>
    <cellStyle name="control table header 1 2 5 4 2 4" xfId="10137"/>
    <cellStyle name="control table header 1 2 5 4 3" xfId="10138"/>
    <cellStyle name="control table header 1 2 5 4 3 2" xfId="10139"/>
    <cellStyle name="control table header 1 2 5 4 3 3" xfId="10140"/>
    <cellStyle name="control table header 1 2 5 4 3 4" xfId="10141"/>
    <cellStyle name="control table header 1 2 5 4 4" xfId="10142"/>
    <cellStyle name="control table header 1 2 5 40" xfId="575"/>
    <cellStyle name="control table header 1 2 5 40 2" xfId="10143"/>
    <cellStyle name="control table header 1 2 5 40 2 2" xfId="10144"/>
    <cellStyle name="control table header 1 2 5 40 2 3" xfId="10145"/>
    <cellStyle name="control table header 1 2 5 40 2 4" xfId="10146"/>
    <cellStyle name="control table header 1 2 5 40 3" xfId="10147"/>
    <cellStyle name="control table header 1 2 5 40 3 2" xfId="10148"/>
    <cellStyle name="control table header 1 2 5 40 3 3" xfId="10149"/>
    <cellStyle name="control table header 1 2 5 40 3 4" xfId="10150"/>
    <cellStyle name="control table header 1 2 5 40 4" xfId="10151"/>
    <cellStyle name="control table header 1 2 5 41" xfId="576"/>
    <cellStyle name="control table header 1 2 5 41 2" xfId="10152"/>
    <cellStyle name="control table header 1 2 5 41 2 2" xfId="10153"/>
    <cellStyle name="control table header 1 2 5 41 2 3" xfId="10154"/>
    <cellStyle name="control table header 1 2 5 41 2 4" xfId="10155"/>
    <cellStyle name="control table header 1 2 5 41 3" xfId="10156"/>
    <cellStyle name="control table header 1 2 5 41 3 2" xfId="10157"/>
    <cellStyle name="control table header 1 2 5 41 3 3" xfId="10158"/>
    <cellStyle name="control table header 1 2 5 41 3 4" xfId="10159"/>
    <cellStyle name="control table header 1 2 5 41 4" xfId="10160"/>
    <cellStyle name="control table header 1 2 5 42" xfId="577"/>
    <cellStyle name="control table header 1 2 5 42 2" xfId="10161"/>
    <cellStyle name="control table header 1 2 5 42 2 2" xfId="10162"/>
    <cellStyle name="control table header 1 2 5 42 2 3" xfId="10163"/>
    <cellStyle name="control table header 1 2 5 42 2 4" xfId="10164"/>
    <cellStyle name="control table header 1 2 5 42 3" xfId="10165"/>
    <cellStyle name="control table header 1 2 5 42 3 2" xfId="10166"/>
    <cellStyle name="control table header 1 2 5 42 3 3" xfId="10167"/>
    <cellStyle name="control table header 1 2 5 42 3 4" xfId="10168"/>
    <cellStyle name="control table header 1 2 5 42 4" xfId="10169"/>
    <cellStyle name="control table header 1 2 5 43" xfId="578"/>
    <cellStyle name="control table header 1 2 5 43 2" xfId="10170"/>
    <cellStyle name="control table header 1 2 5 43 2 2" xfId="10171"/>
    <cellStyle name="control table header 1 2 5 43 2 3" xfId="10172"/>
    <cellStyle name="control table header 1 2 5 43 2 4" xfId="10173"/>
    <cellStyle name="control table header 1 2 5 43 3" xfId="10174"/>
    <cellStyle name="control table header 1 2 5 43 3 2" xfId="10175"/>
    <cellStyle name="control table header 1 2 5 43 3 3" xfId="10176"/>
    <cellStyle name="control table header 1 2 5 43 3 4" xfId="10177"/>
    <cellStyle name="control table header 1 2 5 43 4" xfId="10178"/>
    <cellStyle name="control table header 1 2 5 44" xfId="579"/>
    <cellStyle name="control table header 1 2 5 44 2" xfId="10179"/>
    <cellStyle name="control table header 1 2 5 44 2 2" xfId="10180"/>
    <cellStyle name="control table header 1 2 5 44 2 3" xfId="10181"/>
    <cellStyle name="control table header 1 2 5 44 2 4" xfId="10182"/>
    <cellStyle name="control table header 1 2 5 44 3" xfId="10183"/>
    <cellStyle name="control table header 1 2 5 44 3 2" xfId="10184"/>
    <cellStyle name="control table header 1 2 5 44 3 3" xfId="10185"/>
    <cellStyle name="control table header 1 2 5 44 3 4" xfId="10186"/>
    <cellStyle name="control table header 1 2 5 44 4" xfId="10187"/>
    <cellStyle name="control table header 1 2 5 45" xfId="10188"/>
    <cellStyle name="control table header 1 2 5 45 2" xfId="10189"/>
    <cellStyle name="control table header 1 2 5 45 3" xfId="10190"/>
    <cellStyle name="control table header 1 2 5 45 4" xfId="10191"/>
    <cellStyle name="control table header 1 2 5 46" xfId="10192"/>
    <cellStyle name="control table header 1 2 5 46 2" xfId="10193"/>
    <cellStyle name="control table header 1 2 5 46 3" xfId="10194"/>
    <cellStyle name="control table header 1 2 5 46 4" xfId="10195"/>
    <cellStyle name="control table header 1 2 5 47" xfId="10196"/>
    <cellStyle name="control table header 1 2 5 47 2" xfId="10197"/>
    <cellStyle name="control table header 1 2 5 47 3" xfId="10198"/>
    <cellStyle name="control table header 1 2 5 47 4" xfId="10199"/>
    <cellStyle name="control table header 1 2 5 48" xfId="10200"/>
    <cellStyle name="control table header 1 2 5 5" xfId="580"/>
    <cellStyle name="control table header 1 2 5 5 2" xfId="10201"/>
    <cellStyle name="control table header 1 2 5 5 2 2" xfId="10202"/>
    <cellStyle name="control table header 1 2 5 5 2 3" xfId="10203"/>
    <cellStyle name="control table header 1 2 5 5 2 4" xfId="10204"/>
    <cellStyle name="control table header 1 2 5 5 3" xfId="10205"/>
    <cellStyle name="control table header 1 2 5 5 3 2" xfId="10206"/>
    <cellStyle name="control table header 1 2 5 5 3 3" xfId="10207"/>
    <cellStyle name="control table header 1 2 5 5 3 4" xfId="10208"/>
    <cellStyle name="control table header 1 2 5 5 4" xfId="10209"/>
    <cellStyle name="control table header 1 2 5 6" xfId="581"/>
    <cellStyle name="control table header 1 2 5 6 2" xfId="10210"/>
    <cellStyle name="control table header 1 2 5 6 2 2" xfId="10211"/>
    <cellStyle name="control table header 1 2 5 6 2 3" xfId="10212"/>
    <cellStyle name="control table header 1 2 5 6 2 4" xfId="10213"/>
    <cellStyle name="control table header 1 2 5 6 3" xfId="10214"/>
    <cellStyle name="control table header 1 2 5 6 3 2" xfId="10215"/>
    <cellStyle name="control table header 1 2 5 6 3 3" xfId="10216"/>
    <cellStyle name="control table header 1 2 5 6 3 4" xfId="10217"/>
    <cellStyle name="control table header 1 2 5 6 4" xfId="10218"/>
    <cellStyle name="control table header 1 2 5 7" xfId="582"/>
    <cellStyle name="control table header 1 2 5 7 2" xfId="10219"/>
    <cellStyle name="control table header 1 2 5 7 2 2" xfId="10220"/>
    <cellStyle name="control table header 1 2 5 7 2 3" xfId="10221"/>
    <cellStyle name="control table header 1 2 5 7 2 4" xfId="10222"/>
    <cellStyle name="control table header 1 2 5 7 3" xfId="10223"/>
    <cellStyle name="control table header 1 2 5 7 3 2" xfId="10224"/>
    <cellStyle name="control table header 1 2 5 7 3 3" xfId="10225"/>
    <cellStyle name="control table header 1 2 5 7 3 4" xfId="10226"/>
    <cellStyle name="control table header 1 2 5 7 4" xfId="10227"/>
    <cellStyle name="control table header 1 2 5 8" xfId="583"/>
    <cellStyle name="control table header 1 2 5 8 2" xfId="10228"/>
    <cellStyle name="control table header 1 2 5 8 2 2" xfId="10229"/>
    <cellStyle name="control table header 1 2 5 8 2 3" xfId="10230"/>
    <cellStyle name="control table header 1 2 5 8 2 4" xfId="10231"/>
    <cellStyle name="control table header 1 2 5 8 3" xfId="10232"/>
    <cellStyle name="control table header 1 2 5 8 3 2" xfId="10233"/>
    <cellStyle name="control table header 1 2 5 8 3 3" xfId="10234"/>
    <cellStyle name="control table header 1 2 5 8 3 4" xfId="10235"/>
    <cellStyle name="control table header 1 2 5 8 4" xfId="10236"/>
    <cellStyle name="control table header 1 2 5 9" xfId="584"/>
    <cellStyle name="control table header 1 2 5 9 2" xfId="10237"/>
    <cellStyle name="control table header 1 2 5 9 2 2" xfId="10238"/>
    <cellStyle name="control table header 1 2 5 9 2 3" xfId="10239"/>
    <cellStyle name="control table header 1 2 5 9 2 4" xfId="10240"/>
    <cellStyle name="control table header 1 2 5 9 3" xfId="10241"/>
    <cellStyle name="control table header 1 2 5 9 3 2" xfId="10242"/>
    <cellStyle name="control table header 1 2 5 9 3 3" xfId="10243"/>
    <cellStyle name="control table header 1 2 5 9 3 4" xfId="10244"/>
    <cellStyle name="control table header 1 2 5 9 4" xfId="10245"/>
    <cellStyle name="control table header 1 2 6" xfId="585"/>
    <cellStyle name="control table header 1 2 6 2" xfId="10246"/>
    <cellStyle name="control table header 1 2 6 2 2" xfId="10247"/>
    <cellStyle name="control table header 1 2 6 2 3" xfId="10248"/>
    <cellStyle name="control table header 1 2 6 2 4" xfId="10249"/>
    <cellStyle name="control table header 1 2 6 3" xfId="10250"/>
    <cellStyle name="control table header 1 2 6 3 2" xfId="10251"/>
    <cellStyle name="control table header 1 2 6 3 3" xfId="10252"/>
    <cellStyle name="control table header 1 2 6 3 4" xfId="10253"/>
    <cellStyle name="control table header 1 2 6 4" xfId="10254"/>
    <cellStyle name="control table header 1 2 7" xfId="586"/>
    <cellStyle name="control table header 1 2 7 2" xfId="10255"/>
    <cellStyle name="control table header 1 2 7 2 2" xfId="10256"/>
    <cellStyle name="control table header 1 2 7 2 3" xfId="10257"/>
    <cellStyle name="control table header 1 2 7 2 4" xfId="10258"/>
    <cellStyle name="control table header 1 2 7 3" xfId="10259"/>
    <cellStyle name="control table header 1 2 7 3 2" xfId="10260"/>
    <cellStyle name="control table header 1 2 7 3 3" xfId="10261"/>
    <cellStyle name="control table header 1 2 7 3 4" xfId="10262"/>
    <cellStyle name="control table header 1 2 7 4" xfId="10263"/>
    <cellStyle name="control table header 1 2 8" xfId="587"/>
    <cellStyle name="control table header 1 2 8 2" xfId="10264"/>
    <cellStyle name="control table header 1 2 8 2 2" xfId="10265"/>
    <cellStyle name="control table header 1 2 8 2 3" xfId="10266"/>
    <cellStyle name="control table header 1 2 8 2 4" xfId="10267"/>
    <cellStyle name="control table header 1 2 8 3" xfId="10268"/>
    <cellStyle name="control table header 1 2 8 3 2" xfId="10269"/>
    <cellStyle name="control table header 1 2 8 3 3" xfId="10270"/>
    <cellStyle name="control table header 1 2 8 3 4" xfId="10271"/>
    <cellStyle name="control table header 1 2 8 4" xfId="10272"/>
    <cellStyle name="control table header 1 2 9" xfId="588"/>
    <cellStyle name="control table header 1 2 9 2" xfId="10273"/>
    <cellStyle name="control table header 1 2 9 2 2" xfId="10274"/>
    <cellStyle name="control table header 1 2 9 2 3" xfId="10275"/>
    <cellStyle name="control table header 1 2 9 2 4" xfId="10276"/>
    <cellStyle name="control table header 1 2 9 3" xfId="10277"/>
    <cellStyle name="control table header 1 2 9 3 2" xfId="10278"/>
    <cellStyle name="control table header 1 2 9 3 3" xfId="10279"/>
    <cellStyle name="control table header 1 2 9 3 4" xfId="10280"/>
    <cellStyle name="control table header 1 2 9 4" xfId="10281"/>
    <cellStyle name="Corner heading" xfId="589"/>
    <cellStyle name="Curren - Style1" xfId="590"/>
    <cellStyle name="Curren - Style4" xfId="591"/>
    <cellStyle name="Currency" xfId="52865" builtinId="4"/>
    <cellStyle name="Currency 2" xfId="592"/>
    <cellStyle name="Currency 2 2" xfId="593"/>
    <cellStyle name="Currency 2 3" xfId="594"/>
    <cellStyle name="Currency 2 4" xfId="595"/>
    <cellStyle name="Currency 2 4 2" xfId="596"/>
    <cellStyle name="Currency 2 4 2 2" xfId="597"/>
    <cellStyle name="Currency 2 4 3" xfId="598"/>
    <cellStyle name="Currency 2 5" xfId="599"/>
    <cellStyle name="Currency 2 5 2" xfId="600"/>
    <cellStyle name="Currency 2 6" xfId="601"/>
    <cellStyle name="Currency 2 7" xfId="602"/>
    <cellStyle name="Currency 3" xfId="603"/>
    <cellStyle name="Currency 3 2" xfId="604"/>
    <cellStyle name="Currency 3 3" xfId="605"/>
    <cellStyle name="Currency 4" xfId="606"/>
    <cellStyle name="Currency 5" xfId="607"/>
    <cellStyle name="Data" xfId="608"/>
    <cellStyle name="Data 2" xfId="609"/>
    <cellStyle name="Data no deci" xfId="610"/>
    <cellStyle name="Data Superscript" xfId="611"/>
    <cellStyle name="Data_1-1A-Regular" xfId="612"/>
    <cellStyle name="Date" xfId="613"/>
    <cellStyle name="Deviant" xfId="614"/>
    <cellStyle name="Dezimal [0]_Compiling Utility Macros" xfId="615"/>
    <cellStyle name="Dezimal_Compiling Utility Macros" xfId="616"/>
    <cellStyle name="Effect Symbol" xfId="617"/>
    <cellStyle name="Euro" xfId="618"/>
    <cellStyle name="Euro 2" xfId="619"/>
    <cellStyle name="Euro 2 2" xfId="620"/>
    <cellStyle name="Euro 3" xfId="621"/>
    <cellStyle name="Exception" xfId="622"/>
    <cellStyle name="Explanatory Text" xfId="16" builtinId="53" customBuiltin="1"/>
    <cellStyle name="External Links" xfId="623"/>
    <cellStyle name="Extra Large" xfId="624"/>
    <cellStyle name="EY House" xfId="625"/>
    <cellStyle name="EY%colcalc" xfId="626"/>
    <cellStyle name="EY%input" xfId="627"/>
    <cellStyle name="EY%rowcalc" xfId="628"/>
    <cellStyle name="EY0dp" xfId="629"/>
    <cellStyle name="EY1dp" xfId="630"/>
    <cellStyle name="EY2dp" xfId="631"/>
    <cellStyle name="EY3dp" xfId="632"/>
    <cellStyle name="EYColumnHeading" xfId="633"/>
    <cellStyle name="EYHeading1" xfId="634"/>
    <cellStyle name="EYheading2" xfId="635"/>
    <cellStyle name="EYheading3" xfId="636"/>
    <cellStyle name="EYnumber" xfId="637"/>
    <cellStyle name="EYSheetHeader1" xfId="638"/>
    <cellStyle name="EYtext" xfId="639"/>
    <cellStyle name="Factor" xfId="640"/>
    <cellStyle name="Feed Label" xfId="641"/>
    <cellStyle name="Feeder Field" xfId="642"/>
    <cellStyle name="Feeder Field 10" xfId="643"/>
    <cellStyle name="Feeder Field 10 2" xfId="10282"/>
    <cellStyle name="Feeder Field 10 2 2" xfId="10283"/>
    <cellStyle name="Feeder Field 10 2 3" xfId="10284"/>
    <cellStyle name="Feeder Field 10 2 4" xfId="10285"/>
    <cellStyle name="Feeder Field 10 3" xfId="10286"/>
    <cellStyle name="Feeder Field 10 4" xfId="10287"/>
    <cellStyle name="Feeder Field 11" xfId="644"/>
    <cellStyle name="Feeder Field 11 2" xfId="10288"/>
    <cellStyle name="Feeder Field 11 2 2" xfId="10289"/>
    <cellStyle name="Feeder Field 11 2 3" xfId="10290"/>
    <cellStyle name="Feeder Field 11 2 4" xfId="10291"/>
    <cellStyle name="Feeder Field 11 3" xfId="10292"/>
    <cellStyle name="Feeder Field 11 4" xfId="10293"/>
    <cellStyle name="Feeder Field 12" xfId="645"/>
    <cellStyle name="Feeder Field 12 2" xfId="10294"/>
    <cellStyle name="Feeder Field 12 2 2" xfId="10295"/>
    <cellStyle name="Feeder Field 12 2 3" xfId="10296"/>
    <cellStyle name="Feeder Field 12 2 4" xfId="10297"/>
    <cellStyle name="Feeder Field 12 3" xfId="10298"/>
    <cellStyle name="Feeder Field 12 4" xfId="10299"/>
    <cellStyle name="Feeder Field 13" xfId="646"/>
    <cellStyle name="Feeder Field 13 2" xfId="10300"/>
    <cellStyle name="Feeder Field 13 2 2" xfId="10301"/>
    <cellStyle name="Feeder Field 13 2 3" xfId="10302"/>
    <cellStyle name="Feeder Field 13 2 4" xfId="10303"/>
    <cellStyle name="Feeder Field 13 3" xfId="10304"/>
    <cellStyle name="Feeder Field 13 4" xfId="10305"/>
    <cellStyle name="Feeder Field 14" xfId="647"/>
    <cellStyle name="Feeder Field 14 2" xfId="10306"/>
    <cellStyle name="Feeder Field 14 2 2" xfId="10307"/>
    <cellStyle name="Feeder Field 14 2 3" xfId="10308"/>
    <cellStyle name="Feeder Field 14 2 4" xfId="10309"/>
    <cellStyle name="Feeder Field 14 3" xfId="10310"/>
    <cellStyle name="Feeder Field 14 4" xfId="10311"/>
    <cellStyle name="Feeder Field 15" xfId="648"/>
    <cellStyle name="Feeder Field 15 2" xfId="10312"/>
    <cellStyle name="Feeder Field 15 2 2" xfId="10313"/>
    <cellStyle name="Feeder Field 15 2 3" xfId="10314"/>
    <cellStyle name="Feeder Field 15 2 4" xfId="10315"/>
    <cellStyle name="Feeder Field 15 3" xfId="10316"/>
    <cellStyle name="Feeder Field 15 4" xfId="10317"/>
    <cellStyle name="Feeder Field 16" xfId="649"/>
    <cellStyle name="Feeder Field 16 2" xfId="10318"/>
    <cellStyle name="Feeder Field 16 2 2" xfId="10319"/>
    <cellStyle name="Feeder Field 16 2 3" xfId="10320"/>
    <cellStyle name="Feeder Field 16 2 4" xfId="10321"/>
    <cellStyle name="Feeder Field 16 3" xfId="10322"/>
    <cellStyle name="Feeder Field 16 4" xfId="10323"/>
    <cellStyle name="Feeder Field 17" xfId="650"/>
    <cellStyle name="Feeder Field 17 2" xfId="10324"/>
    <cellStyle name="Feeder Field 17 2 2" xfId="10325"/>
    <cellStyle name="Feeder Field 17 2 3" xfId="10326"/>
    <cellStyle name="Feeder Field 17 2 4" xfId="10327"/>
    <cellStyle name="Feeder Field 17 3" xfId="10328"/>
    <cellStyle name="Feeder Field 17 4" xfId="10329"/>
    <cellStyle name="Feeder Field 18" xfId="651"/>
    <cellStyle name="Feeder Field 18 2" xfId="10330"/>
    <cellStyle name="Feeder Field 18 2 2" xfId="10331"/>
    <cellStyle name="Feeder Field 18 2 3" xfId="10332"/>
    <cellStyle name="Feeder Field 18 2 4" xfId="10333"/>
    <cellStyle name="Feeder Field 18 3" xfId="10334"/>
    <cellStyle name="Feeder Field 18 4" xfId="10335"/>
    <cellStyle name="Feeder Field 19" xfId="652"/>
    <cellStyle name="Feeder Field 19 2" xfId="10336"/>
    <cellStyle name="Feeder Field 19 2 2" xfId="10337"/>
    <cellStyle name="Feeder Field 19 2 3" xfId="10338"/>
    <cellStyle name="Feeder Field 19 2 4" xfId="10339"/>
    <cellStyle name="Feeder Field 19 3" xfId="10340"/>
    <cellStyle name="Feeder Field 19 4" xfId="10341"/>
    <cellStyle name="Feeder Field 2" xfId="653"/>
    <cellStyle name="Feeder Field 2 10" xfId="654"/>
    <cellStyle name="Feeder Field 2 10 2" xfId="10342"/>
    <cellStyle name="Feeder Field 2 10 2 2" xfId="10343"/>
    <cellStyle name="Feeder Field 2 10 2 3" xfId="10344"/>
    <cellStyle name="Feeder Field 2 10 2 4" xfId="10345"/>
    <cellStyle name="Feeder Field 2 10 3" xfId="10346"/>
    <cellStyle name="Feeder Field 2 10 4" xfId="10347"/>
    <cellStyle name="Feeder Field 2 11" xfId="655"/>
    <cellStyle name="Feeder Field 2 11 2" xfId="10348"/>
    <cellStyle name="Feeder Field 2 11 2 2" xfId="10349"/>
    <cellStyle name="Feeder Field 2 11 2 3" xfId="10350"/>
    <cellStyle name="Feeder Field 2 11 2 4" xfId="10351"/>
    <cellStyle name="Feeder Field 2 11 3" xfId="10352"/>
    <cellStyle name="Feeder Field 2 11 4" xfId="10353"/>
    <cellStyle name="Feeder Field 2 12" xfId="656"/>
    <cellStyle name="Feeder Field 2 12 2" xfId="10354"/>
    <cellStyle name="Feeder Field 2 12 2 2" xfId="10355"/>
    <cellStyle name="Feeder Field 2 12 2 3" xfId="10356"/>
    <cellStyle name="Feeder Field 2 12 2 4" xfId="10357"/>
    <cellStyle name="Feeder Field 2 12 3" xfId="10358"/>
    <cellStyle name="Feeder Field 2 12 4" xfId="10359"/>
    <cellStyle name="Feeder Field 2 13" xfId="657"/>
    <cellStyle name="Feeder Field 2 13 2" xfId="10360"/>
    <cellStyle name="Feeder Field 2 13 2 2" xfId="10361"/>
    <cellStyle name="Feeder Field 2 13 2 3" xfId="10362"/>
    <cellStyle name="Feeder Field 2 13 2 4" xfId="10363"/>
    <cellStyle name="Feeder Field 2 13 3" xfId="10364"/>
    <cellStyle name="Feeder Field 2 13 4" xfId="10365"/>
    <cellStyle name="Feeder Field 2 14" xfId="658"/>
    <cellStyle name="Feeder Field 2 14 2" xfId="10366"/>
    <cellStyle name="Feeder Field 2 14 2 2" xfId="10367"/>
    <cellStyle name="Feeder Field 2 14 2 3" xfId="10368"/>
    <cellStyle name="Feeder Field 2 14 2 4" xfId="10369"/>
    <cellStyle name="Feeder Field 2 14 3" xfId="10370"/>
    <cellStyle name="Feeder Field 2 14 4" xfId="10371"/>
    <cellStyle name="Feeder Field 2 15" xfId="659"/>
    <cellStyle name="Feeder Field 2 15 2" xfId="10372"/>
    <cellStyle name="Feeder Field 2 15 2 2" xfId="10373"/>
    <cellStyle name="Feeder Field 2 15 2 3" xfId="10374"/>
    <cellStyle name="Feeder Field 2 15 2 4" xfId="10375"/>
    <cellStyle name="Feeder Field 2 15 3" xfId="10376"/>
    <cellStyle name="Feeder Field 2 15 4" xfId="10377"/>
    <cellStyle name="Feeder Field 2 16" xfId="660"/>
    <cellStyle name="Feeder Field 2 16 2" xfId="10378"/>
    <cellStyle name="Feeder Field 2 16 2 2" xfId="10379"/>
    <cellStyle name="Feeder Field 2 16 2 3" xfId="10380"/>
    <cellStyle name="Feeder Field 2 16 2 4" xfId="10381"/>
    <cellStyle name="Feeder Field 2 16 3" xfId="10382"/>
    <cellStyle name="Feeder Field 2 16 4" xfId="10383"/>
    <cellStyle name="Feeder Field 2 17" xfId="10384"/>
    <cellStyle name="Feeder Field 2 2" xfId="661"/>
    <cellStyle name="Feeder Field 2 2 10" xfId="662"/>
    <cellStyle name="Feeder Field 2 2 10 2" xfId="10385"/>
    <cellStyle name="Feeder Field 2 2 10 2 2" xfId="10386"/>
    <cellStyle name="Feeder Field 2 2 10 2 3" xfId="10387"/>
    <cellStyle name="Feeder Field 2 2 10 2 4" xfId="10388"/>
    <cellStyle name="Feeder Field 2 2 10 3" xfId="10389"/>
    <cellStyle name="Feeder Field 2 2 10 4" xfId="10390"/>
    <cellStyle name="Feeder Field 2 2 11" xfId="663"/>
    <cellStyle name="Feeder Field 2 2 11 2" xfId="10391"/>
    <cellStyle name="Feeder Field 2 2 11 2 2" xfId="10392"/>
    <cellStyle name="Feeder Field 2 2 11 2 3" xfId="10393"/>
    <cellStyle name="Feeder Field 2 2 11 2 4" xfId="10394"/>
    <cellStyle name="Feeder Field 2 2 11 3" xfId="10395"/>
    <cellStyle name="Feeder Field 2 2 11 4" xfId="10396"/>
    <cellStyle name="Feeder Field 2 2 12" xfId="664"/>
    <cellStyle name="Feeder Field 2 2 12 2" xfId="10397"/>
    <cellStyle name="Feeder Field 2 2 12 2 2" xfId="10398"/>
    <cellStyle name="Feeder Field 2 2 12 2 3" xfId="10399"/>
    <cellStyle name="Feeder Field 2 2 12 2 4" xfId="10400"/>
    <cellStyle name="Feeder Field 2 2 12 3" xfId="10401"/>
    <cellStyle name="Feeder Field 2 2 12 4" xfId="10402"/>
    <cellStyle name="Feeder Field 2 2 13" xfId="665"/>
    <cellStyle name="Feeder Field 2 2 13 2" xfId="10403"/>
    <cellStyle name="Feeder Field 2 2 13 2 2" xfId="10404"/>
    <cellStyle name="Feeder Field 2 2 13 2 3" xfId="10405"/>
    <cellStyle name="Feeder Field 2 2 13 2 4" xfId="10406"/>
    <cellStyle name="Feeder Field 2 2 13 3" xfId="10407"/>
    <cellStyle name="Feeder Field 2 2 13 4" xfId="10408"/>
    <cellStyle name="Feeder Field 2 2 14" xfId="666"/>
    <cellStyle name="Feeder Field 2 2 14 2" xfId="10409"/>
    <cellStyle name="Feeder Field 2 2 14 2 2" xfId="10410"/>
    <cellStyle name="Feeder Field 2 2 14 2 3" xfId="10411"/>
    <cellStyle name="Feeder Field 2 2 14 2 4" xfId="10412"/>
    <cellStyle name="Feeder Field 2 2 14 3" xfId="10413"/>
    <cellStyle name="Feeder Field 2 2 14 4" xfId="10414"/>
    <cellStyle name="Feeder Field 2 2 15" xfId="667"/>
    <cellStyle name="Feeder Field 2 2 15 2" xfId="10415"/>
    <cellStyle name="Feeder Field 2 2 15 2 2" xfId="10416"/>
    <cellStyle name="Feeder Field 2 2 15 2 3" xfId="10417"/>
    <cellStyle name="Feeder Field 2 2 15 2 4" xfId="10418"/>
    <cellStyle name="Feeder Field 2 2 15 3" xfId="10419"/>
    <cellStyle name="Feeder Field 2 2 15 4" xfId="10420"/>
    <cellStyle name="Feeder Field 2 2 16" xfId="668"/>
    <cellStyle name="Feeder Field 2 2 16 2" xfId="10421"/>
    <cellStyle name="Feeder Field 2 2 16 2 2" xfId="10422"/>
    <cellStyle name="Feeder Field 2 2 16 2 3" xfId="10423"/>
    <cellStyle name="Feeder Field 2 2 16 2 4" xfId="10424"/>
    <cellStyle name="Feeder Field 2 2 16 3" xfId="10425"/>
    <cellStyle name="Feeder Field 2 2 16 4" xfId="10426"/>
    <cellStyle name="Feeder Field 2 2 17" xfId="669"/>
    <cellStyle name="Feeder Field 2 2 17 2" xfId="10427"/>
    <cellStyle name="Feeder Field 2 2 17 2 2" xfId="10428"/>
    <cellStyle name="Feeder Field 2 2 17 2 3" xfId="10429"/>
    <cellStyle name="Feeder Field 2 2 17 2 4" xfId="10430"/>
    <cellStyle name="Feeder Field 2 2 17 3" xfId="10431"/>
    <cellStyle name="Feeder Field 2 2 17 4" xfId="10432"/>
    <cellStyle name="Feeder Field 2 2 18" xfId="670"/>
    <cellStyle name="Feeder Field 2 2 18 2" xfId="10433"/>
    <cellStyle name="Feeder Field 2 2 18 2 2" xfId="10434"/>
    <cellStyle name="Feeder Field 2 2 18 2 3" xfId="10435"/>
    <cellStyle name="Feeder Field 2 2 18 2 4" xfId="10436"/>
    <cellStyle name="Feeder Field 2 2 18 3" xfId="10437"/>
    <cellStyle name="Feeder Field 2 2 18 4" xfId="10438"/>
    <cellStyle name="Feeder Field 2 2 19" xfId="671"/>
    <cellStyle name="Feeder Field 2 2 19 2" xfId="10439"/>
    <cellStyle name="Feeder Field 2 2 19 2 2" xfId="10440"/>
    <cellStyle name="Feeder Field 2 2 19 2 3" xfId="10441"/>
    <cellStyle name="Feeder Field 2 2 19 2 4" xfId="10442"/>
    <cellStyle name="Feeder Field 2 2 19 3" xfId="10443"/>
    <cellStyle name="Feeder Field 2 2 19 4" xfId="10444"/>
    <cellStyle name="Feeder Field 2 2 2" xfId="672"/>
    <cellStyle name="Feeder Field 2 2 2 10" xfId="673"/>
    <cellStyle name="Feeder Field 2 2 2 10 2" xfId="10445"/>
    <cellStyle name="Feeder Field 2 2 2 10 2 2" xfId="10446"/>
    <cellStyle name="Feeder Field 2 2 2 10 2 3" xfId="10447"/>
    <cellStyle name="Feeder Field 2 2 2 10 2 4" xfId="10448"/>
    <cellStyle name="Feeder Field 2 2 2 10 3" xfId="10449"/>
    <cellStyle name="Feeder Field 2 2 2 10 4" xfId="10450"/>
    <cellStyle name="Feeder Field 2 2 2 11" xfId="674"/>
    <cellStyle name="Feeder Field 2 2 2 11 2" xfId="10451"/>
    <cellStyle name="Feeder Field 2 2 2 11 2 2" xfId="10452"/>
    <cellStyle name="Feeder Field 2 2 2 11 2 3" xfId="10453"/>
    <cellStyle name="Feeder Field 2 2 2 11 2 4" xfId="10454"/>
    <cellStyle name="Feeder Field 2 2 2 11 3" xfId="10455"/>
    <cellStyle name="Feeder Field 2 2 2 11 4" xfId="10456"/>
    <cellStyle name="Feeder Field 2 2 2 12" xfId="675"/>
    <cellStyle name="Feeder Field 2 2 2 12 2" xfId="10457"/>
    <cellStyle name="Feeder Field 2 2 2 12 2 2" xfId="10458"/>
    <cellStyle name="Feeder Field 2 2 2 12 2 3" xfId="10459"/>
    <cellStyle name="Feeder Field 2 2 2 12 2 4" xfId="10460"/>
    <cellStyle name="Feeder Field 2 2 2 12 3" xfId="10461"/>
    <cellStyle name="Feeder Field 2 2 2 12 4" xfId="10462"/>
    <cellStyle name="Feeder Field 2 2 2 13" xfId="676"/>
    <cellStyle name="Feeder Field 2 2 2 13 2" xfId="10463"/>
    <cellStyle name="Feeder Field 2 2 2 13 2 2" xfId="10464"/>
    <cellStyle name="Feeder Field 2 2 2 13 2 3" xfId="10465"/>
    <cellStyle name="Feeder Field 2 2 2 13 2 4" xfId="10466"/>
    <cellStyle name="Feeder Field 2 2 2 13 3" xfId="10467"/>
    <cellStyle name="Feeder Field 2 2 2 13 4" xfId="10468"/>
    <cellStyle name="Feeder Field 2 2 2 14" xfId="677"/>
    <cellStyle name="Feeder Field 2 2 2 14 2" xfId="10469"/>
    <cellStyle name="Feeder Field 2 2 2 14 2 2" xfId="10470"/>
    <cellStyle name="Feeder Field 2 2 2 14 2 3" xfId="10471"/>
    <cellStyle name="Feeder Field 2 2 2 14 2 4" xfId="10472"/>
    <cellStyle name="Feeder Field 2 2 2 14 3" xfId="10473"/>
    <cellStyle name="Feeder Field 2 2 2 14 4" xfId="10474"/>
    <cellStyle name="Feeder Field 2 2 2 15" xfId="678"/>
    <cellStyle name="Feeder Field 2 2 2 15 2" xfId="10475"/>
    <cellStyle name="Feeder Field 2 2 2 15 2 2" xfId="10476"/>
    <cellStyle name="Feeder Field 2 2 2 15 2 3" xfId="10477"/>
    <cellStyle name="Feeder Field 2 2 2 15 2 4" xfId="10478"/>
    <cellStyle name="Feeder Field 2 2 2 15 3" xfId="10479"/>
    <cellStyle name="Feeder Field 2 2 2 15 4" xfId="10480"/>
    <cellStyle name="Feeder Field 2 2 2 16" xfId="679"/>
    <cellStyle name="Feeder Field 2 2 2 16 2" xfId="10481"/>
    <cellStyle name="Feeder Field 2 2 2 16 2 2" xfId="10482"/>
    <cellStyle name="Feeder Field 2 2 2 16 2 3" xfId="10483"/>
    <cellStyle name="Feeder Field 2 2 2 16 2 4" xfId="10484"/>
    <cellStyle name="Feeder Field 2 2 2 16 3" xfId="10485"/>
    <cellStyle name="Feeder Field 2 2 2 16 4" xfId="10486"/>
    <cellStyle name="Feeder Field 2 2 2 17" xfId="680"/>
    <cellStyle name="Feeder Field 2 2 2 17 2" xfId="10487"/>
    <cellStyle name="Feeder Field 2 2 2 17 2 2" xfId="10488"/>
    <cellStyle name="Feeder Field 2 2 2 17 2 3" xfId="10489"/>
    <cellStyle name="Feeder Field 2 2 2 17 2 4" xfId="10490"/>
    <cellStyle name="Feeder Field 2 2 2 17 3" xfId="10491"/>
    <cellStyle name="Feeder Field 2 2 2 17 4" xfId="10492"/>
    <cellStyle name="Feeder Field 2 2 2 18" xfId="681"/>
    <cellStyle name="Feeder Field 2 2 2 18 2" xfId="10493"/>
    <cellStyle name="Feeder Field 2 2 2 18 2 2" xfId="10494"/>
    <cellStyle name="Feeder Field 2 2 2 18 2 3" xfId="10495"/>
    <cellStyle name="Feeder Field 2 2 2 18 2 4" xfId="10496"/>
    <cellStyle name="Feeder Field 2 2 2 18 3" xfId="10497"/>
    <cellStyle name="Feeder Field 2 2 2 18 4" xfId="10498"/>
    <cellStyle name="Feeder Field 2 2 2 19" xfId="682"/>
    <cellStyle name="Feeder Field 2 2 2 19 2" xfId="10499"/>
    <cellStyle name="Feeder Field 2 2 2 19 2 2" xfId="10500"/>
    <cellStyle name="Feeder Field 2 2 2 19 2 3" xfId="10501"/>
    <cellStyle name="Feeder Field 2 2 2 19 2 4" xfId="10502"/>
    <cellStyle name="Feeder Field 2 2 2 19 3" xfId="10503"/>
    <cellStyle name="Feeder Field 2 2 2 19 4" xfId="10504"/>
    <cellStyle name="Feeder Field 2 2 2 2" xfId="683"/>
    <cellStyle name="Feeder Field 2 2 2 2 2" xfId="10505"/>
    <cellStyle name="Feeder Field 2 2 2 2 2 2" xfId="10506"/>
    <cellStyle name="Feeder Field 2 2 2 2 2 3" xfId="10507"/>
    <cellStyle name="Feeder Field 2 2 2 2 2 4" xfId="10508"/>
    <cellStyle name="Feeder Field 2 2 2 2 3" xfId="10509"/>
    <cellStyle name="Feeder Field 2 2 2 2 4" xfId="10510"/>
    <cellStyle name="Feeder Field 2 2 2 20" xfId="684"/>
    <cellStyle name="Feeder Field 2 2 2 20 2" xfId="10511"/>
    <cellStyle name="Feeder Field 2 2 2 20 2 2" xfId="10512"/>
    <cellStyle name="Feeder Field 2 2 2 20 2 3" xfId="10513"/>
    <cellStyle name="Feeder Field 2 2 2 20 2 4" xfId="10514"/>
    <cellStyle name="Feeder Field 2 2 2 20 3" xfId="10515"/>
    <cellStyle name="Feeder Field 2 2 2 20 4" xfId="10516"/>
    <cellStyle name="Feeder Field 2 2 2 21" xfId="685"/>
    <cellStyle name="Feeder Field 2 2 2 21 2" xfId="10517"/>
    <cellStyle name="Feeder Field 2 2 2 21 2 2" xfId="10518"/>
    <cellStyle name="Feeder Field 2 2 2 21 2 3" xfId="10519"/>
    <cellStyle name="Feeder Field 2 2 2 21 2 4" xfId="10520"/>
    <cellStyle name="Feeder Field 2 2 2 21 3" xfId="10521"/>
    <cellStyle name="Feeder Field 2 2 2 21 4" xfId="10522"/>
    <cellStyle name="Feeder Field 2 2 2 22" xfId="686"/>
    <cellStyle name="Feeder Field 2 2 2 22 2" xfId="10523"/>
    <cellStyle name="Feeder Field 2 2 2 22 2 2" xfId="10524"/>
    <cellStyle name="Feeder Field 2 2 2 22 2 3" xfId="10525"/>
    <cellStyle name="Feeder Field 2 2 2 22 2 4" xfId="10526"/>
    <cellStyle name="Feeder Field 2 2 2 22 3" xfId="10527"/>
    <cellStyle name="Feeder Field 2 2 2 22 4" xfId="10528"/>
    <cellStyle name="Feeder Field 2 2 2 23" xfId="687"/>
    <cellStyle name="Feeder Field 2 2 2 23 2" xfId="10529"/>
    <cellStyle name="Feeder Field 2 2 2 23 2 2" xfId="10530"/>
    <cellStyle name="Feeder Field 2 2 2 23 2 3" xfId="10531"/>
    <cellStyle name="Feeder Field 2 2 2 23 2 4" xfId="10532"/>
    <cellStyle name="Feeder Field 2 2 2 23 3" xfId="10533"/>
    <cellStyle name="Feeder Field 2 2 2 23 4" xfId="10534"/>
    <cellStyle name="Feeder Field 2 2 2 24" xfId="688"/>
    <cellStyle name="Feeder Field 2 2 2 24 2" xfId="10535"/>
    <cellStyle name="Feeder Field 2 2 2 24 2 2" xfId="10536"/>
    <cellStyle name="Feeder Field 2 2 2 24 2 3" xfId="10537"/>
    <cellStyle name="Feeder Field 2 2 2 24 2 4" xfId="10538"/>
    <cellStyle name="Feeder Field 2 2 2 24 3" xfId="10539"/>
    <cellStyle name="Feeder Field 2 2 2 24 4" xfId="10540"/>
    <cellStyle name="Feeder Field 2 2 2 25" xfId="689"/>
    <cellStyle name="Feeder Field 2 2 2 25 2" xfId="10541"/>
    <cellStyle name="Feeder Field 2 2 2 25 2 2" xfId="10542"/>
    <cellStyle name="Feeder Field 2 2 2 25 2 3" xfId="10543"/>
    <cellStyle name="Feeder Field 2 2 2 25 2 4" xfId="10544"/>
    <cellStyle name="Feeder Field 2 2 2 25 3" xfId="10545"/>
    <cellStyle name="Feeder Field 2 2 2 25 4" xfId="10546"/>
    <cellStyle name="Feeder Field 2 2 2 26" xfId="690"/>
    <cellStyle name="Feeder Field 2 2 2 26 2" xfId="10547"/>
    <cellStyle name="Feeder Field 2 2 2 26 2 2" xfId="10548"/>
    <cellStyle name="Feeder Field 2 2 2 26 2 3" xfId="10549"/>
    <cellStyle name="Feeder Field 2 2 2 26 2 4" xfId="10550"/>
    <cellStyle name="Feeder Field 2 2 2 26 3" xfId="10551"/>
    <cellStyle name="Feeder Field 2 2 2 26 4" xfId="10552"/>
    <cellStyle name="Feeder Field 2 2 2 27" xfId="691"/>
    <cellStyle name="Feeder Field 2 2 2 27 2" xfId="10553"/>
    <cellStyle name="Feeder Field 2 2 2 27 2 2" xfId="10554"/>
    <cellStyle name="Feeder Field 2 2 2 27 2 3" xfId="10555"/>
    <cellStyle name="Feeder Field 2 2 2 27 2 4" xfId="10556"/>
    <cellStyle name="Feeder Field 2 2 2 27 3" xfId="10557"/>
    <cellStyle name="Feeder Field 2 2 2 27 4" xfId="10558"/>
    <cellStyle name="Feeder Field 2 2 2 28" xfId="692"/>
    <cellStyle name="Feeder Field 2 2 2 28 2" xfId="10559"/>
    <cellStyle name="Feeder Field 2 2 2 28 2 2" xfId="10560"/>
    <cellStyle name="Feeder Field 2 2 2 28 2 3" xfId="10561"/>
    <cellStyle name="Feeder Field 2 2 2 28 2 4" xfId="10562"/>
    <cellStyle name="Feeder Field 2 2 2 28 3" xfId="10563"/>
    <cellStyle name="Feeder Field 2 2 2 28 4" xfId="10564"/>
    <cellStyle name="Feeder Field 2 2 2 29" xfId="693"/>
    <cellStyle name="Feeder Field 2 2 2 29 2" xfId="10565"/>
    <cellStyle name="Feeder Field 2 2 2 29 2 2" xfId="10566"/>
    <cellStyle name="Feeder Field 2 2 2 29 2 3" xfId="10567"/>
    <cellStyle name="Feeder Field 2 2 2 29 2 4" xfId="10568"/>
    <cellStyle name="Feeder Field 2 2 2 29 3" xfId="10569"/>
    <cellStyle name="Feeder Field 2 2 2 29 4" xfId="10570"/>
    <cellStyle name="Feeder Field 2 2 2 3" xfId="694"/>
    <cellStyle name="Feeder Field 2 2 2 3 2" xfId="10571"/>
    <cellStyle name="Feeder Field 2 2 2 3 2 2" xfId="10572"/>
    <cellStyle name="Feeder Field 2 2 2 3 2 3" xfId="10573"/>
    <cellStyle name="Feeder Field 2 2 2 3 2 4" xfId="10574"/>
    <cellStyle name="Feeder Field 2 2 2 3 3" xfId="10575"/>
    <cellStyle name="Feeder Field 2 2 2 3 4" xfId="10576"/>
    <cellStyle name="Feeder Field 2 2 2 30" xfId="695"/>
    <cellStyle name="Feeder Field 2 2 2 30 2" xfId="10577"/>
    <cellStyle name="Feeder Field 2 2 2 30 2 2" xfId="10578"/>
    <cellStyle name="Feeder Field 2 2 2 30 2 3" xfId="10579"/>
    <cellStyle name="Feeder Field 2 2 2 30 2 4" xfId="10580"/>
    <cellStyle name="Feeder Field 2 2 2 30 3" xfId="10581"/>
    <cellStyle name="Feeder Field 2 2 2 30 4" xfId="10582"/>
    <cellStyle name="Feeder Field 2 2 2 31" xfId="696"/>
    <cellStyle name="Feeder Field 2 2 2 31 2" xfId="10583"/>
    <cellStyle name="Feeder Field 2 2 2 31 2 2" xfId="10584"/>
    <cellStyle name="Feeder Field 2 2 2 31 2 3" xfId="10585"/>
    <cellStyle name="Feeder Field 2 2 2 31 2 4" xfId="10586"/>
    <cellStyle name="Feeder Field 2 2 2 31 3" xfId="10587"/>
    <cellStyle name="Feeder Field 2 2 2 31 4" xfId="10588"/>
    <cellStyle name="Feeder Field 2 2 2 32" xfId="697"/>
    <cellStyle name="Feeder Field 2 2 2 32 2" xfId="10589"/>
    <cellStyle name="Feeder Field 2 2 2 32 2 2" xfId="10590"/>
    <cellStyle name="Feeder Field 2 2 2 32 2 3" xfId="10591"/>
    <cellStyle name="Feeder Field 2 2 2 32 2 4" xfId="10592"/>
    <cellStyle name="Feeder Field 2 2 2 32 3" xfId="10593"/>
    <cellStyle name="Feeder Field 2 2 2 32 4" xfId="10594"/>
    <cellStyle name="Feeder Field 2 2 2 33" xfId="698"/>
    <cellStyle name="Feeder Field 2 2 2 33 2" xfId="10595"/>
    <cellStyle name="Feeder Field 2 2 2 33 2 2" xfId="10596"/>
    <cellStyle name="Feeder Field 2 2 2 33 2 3" xfId="10597"/>
    <cellStyle name="Feeder Field 2 2 2 33 2 4" xfId="10598"/>
    <cellStyle name="Feeder Field 2 2 2 33 3" xfId="10599"/>
    <cellStyle name="Feeder Field 2 2 2 33 4" xfId="10600"/>
    <cellStyle name="Feeder Field 2 2 2 34" xfId="699"/>
    <cellStyle name="Feeder Field 2 2 2 34 2" xfId="10601"/>
    <cellStyle name="Feeder Field 2 2 2 34 2 2" xfId="10602"/>
    <cellStyle name="Feeder Field 2 2 2 34 2 3" xfId="10603"/>
    <cellStyle name="Feeder Field 2 2 2 34 2 4" xfId="10604"/>
    <cellStyle name="Feeder Field 2 2 2 34 3" xfId="10605"/>
    <cellStyle name="Feeder Field 2 2 2 34 4" xfId="10606"/>
    <cellStyle name="Feeder Field 2 2 2 35" xfId="700"/>
    <cellStyle name="Feeder Field 2 2 2 35 2" xfId="10607"/>
    <cellStyle name="Feeder Field 2 2 2 35 2 2" xfId="10608"/>
    <cellStyle name="Feeder Field 2 2 2 35 2 3" xfId="10609"/>
    <cellStyle name="Feeder Field 2 2 2 35 2 4" xfId="10610"/>
    <cellStyle name="Feeder Field 2 2 2 35 3" xfId="10611"/>
    <cellStyle name="Feeder Field 2 2 2 35 4" xfId="10612"/>
    <cellStyle name="Feeder Field 2 2 2 36" xfId="701"/>
    <cellStyle name="Feeder Field 2 2 2 36 2" xfId="10613"/>
    <cellStyle name="Feeder Field 2 2 2 36 2 2" xfId="10614"/>
    <cellStyle name="Feeder Field 2 2 2 36 2 3" xfId="10615"/>
    <cellStyle name="Feeder Field 2 2 2 36 2 4" xfId="10616"/>
    <cellStyle name="Feeder Field 2 2 2 36 3" xfId="10617"/>
    <cellStyle name="Feeder Field 2 2 2 36 4" xfId="10618"/>
    <cellStyle name="Feeder Field 2 2 2 37" xfId="702"/>
    <cellStyle name="Feeder Field 2 2 2 37 2" xfId="10619"/>
    <cellStyle name="Feeder Field 2 2 2 37 2 2" xfId="10620"/>
    <cellStyle name="Feeder Field 2 2 2 37 2 3" xfId="10621"/>
    <cellStyle name="Feeder Field 2 2 2 37 2 4" xfId="10622"/>
    <cellStyle name="Feeder Field 2 2 2 37 3" xfId="10623"/>
    <cellStyle name="Feeder Field 2 2 2 37 4" xfId="10624"/>
    <cellStyle name="Feeder Field 2 2 2 38" xfId="703"/>
    <cellStyle name="Feeder Field 2 2 2 38 2" xfId="10625"/>
    <cellStyle name="Feeder Field 2 2 2 38 2 2" xfId="10626"/>
    <cellStyle name="Feeder Field 2 2 2 38 2 3" xfId="10627"/>
    <cellStyle name="Feeder Field 2 2 2 38 2 4" xfId="10628"/>
    <cellStyle name="Feeder Field 2 2 2 38 3" xfId="10629"/>
    <cellStyle name="Feeder Field 2 2 2 38 4" xfId="10630"/>
    <cellStyle name="Feeder Field 2 2 2 39" xfId="704"/>
    <cellStyle name="Feeder Field 2 2 2 39 2" xfId="10631"/>
    <cellStyle name="Feeder Field 2 2 2 39 2 2" xfId="10632"/>
    <cellStyle name="Feeder Field 2 2 2 39 2 3" xfId="10633"/>
    <cellStyle name="Feeder Field 2 2 2 39 2 4" xfId="10634"/>
    <cellStyle name="Feeder Field 2 2 2 39 3" xfId="10635"/>
    <cellStyle name="Feeder Field 2 2 2 39 4" xfId="10636"/>
    <cellStyle name="Feeder Field 2 2 2 4" xfId="705"/>
    <cellStyle name="Feeder Field 2 2 2 4 2" xfId="10637"/>
    <cellStyle name="Feeder Field 2 2 2 4 2 2" xfId="10638"/>
    <cellStyle name="Feeder Field 2 2 2 4 2 3" xfId="10639"/>
    <cellStyle name="Feeder Field 2 2 2 4 2 4" xfId="10640"/>
    <cellStyle name="Feeder Field 2 2 2 4 3" xfId="10641"/>
    <cellStyle name="Feeder Field 2 2 2 4 4" xfId="10642"/>
    <cellStyle name="Feeder Field 2 2 2 40" xfId="706"/>
    <cellStyle name="Feeder Field 2 2 2 40 2" xfId="10643"/>
    <cellStyle name="Feeder Field 2 2 2 40 2 2" xfId="10644"/>
    <cellStyle name="Feeder Field 2 2 2 40 2 3" xfId="10645"/>
    <cellStyle name="Feeder Field 2 2 2 40 2 4" xfId="10646"/>
    <cellStyle name="Feeder Field 2 2 2 40 3" xfId="10647"/>
    <cellStyle name="Feeder Field 2 2 2 40 4" xfId="10648"/>
    <cellStyle name="Feeder Field 2 2 2 41" xfId="707"/>
    <cellStyle name="Feeder Field 2 2 2 41 2" xfId="10649"/>
    <cellStyle name="Feeder Field 2 2 2 41 2 2" xfId="10650"/>
    <cellStyle name="Feeder Field 2 2 2 41 2 3" xfId="10651"/>
    <cellStyle name="Feeder Field 2 2 2 41 2 4" xfId="10652"/>
    <cellStyle name="Feeder Field 2 2 2 41 3" xfId="10653"/>
    <cellStyle name="Feeder Field 2 2 2 41 4" xfId="10654"/>
    <cellStyle name="Feeder Field 2 2 2 42" xfId="708"/>
    <cellStyle name="Feeder Field 2 2 2 42 2" xfId="10655"/>
    <cellStyle name="Feeder Field 2 2 2 42 2 2" xfId="10656"/>
    <cellStyle name="Feeder Field 2 2 2 42 2 3" xfId="10657"/>
    <cellStyle name="Feeder Field 2 2 2 42 2 4" xfId="10658"/>
    <cellStyle name="Feeder Field 2 2 2 42 3" xfId="10659"/>
    <cellStyle name="Feeder Field 2 2 2 42 4" xfId="10660"/>
    <cellStyle name="Feeder Field 2 2 2 43" xfId="709"/>
    <cellStyle name="Feeder Field 2 2 2 43 2" xfId="10661"/>
    <cellStyle name="Feeder Field 2 2 2 43 2 2" xfId="10662"/>
    <cellStyle name="Feeder Field 2 2 2 43 2 3" xfId="10663"/>
    <cellStyle name="Feeder Field 2 2 2 43 2 4" xfId="10664"/>
    <cellStyle name="Feeder Field 2 2 2 43 3" xfId="10665"/>
    <cellStyle name="Feeder Field 2 2 2 43 4" xfId="10666"/>
    <cellStyle name="Feeder Field 2 2 2 44" xfId="710"/>
    <cellStyle name="Feeder Field 2 2 2 44 2" xfId="10667"/>
    <cellStyle name="Feeder Field 2 2 2 44 2 2" xfId="10668"/>
    <cellStyle name="Feeder Field 2 2 2 44 2 3" xfId="10669"/>
    <cellStyle name="Feeder Field 2 2 2 44 2 4" xfId="10670"/>
    <cellStyle name="Feeder Field 2 2 2 44 3" xfId="10671"/>
    <cellStyle name="Feeder Field 2 2 2 44 4" xfId="10672"/>
    <cellStyle name="Feeder Field 2 2 2 45" xfId="10673"/>
    <cellStyle name="Feeder Field 2 2 2 45 2" xfId="10674"/>
    <cellStyle name="Feeder Field 2 2 2 45 3" xfId="10675"/>
    <cellStyle name="Feeder Field 2 2 2 45 4" xfId="10676"/>
    <cellStyle name="Feeder Field 2 2 2 46" xfId="10677"/>
    <cellStyle name="Feeder Field 2 2 2 46 2" xfId="10678"/>
    <cellStyle name="Feeder Field 2 2 2 46 3" xfId="10679"/>
    <cellStyle name="Feeder Field 2 2 2 46 4" xfId="10680"/>
    <cellStyle name="Feeder Field 2 2 2 47" xfId="10681"/>
    <cellStyle name="Feeder Field 2 2 2 48" xfId="10682"/>
    <cellStyle name="Feeder Field 2 2 2 5" xfId="711"/>
    <cellStyle name="Feeder Field 2 2 2 5 2" xfId="10683"/>
    <cellStyle name="Feeder Field 2 2 2 5 2 2" xfId="10684"/>
    <cellStyle name="Feeder Field 2 2 2 5 2 3" xfId="10685"/>
    <cellStyle name="Feeder Field 2 2 2 5 2 4" xfId="10686"/>
    <cellStyle name="Feeder Field 2 2 2 5 3" xfId="10687"/>
    <cellStyle name="Feeder Field 2 2 2 5 4" xfId="10688"/>
    <cellStyle name="Feeder Field 2 2 2 6" xfId="712"/>
    <cellStyle name="Feeder Field 2 2 2 6 2" xfId="10689"/>
    <cellStyle name="Feeder Field 2 2 2 6 2 2" xfId="10690"/>
    <cellStyle name="Feeder Field 2 2 2 6 2 3" xfId="10691"/>
    <cellStyle name="Feeder Field 2 2 2 6 2 4" xfId="10692"/>
    <cellStyle name="Feeder Field 2 2 2 6 3" xfId="10693"/>
    <cellStyle name="Feeder Field 2 2 2 6 4" xfId="10694"/>
    <cellStyle name="Feeder Field 2 2 2 7" xfId="713"/>
    <cellStyle name="Feeder Field 2 2 2 7 2" xfId="10695"/>
    <cellStyle name="Feeder Field 2 2 2 7 2 2" xfId="10696"/>
    <cellStyle name="Feeder Field 2 2 2 7 2 3" xfId="10697"/>
    <cellStyle name="Feeder Field 2 2 2 7 2 4" xfId="10698"/>
    <cellStyle name="Feeder Field 2 2 2 7 3" xfId="10699"/>
    <cellStyle name="Feeder Field 2 2 2 7 4" xfId="10700"/>
    <cellStyle name="Feeder Field 2 2 2 8" xfId="714"/>
    <cellStyle name="Feeder Field 2 2 2 8 2" xfId="10701"/>
    <cellStyle name="Feeder Field 2 2 2 8 2 2" xfId="10702"/>
    <cellStyle name="Feeder Field 2 2 2 8 2 3" xfId="10703"/>
    <cellStyle name="Feeder Field 2 2 2 8 2 4" xfId="10704"/>
    <cellStyle name="Feeder Field 2 2 2 8 3" xfId="10705"/>
    <cellStyle name="Feeder Field 2 2 2 8 4" xfId="10706"/>
    <cellStyle name="Feeder Field 2 2 2 9" xfId="715"/>
    <cellStyle name="Feeder Field 2 2 2 9 2" xfId="10707"/>
    <cellStyle name="Feeder Field 2 2 2 9 2 2" xfId="10708"/>
    <cellStyle name="Feeder Field 2 2 2 9 2 3" xfId="10709"/>
    <cellStyle name="Feeder Field 2 2 2 9 2 4" xfId="10710"/>
    <cellStyle name="Feeder Field 2 2 2 9 3" xfId="10711"/>
    <cellStyle name="Feeder Field 2 2 2 9 4" xfId="10712"/>
    <cellStyle name="Feeder Field 2 2 20" xfId="716"/>
    <cellStyle name="Feeder Field 2 2 20 2" xfId="10713"/>
    <cellStyle name="Feeder Field 2 2 20 2 2" xfId="10714"/>
    <cellStyle name="Feeder Field 2 2 20 2 3" xfId="10715"/>
    <cellStyle name="Feeder Field 2 2 20 2 4" xfId="10716"/>
    <cellStyle name="Feeder Field 2 2 20 3" xfId="10717"/>
    <cellStyle name="Feeder Field 2 2 20 4" xfId="10718"/>
    <cellStyle name="Feeder Field 2 2 21" xfId="717"/>
    <cellStyle name="Feeder Field 2 2 21 2" xfId="10719"/>
    <cellStyle name="Feeder Field 2 2 21 2 2" xfId="10720"/>
    <cellStyle name="Feeder Field 2 2 21 2 3" xfId="10721"/>
    <cellStyle name="Feeder Field 2 2 21 2 4" xfId="10722"/>
    <cellStyle name="Feeder Field 2 2 21 3" xfId="10723"/>
    <cellStyle name="Feeder Field 2 2 21 4" xfId="10724"/>
    <cellStyle name="Feeder Field 2 2 22" xfId="718"/>
    <cellStyle name="Feeder Field 2 2 22 2" xfId="10725"/>
    <cellStyle name="Feeder Field 2 2 22 2 2" xfId="10726"/>
    <cellStyle name="Feeder Field 2 2 22 2 3" xfId="10727"/>
    <cellStyle name="Feeder Field 2 2 22 2 4" xfId="10728"/>
    <cellStyle name="Feeder Field 2 2 22 3" xfId="10729"/>
    <cellStyle name="Feeder Field 2 2 22 4" xfId="10730"/>
    <cellStyle name="Feeder Field 2 2 23" xfId="719"/>
    <cellStyle name="Feeder Field 2 2 23 2" xfId="10731"/>
    <cellStyle name="Feeder Field 2 2 23 2 2" xfId="10732"/>
    <cellStyle name="Feeder Field 2 2 23 2 3" xfId="10733"/>
    <cellStyle name="Feeder Field 2 2 23 2 4" xfId="10734"/>
    <cellStyle name="Feeder Field 2 2 23 3" xfId="10735"/>
    <cellStyle name="Feeder Field 2 2 23 4" xfId="10736"/>
    <cellStyle name="Feeder Field 2 2 24" xfId="720"/>
    <cellStyle name="Feeder Field 2 2 24 2" xfId="10737"/>
    <cellStyle name="Feeder Field 2 2 24 2 2" xfId="10738"/>
    <cellStyle name="Feeder Field 2 2 24 2 3" xfId="10739"/>
    <cellStyle name="Feeder Field 2 2 24 2 4" xfId="10740"/>
    <cellStyle name="Feeder Field 2 2 24 3" xfId="10741"/>
    <cellStyle name="Feeder Field 2 2 24 4" xfId="10742"/>
    <cellStyle name="Feeder Field 2 2 25" xfId="721"/>
    <cellStyle name="Feeder Field 2 2 25 2" xfId="10743"/>
    <cellStyle name="Feeder Field 2 2 25 2 2" xfId="10744"/>
    <cellStyle name="Feeder Field 2 2 25 2 3" xfId="10745"/>
    <cellStyle name="Feeder Field 2 2 25 2 4" xfId="10746"/>
    <cellStyle name="Feeder Field 2 2 25 3" xfId="10747"/>
    <cellStyle name="Feeder Field 2 2 25 4" xfId="10748"/>
    <cellStyle name="Feeder Field 2 2 26" xfId="722"/>
    <cellStyle name="Feeder Field 2 2 26 2" xfId="10749"/>
    <cellStyle name="Feeder Field 2 2 26 2 2" xfId="10750"/>
    <cellStyle name="Feeder Field 2 2 26 2 3" xfId="10751"/>
    <cellStyle name="Feeder Field 2 2 26 2 4" xfId="10752"/>
    <cellStyle name="Feeder Field 2 2 26 3" xfId="10753"/>
    <cellStyle name="Feeder Field 2 2 26 4" xfId="10754"/>
    <cellStyle name="Feeder Field 2 2 27" xfId="723"/>
    <cellStyle name="Feeder Field 2 2 27 2" xfId="10755"/>
    <cellStyle name="Feeder Field 2 2 27 2 2" xfId="10756"/>
    <cellStyle name="Feeder Field 2 2 27 2 3" xfId="10757"/>
    <cellStyle name="Feeder Field 2 2 27 2 4" xfId="10758"/>
    <cellStyle name="Feeder Field 2 2 27 3" xfId="10759"/>
    <cellStyle name="Feeder Field 2 2 27 4" xfId="10760"/>
    <cellStyle name="Feeder Field 2 2 28" xfId="724"/>
    <cellStyle name="Feeder Field 2 2 28 2" xfId="10761"/>
    <cellStyle name="Feeder Field 2 2 28 2 2" xfId="10762"/>
    <cellStyle name="Feeder Field 2 2 28 2 3" xfId="10763"/>
    <cellStyle name="Feeder Field 2 2 28 2 4" xfId="10764"/>
    <cellStyle name="Feeder Field 2 2 28 3" xfId="10765"/>
    <cellStyle name="Feeder Field 2 2 28 4" xfId="10766"/>
    <cellStyle name="Feeder Field 2 2 29" xfId="725"/>
    <cellStyle name="Feeder Field 2 2 29 2" xfId="10767"/>
    <cellStyle name="Feeder Field 2 2 29 2 2" xfId="10768"/>
    <cellStyle name="Feeder Field 2 2 29 2 3" xfId="10769"/>
    <cellStyle name="Feeder Field 2 2 29 2 4" xfId="10770"/>
    <cellStyle name="Feeder Field 2 2 29 3" xfId="10771"/>
    <cellStyle name="Feeder Field 2 2 29 4" xfId="10772"/>
    <cellStyle name="Feeder Field 2 2 3" xfId="726"/>
    <cellStyle name="Feeder Field 2 2 3 2" xfId="10773"/>
    <cellStyle name="Feeder Field 2 2 3 2 2" xfId="10774"/>
    <cellStyle name="Feeder Field 2 2 3 2 3" xfId="10775"/>
    <cellStyle name="Feeder Field 2 2 3 2 4" xfId="10776"/>
    <cellStyle name="Feeder Field 2 2 3 3" xfId="10777"/>
    <cellStyle name="Feeder Field 2 2 3 4" xfId="10778"/>
    <cellStyle name="Feeder Field 2 2 30" xfId="727"/>
    <cellStyle name="Feeder Field 2 2 30 2" xfId="10779"/>
    <cellStyle name="Feeder Field 2 2 30 2 2" xfId="10780"/>
    <cellStyle name="Feeder Field 2 2 30 2 3" xfId="10781"/>
    <cellStyle name="Feeder Field 2 2 30 2 4" xfId="10782"/>
    <cellStyle name="Feeder Field 2 2 30 3" xfId="10783"/>
    <cellStyle name="Feeder Field 2 2 30 4" xfId="10784"/>
    <cellStyle name="Feeder Field 2 2 31" xfId="728"/>
    <cellStyle name="Feeder Field 2 2 31 2" xfId="10785"/>
    <cellStyle name="Feeder Field 2 2 31 2 2" xfId="10786"/>
    <cellStyle name="Feeder Field 2 2 31 2 3" xfId="10787"/>
    <cellStyle name="Feeder Field 2 2 31 2 4" xfId="10788"/>
    <cellStyle name="Feeder Field 2 2 31 3" xfId="10789"/>
    <cellStyle name="Feeder Field 2 2 31 4" xfId="10790"/>
    <cellStyle name="Feeder Field 2 2 32" xfId="729"/>
    <cellStyle name="Feeder Field 2 2 32 2" xfId="10791"/>
    <cellStyle name="Feeder Field 2 2 32 2 2" xfId="10792"/>
    <cellStyle name="Feeder Field 2 2 32 2 3" xfId="10793"/>
    <cellStyle name="Feeder Field 2 2 32 2 4" xfId="10794"/>
    <cellStyle name="Feeder Field 2 2 32 3" xfId="10795"/>
    <cellStyle name="Feeder Field 2 2 32 4" xfId="10796"/>
    <cellStyle name="Feeder Field 2 2 33" xfId="730"/>
    <cellStyle name="Feeder Field 2 2 33 2" xfId="10797"/>
    <cellStyle name="Feeder Field 2 2 33 2 2" xfId="10798"/>
    <cellStyle name="Feeder Field 2 2 33 2 3" xfId="10799"/>
    <cellStyle name="Feeder Field 2 2 33 2 4" xfId="10800"/>
    <cellStyle name="Feeder Field 2 2 33 3" xfId="10801"/>
    <cellStyle name="Feeder Field 2 2 33 4" xfId="10802"/>
    <cellStyle name="Feeder Field 2 2 34" xfId="731"/>
    <cellStyle name="Feeder Field 2 2 34 2" xfId="10803"/>
    <cellStyle name="Feeder Field 2 2 34 2 2" xfId="10804"/>
    <cellStyle name="Feeder Field 2 2 34 2 3" xfId="10805"/>
    <cellStyle name="Feeder Field 2 2 34 2 4" xfId="10806"/>
    <cellStyle name="Feeder Field 2 2 34 3" xfId="10807"/>
    <cellStyle name="Feeder Field 2 2 34 4" xfId="10808"/>
    <cellStyle name="Feeder Field 2 2 35" xfId="732"/>
    <cellStyle name="Feeder Field 2 2 35 2" xfId="10809"/>
    <cellStyle name="Feeder Field 2 2 35 2 2" xfId="10810"/>
    <cellStyle name="Feeder Field 2 2 35 2 3" xfId="10811"/>
    <cellStyle name="Feeder Field 2 2 35 2 4" xfId="10812"/>
    <cellStyle name="Feeder Field 2 2 35 3" xfId="10813"/>
    <cellStyle name="Feeder Field 2 2 35 4" xfId="10814"/>
    <cellStyle name="Feeder Field 2 2 36" xfId="733"/>
    <cellStyle name="Feeder Field 2 2 36 2" xfId="10815"/>
    <cellStyle name="Feeder Field 2 2 36 2 2" xfId="10816"/>
    <cellStyle name="Feeder Field 2 2 36 2 3" xfId="10817"/>
    <cellStyle name="Feeder Field 2 2 36 2 4" xfId="10818"/>
    <cellStyle name="Feeder Field 2 2 36 3" xfId="10819"/>
    <cellStyle name="Feeder Field 2 2 36 4" xfId="10820"/>
    <cellStyle name="Feeder Field 2 2 37" xfId="734"/>
    <cellStyle name="Feeder Field 2 2 37 2" xfId="10821"/>
    <cellStyle name="Feeder Field 2 2 37 2 2" xfId="10822"/>
    <cellStyle name="Feeder Field 2 2 37 2 3" xfId="10823"/>
    <cellStyle name="Feeder Field 2 2 37 2 4" xfId="10824"/>
    <cellStyle name="Feeder Field 2 2 37 3" xfId="10825"/>
    <cellStyle name="Feeder Field 2 2 37 4" xfId="10826"/>
    <cellStyle name="Feeder Field 2 2 38" xfId="735"/>
    <cellStyle name="Feeder Field 2 2 38 2" xfId="10827"/>
    <cellStyle name="Feeder Field 2 2 38 2 2" xfId="10828"/>
    <cellStyle name="Feeder Field 2 2 38 2 3" xfId="10829"/>
    <cellStyle name="Feeder Field 2 2 38 2 4" xfId="10830"/>
    <cellStyle name="Feeder Field 2 2 38 3" xfId="10831"/>
    <cellStyle name="Feeder Field 2 2 38 4" xfId="10832"/>
    <cellStyle name="Feeder Field 2 2 39" xfId="736"/>
    <cellStyle name="Feeder Field 2 2 39 2" xfId="10833"/>
    <cellStyle name="Feeder Field 2 2 39 2 2" xfId="10834"/>
    <cellStyle name="Feeder Field 2 2 39 2 3" xfId="10835"/>
    <cellStyle name="Feeder Field 2 2 39 2 4" xfId="10836"/>
    <cellStyle name="Feeder Field 2 2 39 3" xfId="10837"/>
    <cellStyle name="Feeder Field 2 2 39 4" xfId="10838"/>
    <cellStyle name="Feeder Field 2 2 4" xfId="737"/>
    <cellStyle name="Feeder Field 2 2 4 2" xfId="10839"/>
    <cellStyle name="Feeder Field 2 2 4 2 2" xfId="10840"/>
    <cellStyle name="Feeder Field 2 2 4 2 3" xfId="10841"/>
    <cellStyle name="Feeder Field 2 2 4 2 4" xfId="10842"/>
    <cellStyle name="Feeder Field 2 2 4 3" xfId="10843"/>
    <cellStyle name="Feeder Field 2 2 4 4" xfId="10844"/>
    <cellStyle name="Feeder Field 2 2 40" xfId="738"/>
    <cellStyle name="Feeder Field 2 2 40 2" xfId="10845"/>
    <cellStyle name="Feeder Field 2 2 40 2 2" xfId="10846"/>
    <cellStyle name="Feeder Field 2 2 40 2 3" xfId="10847"/>
    <cellStyle name="Feeder Field 2 2 40 2 4" xfId="10848"/>
    <cellStyle name="Feeder Field 2 2 40 3" xfId="10849"/>
    <cellStyle name="Feeder Field 2 2 40 4" xfId="10850"/>
    <cellStyle name="Feeder Field 2 2 41" xfId="739"/>
    <cellStyle name="Feeder Field 2 2 41 2" xfId="10851"/>
    <cellStyle name="Feeder Field 2 2 41 2 2" xfId="10852"/>
    <cellStyle name="Feeder Field 2 2 41 2 3" xfId="10853"/>
    <cellStyle name="Feeder Field 2 2 41 2 4" xfId="10854"/>
    <cellStyle name="Feeder Field 2 2 41 3" xfId="10855"/>
    <cellStyle name="Feeder Field 2 2 41 4" xfId="10856"/>
    <cellStyle name="Feeder Field 2 2 42" xfId="740"/>
    <cellStyle name="Feeder Field 2 2 42 2" xfId="10857"/>
    <cellStyle name="Feeder Field 2 2 42 2 2" xfId="10858"/>
    <cellStyle name="Feeder Field 2 2 42 2 3" xfId="10859"/>
    <cellStyle name="Feeder Field 2 2 42 2 4" xfId="10860"/>
    <cellStyle name="Feeder Field 2 2 42 3" xfId="10861"/>
    <cellStyle name="Feeder Field 2 2 42 4" xfId="10862"/>
    <cellStyle name="Feeder Field 2 2 43" xfId="741"/>
    <cellStyle name="Feeder Field 2 2 43 2" xfId="10863"/>
    <cellStyle name="Feeder Field 2 2 43 2 2" xfId="10864"/>
    <cellStyle name="Feeder Field 2 2 43 2 3" xfId="10865"/>
    <cellStyle name="Feeder Field 2 2 43 2 4" xfId="10866"/>
    <cellStyle name="Feeder Field 2 2 43 3" xfId="10867"/>
    <cellStyle name="Feeder Field 2 2 43 4" xfId="10868"/>
    <cellStyle name="Feeder Field 2 2 44" xfId="742"/>
    <cellStyle name="Feeder Field 2 2 44 2" xfId="10869"/>
    <cellStyle name="Feeder Field 2 2 44 2 2" xfId="10870"/>
    <cellStyle name="Feeder Field 2 2 44 2 3" xfId="10871"/>
    <cellStyle name="Feeder Field 2 2 44 2 4" xfId="10872"/>
    <cellStyle name="Feeder Field 2 2 44 3" xfId="10873"/>
    <cellStyle name="Feeder Field 2 2 44 4" xfId="10874"/>
    <cellStyle name="Feeder Field 2 2 45" xfId="10875"/>
    <cellStyle name="Feeder Field 2 2 45 2" xfId="10876"/>
    <cellStyle name="Feeder Field 2 2 45 3" xfId="10877"/>
    <cellStyle name="Feeder Field 2 2 45 4" xfId="10878"/>
    <cellStyle name="Feeder Field 2 2 46" xfId="10879"/>
    <cellStyle name="Feeder Field 2 2 47" xfId="10880"/>
    <cellStyle name="Feeder Field 2 2 5" xfId="743"/>
    <cellStyle name="Feeder Field 2 2 5 2" xfId="10881"/>
    <cellStyle name="Feeder Field 2 2 5 2 2" xfId="10882"/>
    <cellStyle name="Feeder Field 2 2 5 2 3" xfId="10883"/>
    <cellStyle name="Feeder Field 2 2 5 2 4" xfId="10884"/>
    <cellStyle name="Feeder Field 2 2 5 3" xfId="10885"/>
    <cellStyle name="Feeder Field 2 2 5 4" xfId="10886"/>
    <cellStyle name="Feeder Field 2 2 6" xfId="744"/>
    <cellStyle name="Feeder Field 2 2 6 2" xfId="10887"/>
    <cellStyle name="Feeder Field 2 2 6 2 2" xfId="10888"/>
    <cellStyle name="Feeder Field 2 2 6 2 3" xfId="10889"/>
    <cellStyle name="Feeder Field 2 2 6 2 4" xfId="10890"/>
    <cellStyle name="Feeder Field 2 2 6 3" xfId="10891"/>
    <cellStyle name="Feeder Field 2 2 6 4" xfId="10892"/>
    <cellStyle name="Feeder Field 2 2 7" xfId="745"/>
    <cellStyle name="Feeder Field 2 2 7 2" xfId="10893"/>
    <cellStyle name="Feeder Field 2 2 7 2 2" xfId="10894"/>
    <cellStyle name="Feeder Field 2 2 7 2 3" xfId="10895"/>
    <cellStyle name="Feeder Field 2 2 7 2 4" xfId="10896"/>
    <cellStyle name="Feeder Field 2 2 7 3" xfId="10897"/>
    <cellStyle name="Feeder Field 2 2 7 4" xfId="10898"/>
    <cellStyle name="Feeder Field 2 2 8" xfId="746"/>
    <cellStyle name="Feeder Field 2 2 8 2" xfId="10899"/>
    <cellStyle name="Feeder Field 2 2 8 2 2" xfId="10900"/>
    <cellStyle name="Feeder Field 2 2 8 2 3" xfId="10901"/>
    <cellStyle name="Feeder Field 2 2 8 2 4" xfId="10902"/>
    <cellStyle name="Feeder Field 2 2 8 3" xfId="10903"/>
    <cellStyle name="Feeder Field 2 2 8 4" xfId="10904"/>
    <cellStyle name="Feeder Field 2 2 9" xfId="747"/>
    <cellStyle name="Feeder Field 2 2 9 2" xfId="10905"/>
    <cellStyle name="Feeder Field 2 2 9 2 2" xfId="10906"/>
    <cellStyle name="Feeder Field 2 2 9 2 3" xfId="10907"/>
    <cellStyle name="Feeder Field 2 2 9 2 4" xfId="10908"/>
    <cellStyle name="Feeder Field 2 2 9 3" xfId="10909"/>
    <cellStyle name="Feeder Field 2 2 9 4" xfId="10910"/>
    <cellStyle name="Feeder Field 2 3" xfId="748"/>
    <cellStyle name="Feeder Field 2 3 10" xfId="749"/>
    <cellStyle name="Feeder Field 2 3 10 2" xfId="10911"/>
    <cellStyle name="Feeder Field 2 3 10 2 2" xfId="10912"/>
    <cellStyle name="Feeder Field 2 3 10 2 3" xfId="10913"/>
    <cellStyle name="Feeder Field 2 3 10 2 4" xfId="10914"/>
    <cellStyle name="Feeder Field 2 3 10 3" xfId="10915"/>
    <cellStyle name="Feeder Field 2 3 10 4" xfId="10916"/>
    <cellStyle name="Feeder Field 2 3 11" xfId="750"/>
    <cellStyle name="Feeder Field 2 3 11 2" xfId="10917"/>
    <cellStyle name="Feeder Field 2 3 11 2 2" xfId="10918"/>
    <cellStyle name="Feeder Field 2 3 11 2 3" xfId="10919"/>
    <cellStyle name="Feeder Field 2 3 11 2 4" xfId="10920"/>
    <cellStyle name="Feeder Field 2 3 11 3" xfId="10921"/>
    <cellStyle name="Feeder Field 2 3 11 4" xfId="10922"/>
    <cellStyle name="Feeder Field 2 3 12" xfId="751"/>
    <cellStyle name="Feeder Field 2 3 12 2" xfId="10923"/>
    <cellStyle name="Feeder Field 2 3 12 2 2" xfId="10924"/>
    <cellStyle name="Feeder Field 2 3 12 2 3" xfId="10925"/>
    <cellStyle name="Feeder Field 2 3 12 2 4" xfId="10926"/>
    <cellStyle name="Feeder Field 2 3 12 3" xfId="10927"/>
    <cellStyle name="Feeder Field 2 3 12 4" xfId="10928"/>
    <cellStyle name="Feeder Field 2 3 13" xfId="752"/>
    <cellStyle name="Feeder Field 2 3 13 2" xfId="10929"/>
    <cellStyle name="Feeder Field 2 3 13 2 2" xfId="10930"/>
    <cellStyle name="Feeder Field 2 3 13 2 3" xfId="10931"/>
    <cellStyle name="Feeder Field 2 3 13 2 4" xfId="10932"/>
    <cellStyle name="Feeder Field 2 3 13 3" xfId="10933"/>
    <cellStyle name="Feeder Field 2 3 13 4" xfId="10934"/>
    <cellStyle name="Feeder Field 2 3 14" xfId="753"/>
    <cellStyle name="Feeder Field 2 3 14 2" xfId="10935"/>
    <cellStyle name="Feeder Field 2 3 14 2 2" xfId="10936"/>
    <cellStyle name="Feeder Field 2 3 14 2 3" xfId="10937"/>
    <cellStyle name="Feeder Field 2 3 14 2 4" xfId="10938"/>
    <cellStyle name="Feeder Field 2 3 14 3" xfId="10939"/>
    <cellStyle name="Feeder Field 2 3 14 4" xfId="10940"/>
    <cellStyle name="Feeder Field 2 3 15" xfId="754"/>
    <cellStyle name="Feeder Field 2 3 15 2" xfId="10941"/>
    <cellStyle name="Feeder Field 2 3 15 2 2" xfId="10942"/>
    <cellStyle name="Feeder Field 2 3 15 2 3" xfId="10943"/>
    <cellStyle name="Feeder Field 2 3 15 2 4" xfId="10944"/>
    <cellStyle name="Feeder Field 2 3 15 3" xfId="10945"/>
    <cellStyle name="Feeder Field 2 3 15 4" xfId="10946"/>
    <cellStyle name="Feeder Field 2 3 16" xfId="755"/>
    <cellStyle name="Feeder Field 2 3 16 2" xfId="10947"/>
    <cellStyle name="Feeder Field 2 3 16 2 2" xfId="10948"/>
    <cellStyle name="Feeder Field 2 3 16 2 3" xfId="10949"/>
    <cellStyle name="Feeder Field 2 3 16 2 4" xfId="10950"/>
    <cellStyle name="Feeder Field 2 3 16 3" xfId="10951"/>
    <cellStyle name="Feeder Field 2 3 16 4" xfId="10952"/>
    <cellStyle name="Feeder Field 2 3 17" xfId="756"/>
    <cellStyle name="Feeder Field 2 3 17 2" xfId="10953"/>
    <cellStyle name="Feeder Field 2 3 17 2 2" xfId="10954"/>
    <cellStyle name="Feeder Field 2 3 17 2 3" xfId="10955"/>
    <cellStyle name="Feeder Field 2 3 17 2 4" xfId="10956"/>
    <cellStyle name="Feeder Field 2 3 17 3" xfId="10957"/>
    <cellStyle name="Feeder Field 2 3 17 4" xfId="10958"/>
    <cellStyle name="Feeder Field 2 3 18" xfId="757"/>
    <cellStyle name="Feeder Field 2 3 18 2" xfId="10959"/>
    <cellStyle name="Feeder Field 2 3 18 2 2" xfId="10960"/>
    <cellStyle name="Feeder Field 2 3 18 2 3" xfId="10961"/>
    <cellStyle name="Feeder Field 2 3 18 2 4" xfId="10962"/>
    <cellStyle name="Feeder Field 2 3 18 3" xfId="10963"/>
    <cellStyle name="Feeder Field 2 3 18 4" xfId="10964"/>
    <cellStyle name="Feeder Field 2 3 19" xfId="758"/>
    <cellStyle name="Feeder Field 2 3 19 2" xfId="10965"/>
    <cellStyle name="Feeder Field 2 3 19 2 2" xfId="10966"/>
    <cellStyle name="Feeder Field 2 3 19 2 3" xfId="10967"/>
    <cellStyle name="Feeder Field 2 3 19 2 4" xfId="10968"/>
    <cellStyle name="Feeder Field 2 3 19 3" xfId="10969"/>
    <cellStyle name="Feeder Field 2 3 19 4" xfId="10970"/>
    <cellStyle name="Feeder Field 2 3 2" xfId="759"/>
    <cellStyle name="Feeder Field 2 3 2 10" xfId="760"/>
    <cellStyle name="Feeder Field 2 3 2 10 2" xfId="10971"/>
    <cellStyle name="Feeder Field 2 3 2 10 2 2" xfId="10972"/>
    <cellStyle name="Feeder Field 2 3 2 10 2 3" xfId="10973"/>
    <cellStyle name="Feeder Field 2 3 2 10 2 4" xfId="10974"/>
    <cellStyle name="Feeder Field 2 3 2 10 3" xfId="10975"/>
    <cellStyle name="Feeder Field 2 3 2 10 4" xfId="10976"/>
    <cellStyle name="Feeder Field 2 3 2 11" xfId="761"/>
    <cellStyle name="Feeder Field 2 3 2 11 2" xfId="10977"/>
    <cellStyle name="Feeder Field 2 3 2 11 2 2" xfId="10978"/>
    <cellStyle name="Feeder Field 2 3 2 11 2 3" xfId="10979"/>
    <cellStyle name="Feeder Field 2 3 2 11 2 4" xfId="10980"/>
    <cellStyle name="Feeder Field 2 3 2 11 3" xfId="10981"/>
    <cellStyle name="Feeder Field 2 3 2 11 4" xfId="10982"/>
    <cellStyle name="Feeder Field 2 3 2 12" xfId="762"/>
    <cellStyle name="Feeder Field 2 3 2 12 2" xfId="10983"/>
    <cellStyle name="Feeder Field 2 3 2 12 2 2" xfId="10984"/>
    <cellStyle name="Feeder Field 2 3 2 12 2 3" xfId="10985"/>
    <cellStyle name="Feeder Field 2 3 2 12 2 4" xfId="10986"/>
    <cellStyle name="Feeder Field 2 3 2 12 3" xfId="10987"/>
    <cellStyle name="Feeder Field 2 3 2 12 4" xfId="10988"/>
    <cellStyle name="Feeder Field 2 3 2 13" xfId="763"/>
    <cellStyle name="Feeder Field 2 3 2 13 2" xfId="10989"/>
    <cellStyle name="Feeder Field 2 3 2 13 2 2" xfId="10990"/>
    <cellStyle name="Feeder Field 2 3 2 13 2 3" xfId="10991"/>
    <cellStyle name="Feeder Field 2 3 2 13 2 4" xfId="10992"/>
    <cellStyle name="Feeder Field 2 3 2 13 3" xfId="10993"/>
    <cellStyle name="Feeder Field 2 3 2 13 4" xfId="10994"/>
    <cellStyle name="Feeder Field 2 3 2 14" xfId="764"/>
    <cellStyle name="Feeder Field 2 3 2 14 2" xfId="10995"/>
    <cellStyle name="Feeder Field 2 3 2 14 2 2" xfId="10996"/>
    <cellStyle name="Feeder Field 2 3 2 14 2 3" xfId="10997"/>
    <cellStyle name="Feeder Field 2 3 2 14 2 4" xfId="10998"/>
    <cellStyle name="Feeder Field 2 3 2 14 3" xfId="10999"/>
    <cellStyle name="Feeder Field 2 3 2 14 4" xfId="11000"/>
    <cellStyle name="Feeder Field 2 3 2 15" xfId="765"/>
    <cellStyle name="Feeder Field 2 3 2 15 2" xfId="11001"/>
    <cellStyle name="Feeder Field 2 3 2 15 2 2" xfId="11002"/>
    <cellStyle name="Feeder Field 2 3 2 15 2 3" xfId="11003"/>
    <cellStyle name="Feeder Field 2 3 2 15 2 4" xfId="11004"/>
    <cellStyle name="Feeder Field 2 3 2 15 3" xfId="11005"/>
    <cellStyle name="Feeder Field 2 3 2 15 4" xfId="11006"/>
    <cellStyle name="Feeder Field 2 3 2 16" xfId="766"/>
    <cellStyle name="Feeder Field 2 3 2 16 2" xfId="11007"/>
    <cellStyle name="Feeder Field 2 3 2 16 2 2" xfId="11008"/>
    <cellStyle name="Feeder Field 2 3 2 16 2 3" xfId="11009"/>
    <cellStyle name="Feeder Field 2 3 2 16 2 4" xfId="11010"/>
    <cellStyle name="Feeder Field 2 3 2 16 3" xfId="11011"/>
    <cellStyle name="Feeder Field 2 3 2 16 4" xfId="11012"/>
    <cellStyle name="Feeder Field 2 3 2 17" xfId="767"/>
    <cellStyle name="Feeder Field 2 3 2 17 2" xfId="11013"/>
    <cellStyle name="Feeder Field 2 3 2 17 2 2" xfId="11014"/>
    <cellStyle name="Feeder Field 2 3 2 17 2 3" xfId="11015"/>
    <cellStyle name="Feeder Field 2 3 2 17 2 4" xfId="11016"/>
    <cellStyle name="Feeder Field 2 3 2 17 3" xfId="11017"/>
    <cellStyle name="Feeder Field 2 3 2 17 4" xfId="11018"/>
    <cellStyle name="Feeder Field 2 3 2 18" xfId="768"/>
    <cellStyle name="Feeder Field 2 3 2 18 2" xfId="11019"/>
    <cellStyle name="Feeder Field 2 3 2 18 2 2" xfId="11020"/>
    <cellStyle name="Feeder Field 2 3 2 18 2 3" xfId="11021"/>
    <cellStyle name="Feeder Field 2 3 2 18 2 4" xfId="11022"/>
    <cellStyle name="Feeder Field 2 3 2 18 3" xfId="11023"/>
    <cellStyle name="Feeder Field 2 3 2 18 4" xfId="11024"/>
    <cellStyle name="Feeder Field 2 3 2 19" xfId="769"/>
    <cellStyle name="Feeder Field 2 3 2 19 2" xfId="11025"/>
    <cellStyle name="Feeder Field 2 3 2 19 2 2" xfId="11026"/>
    <cellStyle name="Feeder Field 2 3 2 19 2 3" xfId="11027"/>
    <cellStyle name="Feeder Field 2 3 2 19 2 4" xfId="11028"/>
    <cellStyle name="Feeder Field 2 3 2 19 3" xfId="11029"/>
    <cellStyle name="Feeder Field 2 3 2 19 4" xfId="11030"/>
    <cellStyle name="Feeder Field 2 3 2 2" xfId="770"/>
    <cellStyle name="Feeder Field 2 3 2 2 2" xfId="11031"/>
    <cellStyle name="Feeder Field 2 3 2 2 2 2" xfId="11032"/>
    <cellStyle name="Feeder Field 2 3 2 2 2 3" xfId="11033"/>
    <cellStyle name="Feeder Field 2 3 2 2 2 4" xfId="11034"/>
    <cellStyle name="Feeder Field 2 3 2 2 3" xfId="11035"/>
    <cellStyle name="Feeder Field 2 3 2 2 4" xfId="11036"/>
    <cellStyle name="Feeder Field 2 3 2 20" xfId="771"/>
    <cellStyle name="Feeder Field 2 3 2 20 2" xfId="11037"/>
    <cellStyle name="Feeder Field 2 3 2 20 2 2" xfId="11038"/>
    <cellStyle name="Feeder Field 2 3 2 20 2 3" xfId="11039"/>
    <cellStyle name="Feeder Field 2 3 2 20 2 4" xfId="11040"/>
    <cellStyle name="Feeder Field 2 3 2 20 3" xfId="11041"/>
    <cellStyle name="Feeder Field 2 3 2 20 4" xfId="11042"/>
    <cellStyle name="Feeder Field 2 3 2 21" xfId="772"/>
    <cellStyle name="Feeder Field 2 3 2 21 2" xfId="11043"/>
    <cellStyle name="Feeder Field 2 3 2 21 2 2" xfId="11044"/>
    <cellStyle name="Feeder Field 2 3 2 21 2 3" xfId="11045"/>
    <cellStyle name="Feeder Field 2 3 2 21 2 4" xfId="11046"/>
    <cellStyle name="Feeder Field 2 3 2 21 3" xfId="11047"/>
    <cellStyle name="Feeder Field 2 3 2 21 4" xfId="11048"/>
    <cellStyle name="Feeder Field 2 3 2 22" xfId="773"/>
    <cellStyle name="Feeder Field 2 3 2 22 2" xfId="11049"/>
    <cellStyle name="Feeder Field 2 3 2 22 2 2" xfId="11050"/>
    <cellStyle name="Feeder Field 2 3 2 22 2 3" xfId="11051"/>
    <cellStyle name="Feeder Field 2 3 2 22 2 4" xfId="11052"/>
    <cellStyle name="Feeder Field 2 3 2 22 3" xfId="11053"/>
    <cellStyle name="Feeder Field 2 3 2 22 4" xfId="11054"/>
    <cellStyle name="Feeder Field 2 3 2 23" xfId="774"/>
    <cellStyle name="Feeder Field 2 3 2 23 2" xfId="11055"/>
    <cellStyle name="Feeder Field 2 3 2 23 2 2" xfId="11056"/>
    <cellStyle name="Feeder Field 2 3 2 23 2 3" xfId="11057"/>
    <cellStyle name="Feeder Field 2 3 2 23 2 4" xfId="11058"/>
    <cellStyle name="Feeder Field 2 3 2 23 3" xfId="11059"/>
    <cellStyle name="Feeder Field 2 3 2 23 4" xfId="11060"/>
    <cellStyle name="Feeder Field 2 3 2 24" xfId="775"/>
    <cellStyle name="Feeder Field 2 3 2 24 2" xfId="11061"/>
    <cellStyle name="Feeder Field 2 3 2 24 2 2" xfId="11062"/>
    <cellStyle name="Feeder Field 2 3 2 24 2 3" xfId="11063"/>
    <cellStyle name="Feeder Field 2 3 2 24 2 4" xfId="11064"/>
    <cellStyle name="Feeder Field 2 3 2 24 3" xfId="11065"/>
    <cellStyle name="Feeder Field 2 3 2 24 4" xfId="11066"/>
    <cellStyle name="Feeder Field 2 3 2 25" xfId="776"/>
    <cellStyle name="Feeder Field 2 3 2 25 2" xfId="11067"/>
    <cellStyle name="Feeder Field 2 3 2 25 2 2" xfId="11068"/>
    <cellStyle name="Feeder Field 2 3 2 25 2 3" xfId="11069"/>
    <cellStyle name="Feeder Field 2 3 2 25 2 4" xfId="11070"/>
    <cellStyle name="Feeder Field 2 3 2 25 3" xfId="11071"/>
    <cellStyle name="Feeder Field 2 3 2 25 4" xfId="11072"/>
    <cellStyle name="Feeder Field 2 3 2 26" xfId="777"/>
    <cellStyle name="Feeder Field 2 3 2 26 2" xfId="11073"/>
    <cellStyle name="Feeder Field 2 3 2 26 2 2" xfId="11074"/>
    <cellStyle name="Feeder Field 2 3 2 26 2 3" xfId="11075"/>
    <cellStyle name="Feeder Field 2 3 2 26 2 4" xfId="11076"/>
    <cellStyle name="Feeder Field 2 3 2 26 3" xfId="11077"/>
    <cellStyle name="Feeder Field 2 3 2 26 4" xfId="11078"/>
    <cellStyle name="Feeder Field 2 3 2 27" xfId="778"/>
    <cellStyle name="Feeder Field 2 3 2 27 2" xfId="11079"/>
    <cellStyle name="Feeder Field 2 3 2 27 2 2" xfId="11080"/>
    <cellStyle name="Feeder Field 2 3 2 27 2 3" xfId="11081"/>
    <cellStyle name="Feeder Field 2 3 2 27 2 4" xfId="11082"/>
    <cellStyle name="Feeder Field 2 3 2 27 3" xfId="11083"/>
    <cellStyle name="Feeder Field 2 3 2 27 4" xfId="11084"/>
    <cellStyle name="Feeder Field 2 3 2 28" xfId="779"/>
    <cellStyle name="Feeder Field 2 3 2 28 2" xfId="11085"/>
    <cellStyle name="Feeder Field 2 3 2 28 2 2" xfId="11086"/>
    <cellStyle name="Feeder Field 2 3 2 28 2 3" xfId="11087"/>
    <cellStyle name="Feeder Field 2 3 2 28 2 4" xfId="11088"/>
    <cellStyle name="Feeder Field 2 3 2 28 3" xfId="11089"/>
    <cellStyle name="Feeder Field 2 3 2 28 4" xfId="11090"/>
    <cellStyle name="Feeder Field 2 3 2 29" xfId="780"/>
    <cellStyle name="Feeder Field 2 3 2 29 2" xfId="11091"/>
    <cellStyle name="Feeder Field 2 3 2 29 2 2" xfId="11092"/>
    <cellStyle name="Feeder Field 2 3 2 29 2 3" xfId="11093"/>
    <cellStyle name="Feeder Field 2 3 2 29 2 4" xfId="11094"/>
    <cellStyle name="Feeder Field 2 3 2 29 3" xfId="11095"/>
    <cellStyle name="Feeder Field 2 3 2 29 4" xfId="11096"/>
    <cellStyle name="Feeder Field 2 3 2 3" xfId="781"/>
    <cellStyle name="Feeder Field 2 3 2 3 2" xfId="11097"/>
    <cellStyle name="Feeder Field 2 3 2 3 2 2" xfId="11098"/>
    <cellStyle name="Feeder Field 2 3 2 3 2 3" xfId="11099"/>
    <cellStyle name="Feeder Field 2 3 2 3 2 4" xfId="11100"/>
    <cellStyle name="Feeder Field 2 3 2 3 3" xfId="11101"/>
    <cellStyle name="Feeder Field 2 3 2 3 4" xfId="11102"/>
    <cellStyle name="Feeder Field 2 3 2 30" xfId="782"/>
    <cellStyle name="Feeder Field 2 3 2 30 2" xfId="11103"/>
    <cellStyle name="Feeder Field 2 3 2 30 2 2" xfId="11104"/>
    <cellStyle name="Feeder Field 2 3 2 30 2 3" xfId="11105"/>
    <cellStyle name="Feeder Field 2 3 2 30 2 4" xfId="11106"/>
    <cellStyle name="Feeder Field 2 3 2 30 3" xfId="11107"/>
    <cellStyle name="Feeder Field 2 3 2 30 4" xfId="11108"/>
    <cellStyle name="Feeder Field 2 3 2 31" xfId="783"/>
    <cellStyle name="Feeder Field 2 3 2 31 2" xfId="11109"/>
    <cellStyle name="Feeder Field 2 3 2 31 2 2" xfId="11110"/>
    <cellStyle name="Feeder Field 2 3 2 31 2 3" xfId="11111"/>
    <cellStyle name="Feeder Field 2 3 2 31 2 4" xfId="11112"/>
    <cellStyle name="Feeder Field 2 3 2 31 3" xfId="11113"/>
    <cellStyle name="Feeder Field 2 3 2 31 4" xfId="11114"/>
    <cellStyle name="Feeder Field 2 3 2 32" xfId="784"/>
    <cellStyle name="Feeder Field 2 3 2 32 2" xfId="11115"/>
    <cellStyle name="Feeder Field 2 3 2 32 2 2" xfId="11116"/>
    <cellStyle name="Feeder Field 2 3 2 32 2 3" xfId="11117"/>
    <cellStyle name="Feeder Field 2 3 2 32 2 4" xfId="11118"/>
    <cellStyle name="Feeder Field 2 3 2 32 3" xfId="11119"/>
    <cellStyle name="Feeder Field 2 3 2 32 4" xfId="11120"/>
    <cellStyle name="Feeder Field 2 3 2 33" xfId="785"/>
    <cellStyle name="Feeder Field 2 3 2 33 2" xfId="11121"/>
    <cellStyle name="Feeder Field 2 3 2 33 2 2" xfId="11122"/>
    <cellStyle name="Feeder Field 2 3 2 33 2 3" xfId="11123"/>
    <cellStyle name="Feeder Field 2 3 2 33 2 4" xfId="11124"/>
    <cellStyle name="Feeder Field 2 3 2 33 3" xfId="11125"/>
    <cellStyle name="Feeder Field 2 3 2 33 4" xfId="11126"/>
    <cellStyle name="Feeder Field 2 3 2 34" xfId="786"/>
    <cellStyle name="Feeder Field 2 3 2 34 2" xfId="11127"/>
    <cellStyle name="Feeder Field 2 3 2 34 2 2" xfId="11128"/>
    <cellStyle name="Feeder Field 2 3 2 34 2 3" xfId="11129"/>
    <cellStyle name="Feeder Field 2 3 2 34 2 4" xfId="11130"/>
    <cellStyle name="Feeder Field 2 3 2 34 3" xfId="11131"/>
    <cellStyle name="Feeder Field 2 3 2 34 4" xfId="11132"/>
    <cellStyle name="Feeder Field 2 3 2 35" xfId="787"/>
    <cellStyle name="Feeder Field 2 3 2 35 2" xfId="11133"/>
    <cellStyle name="Feeder Field 2 3 2 35 2 2" xfId="11134"/>
    <cellStyle name="Feeder Field 2 3 2 35 2 3" xfId="11135"/>
    <cellStyle name="Feeder Field 2 3 2 35 2 4" xfId="11136"/>
    <cellStyle name="Feeder Field 2 3 2 35 3" xfId="11137"/>
    <cellStyle name="Feeder Field 2 3 2 35 4" xfId="11138"/>
    <cellStyle name="Feeder Field 2 3 2 36" xfId="788"/>
    <cellStyle name="Feeder Field 2 3 2 36 2" xfId="11139"/>
    <cellStyle name="Feeder Field 2 3 2 36 2 2" xfId="11140"/>
    <cellStyle name="Feeder Field 2 3 2 36 2 3" xfId="11141"/>
    <cellStyle name="Feeder Field 2 3 2 36 2 4" xfId="11142"/>
    <cellStyle name="Feeder Field 2 3 2 36 3" xfId="11143"/>
    <cellStyle name="Feeder Field 2 3 2 36 4" xfId="11144"/>
    <cellStyle name="Feeder Field 2 3 2 37" xfId="789"/>
    <cellStyle name="Feeder Field 2 3 2 37 2" xfId="11145"/>
    <cellStyle name="Feeder Field 2 3 2 37 2 2" xfId="11146"/>
    <cellStyle name="Feeder Field 2 3 2 37 2 3" xfId="11147"/>
    <cellStyle name="Feeder Field 2 3 2 37 2 4" xfId="11148"/>
    <cellStyle name="Feeder Field 2 3 2 37 3" xfId="11149"/>
    <cellStyle name="Feeder Field 2 3 2 37 4" xfId="11150"/>
    <cellStyle name="Feeder Field 2 3 2 38" xfId="790"/>
    <cellStyle name="Feeder Field 2 3 2 38 2" xfId="11151"/>
    <cellStyle name="Feeder Field 2 3 2 38 2 2" xfId="11152"/>
    <cellStyle name="Feeder Field 2 3 2 38 2 3" xfId="11153"/>
    <cellStyle name="Feeder Field 2 3 2 38 2 4" xfId="11154"/>
    <cellStyle name="Feeder Field 2 3 2 38 3" xfId="11155"/>
    <cellStyle name="Feeder Field 2 3 2 38 4" xfId="11156"/>
    <cellStyle name="Feeder Field 2 3 2 39" xfId="791"/>
    <cellStyle name="Feeder Field 2 3 2 39 2" xfId="11157"/>
    <cellStyle name="Feeder Field 2 3 2 39 2 2" xfId="11158"/>
    <cellStyle name="Feeder Field 2 3 2 39 2 3" xfId="11159"/>
    <cellStyle name="Feeder Field 2 3 2 39 2 4" xfId="11160"/>
    <cellStyle name="Feeder Field 2 3 2 39 3" xfId="11161"/>
    <cellStyle name="Feeder Field 2 3 2 39 4" xfId="11162"/>
    <cellStyle name="Feeder Field 2 3 2 4" xfId="792"/>
    <cellStyle name="Feeder Field 2 3 2 4 2" xfId="11163"/>
    <cellStyle name="Feeder Field 2 3 2 4 2 2" xfId="11164"/>
    <cellStyle name="Feeder Field 2 3 2 4 2 3" xfId="11165"/>
    <cellStyle name="Feeder Field 2 3 2 4 2 4" xfId="11166"/>
    <cellStyle name="Feeder Field 2 3 2 4 3" xfId="11167"/>
    <cellStyle name="Feeder Field 2 3 2 4 4" xfId="11168"/>
    <cellStyle name="Feeder Field 2 3 2 40" xfId="793"/>
    <cellStyle name="Feeder Field 2 3 2 40 2" xfId="11169"/>
    <cellStyle name="Feeder Field 2 3 2 40 2 2" xfId="11170"/>
    <cellStyle name="Feeder Field 2 3 2 40 2 3" xfId="11171"/>
    <cellStyle name="Feeder Field 2 3 2 40 2 4" xfId="11172"/>
    <cellStyle name="Feeder Field 2 3 2 40 3" xfId="11173"/>
    <cellStyle name="Feeder Field 2 3 2 40 4" xfId="11174"/>
    <cellStyle name="Feeder Field 2 3 2 41" xfId="794"/>
    <cellStyle name="Feeder Field 2 3 2 41 2" xfId="11175"/>
    <cellStyle name="Feeder Field 2 3 2 41 2 2" xfId="11176"/>
    <cellStyle name="Feeder Field 2 3 2 41 2 3" xfId="11177"/>
    <cellStyle name="Feeder Field 2 3 2 41 2 4" xfId="11178"/>
    <cellStyle name="Feeder Field 2 3 2 41 3" xfId="11179"/>
    <cellStyle name="Feeder Field 2 3 2 41 4" xfId="11180"/>
    <cellStyle name="Feeder Field 2 3 2 42" xfId="795"/>
    <cellStyle name="Feeder Field 2 3 2 42 2" xfId="11181"/>
    <cellStyle name="Feeder Field 2 3 2 42 2 2" xfId="11182"/>
    <cellStyle name="Feeder Field 2 3 2 42 2 3" xfId="11183"/>
    <cellStyle name="Feeder Field 2 3 2 42 2 4" xfId="11184"/>
    <cellStyle name="Feeder Field 2 3 2 42 3" xfId="11185"/>
    <cellStyle name="Feeder Field 2 3 2 42 4" xfId="11186"/>
    <cellStyle name="Feeder Field 2 3 2 43" xfId="796"/>
    <cellStyle name="Feeder Field 2 3 2 43 2" xfId="11187"/>
    <cellStyle name="Feeder Field 2 3 2 43 2 2" xfId="11188"/>
    <cellStyle name="Feeder Field 2 3 2 43 2 3" xfId="11189"/>
    <cellStyle name="Feeder Field 2 3 2 43 2 4" xfId="11190"/>
    <cellStyle name="Feeder Field 2 3 2 43 3" xfId="11191"/>
    <cellStyle name="Feeder Field 2 3 2 43 4" xfId="11192"/>
    <cellStyle name="Feeder Field 2 3 2 44" xfId="797"/>
    <cellStyle name="Feeder Field 2 3 2 44 2" xfId="11193"/>
    <cellStyle name="Feeder Field 2 3 2 44 2 2" xfId="11194"/>
    <cellStyle name="Feeder Field 2 3 2 44 2 3" xfId="11195"/>
    <cellStyle name="Feeder Field 2 3 2 44 2 4" xfId="11196"/>
    <cellStyle name="Feeder Field 2 3 2 44 3" xfId="11197"/>
    <cellStyle name="Feeder Field 2 3 2 44 4" xfId="11198"/>
    <cellStyle name="Feeder Field 2 3 2 45" xfId="11199"/>
    <cellStyle name="Feeder Field 2 3 2 45 2" xfId="11200"/>
    <cellStyle name="Feeder Field 2 3 2 45 3" xfId="11201"/>
    <cellStyle name="Feeder Field 2 3 2 45 4" xfId="11202"/>
    <cellStyle name="Feeder Field 2 3 2 46" xfId="11203"/>
    <cellStyle name="Feeder Field 2 3 2 46 2" xfId="11204"/>
    <cellStyle name="Feeder Field 2 3 2 46 3" xfId="11205"/>
    <cellStyle name="Feeder Field 2 3 2 46 4" xfId="11206"/>
    <cellStyle name="Feeder Field 2 3 2 47" xfId="11207"/>
    <cellStyle name="Feeder Field 2 3 2 48" xfId="11208"/>
    <cellStyle name="Feeder Field 2 3 2 5" xfId="798"/>
    <cellStyle name="Feeder Field 2 3 2 5 2" xfId="11209"/>
    <cellStyle name="Feeder Field 2 3 2 5 2 2" xfId="11210"/>
    <cellStyle name="Feeder Field 2 3 2 5 2 3" xfId="11211"/>
    <cellStyle name="Feeder Field 2 3 2 5 2 4" xfId="11212"/>
    <cellStyle name="Feeder Field 2 3 2 5 3" xfId="11213"/>
    <cellStyle name="Feeder Field 2 3 2 5 4" xfId="11214"/>
    <cellStyle name="Feeder Field 2 3 2 6" xfId="799"/>
    <cellStyle name="Feeder Field 2 3 2 6 2" xfId="11215"/>
    <cellStyle name="Feeder Field 2 3 2 6 2 2" xfId="11216"/>
    <cellStyle name="Feeder Field 2 3 2 6 2 3" xfId="11217"/>
    <cellStyle name="Feeder Field 2 3 2 6 2 4" xfId="11218"/>
    <cellStyle name="Feeder Field 2 3 2 6 3" xfId="11219"/>
    <cellStyle name="Feeder Field 2 3 2 6 4" xfId="11220"/>
    <cellStyle name="Feeder Field 2 3 2 7" xfId="800"/>
    <cellStyle name="Feeder Field 2 3 2 7 2" xfId="11221"/>
    <cellStyle name="Feeder Field 2 3 2 7 2 2" xfId="11222"/>
    <cellStyle name="Feeder Field 2 3 2 7 2 3" xfId="11223"/>
    <cellStyle name="Feeder Field 2 3 2 7 2 4" xfId="11224"/>
    <cellStyle name="Feeder Field 2 3 2 7 3" xfId="11225"/>
    <cellStyle name="Feeder Field 2 3 2 7 4" xfId="11226"/>
    <cellStyle name="Feeder Field 2 3 2 8" xfId="801"/>
    <cellStyle name="Feeder Field 2 3 2 8 2" xfId="11227"/>
    <cellStyle name="Feeder Field 2 3 2 8 2 2" xfId="11228"/>
    <cellStyle name="Feeder Field 2 3 2 8 2 3" xfId="11229"/>
    <cellStyle name="Feeder Field 2 3 2 8 2 4" xfId="11230"/>
    <cellStyle name="Feeder Field 2 3 2 8 3" xfId="11231"/>
    <cellStyle name="Feeder Field 2 3 2 8 4" xfId="11232"/>
    <cellStyle name="Feeder Field 2 3 2 9" xfId="802"/>
    <cellStyle name="Feeder Field 2 3 2 9 2" xfId="11233"/>
    <cellStyle name="Feeder Field 2 3 2 9 2 2" xfId="11234"/>
    <cellStyle name="Feeder Field 2 3 2 9 2 3" xfId="11235"/>
    <cellStyle name="Feeder Field 2 3 2 9 2 4" xfId="11236"/>
    <cellStyle name="Feeder Field 2 3 2 9 3" xfId="11237"/>
    <cellStyle name="Feeder Field 2 3 2 9 4" xfId="11238"/>
    <cellStyle name="Feeder Field 2 3 20" xfId="803"/>
    <cellStyle name="Feeder Field 2 3 20 2" xfId="11239"/>
    <cellStyle name="Feeder Field 2 3 20 2 2" xfId="11240"/>
    <cellStyle name="Feeder Field 2 3 20 2 3" xfId="11241"/>
    <cellStyle name="Feeder Field 2 3 20 2 4" xfId="11242"/>
    <cellStyle name="Feeder Field 2 3 20 3" xfId="11243"/>
    <cellStyle name="Feeder Field 2 3 20 4" xfId="11244"/>
    <cellStyle name="Feeder Field 2 3 21" xfId="804"/>
    <cellStyle name="Feeder Field 2 3 21 2" xfId="11245"/>
    <cellStyle name="Feeder Field 2 3 21 2 2" xfId="11246"/>
    <cellStyle name="Feeder Field 2 3 21 2 3" xfId="11247"/>
    <cellStyle name="Feeder Field 2 3 21 2 4" xfId="11248"/>
    <cellStyle name="Feeder Field 2 3 21 3" xfId="11249"/>
    <cellStyle name="Feeder Field 2 3 21 4" xfId="11250"/>
    <cellStyle name="Feeder Field 2 3 22" xfId="805"/>
    <cellStyle name="Feeder Field 2 3 22 2" xfId="11251"/>
    <cellStyle name="Feeder Field 2 3 22 2 2" xfId="11252"/>
    <cellStyle name="Feeder Field 2 3 22 2 3" xfId="11253"/>
    <cellStyle name="Feeder Field 2 3 22 2 4" xfId="11254"/>
    <cellStyle name="Feeder Field 2 3 22 3" xfId="11255"/>
    <cellStyle name="Feeder Field 2 3 22 4" xfId="11256"/>
    <cellStyle name="Feeder Field 2 3 23" xfId="806"/>
    <cellStyle name="Feeder Field 2 3 23 2" xfId="11257"/>
    <cellStyle name="Feeder Field 2 3 23 2 2" xfId="11258"/>
    <cellStyle name="Feeder Field 2 3 23 2 3" xfId="11259"/>
    <cellStyle name="Feeder Field 2 3 23 2 4" xfId="11260"/>
    <cellStyle name="Feeder Field 2 3 23 3" xfId="11261"/>
    <cellStyle name="Feeder Field 2 3 23 4" xfId="11262"/>
    <cellStyle name="Feeder Field 2 3 24" xfId="807"/>
    <cellStyle name="Feeder Field 2 3 24 2" xfId="11263"/>
    <cellStyle name="Feeder Field 2 3 24 2 2" xfId="11264"/>
    <cellStyle name="Feeder Field 2 3 24 2 3" xfId="11265"/>
    <cellStyle name="Feeder Field 2 3 24 2 4" xfId="11266"/>
    <cellStyle name="Feeder Field 2 3 24 3" xfId="11267"/>
    <cellStyle name="Feeder Field 2 3 24 4" xfId="11268"/>
    <cellStyle name="Feeder Field 2 3 25" xfId="808"/>
    <cellStyle name="Feeder Field 2 3 25 2" xfId="11269"/>
    <cellStyle name="Feeder Field 2 3 25 2 2" xfId="11270"/>
    <cellStyle name="Feeder Field 2 3 25 2 3" xfId="11271"/>
    <cellStyle name="Feeder Field 2 3 25 2 4" xfId="11272"/>
    <cellStyle name="Feeder Field 2 3 25 3" xfId="11273"/>
    <cellStyle name="Feeder Field 2 3 25 4" xfId="11274"/>
    <cellStyle name="Feeder Field 2 3 26" xfId="809"/>
    <cellStyle name="Feeder Field 2 3 26 2" xfId="11275"/>
    <cellStyle name="Feeder Field 2 3 26 2 2" xfId="11276"/>
    <cellStyle name="Feeder Field 2 3 26 2 3" xfId="11277"/>
    <cellStyle name="Feeder Field 2 3 26 2 4" xfId="11278"/>
    <cellStyle name="Feeder Field 2 3 26 3" xfId="11279"/>
    <cellStyle name="Feeder Field 2 3 26 4" xfId="11280"/>
    <cellStyle name="Feeder Field 2 3 27" xfId="810"/>
    <cellStyle name="Feeder Field 2 3 27 2" xfId="11281"/>
    <cellStyle name="Feeder Field 2 3 27 2 2" xfId="11282"/>
    <cellStyle name="Feeder Field 2 3 27 2 3" xfId="11283"/>
    <cellStyle name="Feeder Field 2 3 27 2 4" xfId="11284"/>
    <cellStyle name="Feeder Field 2 3 27 3" xfId="11285"/>
    <cellStyle name="Feeder Field 2 3 27 4" xfId="11286"/>
    <cellStyle name="Feeder Field 2 3 28" xfId="811"/>
    <cellStyle name="Feeder Field 2 3 28 2" xfId="11287"/>
    <cellStyle name="Feeder Field 2 3 28 2 2" xfId="11288"/>
    <cellStyle name="Feeder Field 2 3 28 2 3" xfId="11289"/>
    <cellStyle name="Feeder Field 2 3 28 2 4" xfId="11290"/>
    <cellStyle name="Feeder Field 2 3 28 3" xfId="11291"/>
    <cellStyle name="Feeder Field 2 3 28 4" xfId="11292"/>
    <cellStyle name="Feeder Field 2 3 29" xfId="812"/>
    <cellStyle name="Feeder Field 2 3 29 2" xfId="11293"/>
    <cellStyle name="Feeder Field 2 3 29 2 2" xfId="11294"/>
    <cellStyle name="Feeder Field 2 3 29 2 3" xfId="11295"/>
    <cellStyle name="Feeder Field 2 3 29 2 4" xfId="11296"/>
    <cellStyle name="Feeder Field 2 3 29 3" xfId="11297"/>
    <cellStyle name="Feeder Field 2 3 29 4" xfId="11298"/>
    <cellStyle name="Feeder Field 2 3 3" xfId="813"/>
    <cellStyle name="Feeder Field 2 3 3 2" xfId="11299"/>
    <cellStyle name="Feeder Field 2 3 3 2 2" xfId="11300"/>
    <cellStyle name="Feeder Field 2 3 3 2 3" xfId="11301"/>
    <cellStyle name="Feeder Field 2 3 3 2 4" xfId="11302"/>
    <cellStyle name="Feeder Field 2 3 3 3" xfId="11303"/>
    <cellStyle name="Feeder Field 2 3 3 4" xfId="11304"/>
    <cellStyle name="Feeder Field 2 3 30" xfId="814"/>
    <cellStyle name="Feeder Field 2 3 30 2" xfId="11305"/>
    <cellStyle name="Feeder Field 2 3 30 2 2" xfId="11306"/>
    <cellStyle name="Feeder Field 2 3 30 2 3" xfId="11307"/>
    <cellStyle name="Feeder Field 2 3 30 2 4" xfId="11308"/>
    <cellStyle name="Feeder Field 2 3 30 3" xfId="11309"/>
    <cellStyle name="Feeder Field 2 3 30 4" xfId="11310"/>
    <cellStyle name="Feeder Field 2 3 31" xfId="815"/>
    <cellStyle name="Feeder Field 2 3 31 2" xfId="11311"/>
    <cellStyle name="Feeder Field 2 3 31 2 2" xfId="11312"/>
    <cellStyle name="Feeder Field 2 3 31 2 3" xfId="11313"/>
    <cellStyle name="Feeder Field 2 3 31 2 4" xfId="11314"/>
    <cellStyle name="Feeder Field 2 3 31 3" xfId="11315"/>
    <cellStyle name="Feeder Field 2 3 31 4" xfId="11316"/>
    <cellStyle name="Feeder Field 2 3 32" xfId="816"/>
    <cellStyle name="Feeder Field 2 3 32 2" xfId="11317"/>
    <cellStyle name="Feeder Field 2 3 32 2 2" xfId="11318"/>
    <cellStyle name="Feeder Field 2 3 32 2 3" xfId="11319"/>
    <cellStyle name="Feeder Field 2 3 32 2 4" xfId="11320"/>
    <cellStyle name="Feeder Field 2 3 32 3" xfId="11321"/>
    <cellStyle name="Feeder Field 2 3 32 4" xfId="11322"/>
    <cellStyle name="Feeder Field 2 3 33" xfId="817"/>
    <cellStyle name="Feeder Field 2 3 33 2" xfId="11323"/>
    <cellStyle name="Feeder Field 2 3 33 2 2" xfId="11324"/>
    <cellStyle name="Feeder Field 2 3 33 2 3" xfId="11325"/>
    <cellStyle name="Feeder Field 2 3 33 2 4" xfId="11326"/>
    <cellStyle name="Feeder Field 2 3 33 3" xfId="11327"/>
    <cellStyle name="Feeder Field 2 3 33 4" xfId="11328"/>
    <cellStyle name="Feeder Field 2 3 34" xfId="818"/>
    <cellStyle name="Feeder Field 2 3 34 2" xfId="11329"/>
    <cellStyle name="Feeder Field 2 3 34 2 2" xfId="11330"/>
    <cellStyle name="Feeder Field 2 3 34 2 3" xfId="11331"/>
    <cellStyle name="Feeder Field 2 3 34 2 4" xfId="11332"/>
    <cellStyle name="Feeder Field 2 3 34 3" xfId="11333"/>
    <cellStyle name="Feeder Field 2 3 34 4" xfId="11334"/>
    <cellStyle name="Feeder Field 2 3 35" xfId="819"/>
    <cellStyle name="Feeder Field 2 3 35 2" xfId="11335"/>
    <cellStyle name="Feeder Field 2 3 35 2 2" xfId="11336"/>
    <cellStyle name="Feeder Field 2 3 35 2 3" xfId="11337"/>
    <cellStyle name="Feeder Field 2 3 35 2 4" xfId="11338"/>
    <cellStyle name="Feeder Field 2 3 35 3" xfId="11339"/>
    <cellStyle name="Feeder Field 2 3 35 4" xfId="11340"/>
    <cellStyle name="Feeder Field 2 3 36" xfId="820"/>
    <cellStyle name="Feeder Field 2 3 36 2" xfId="11341"/>
    <cellStyle name="Feeder Field 2 3 36 2 2" xfId="11342"/>
    <cellStyle name="Feeder Field 2 3 36 2 3" xfId="11343"/>
    <cellStyle name="Feeder Field 2 3 36 2 4" xfId="11344"/>
    <cellStyle name="Feeder Field 2 3 36 3" xfId="11345"/>
    <cellStyle name="Feeder Field 2 3 36 4" xfId="11346"/>
    <cellStyle name="Feeder Field 2 3 37" xfId="821"/>
    <cellStyle name="Feeder Field 2 3 37 2" xfId="11347"/>
    <cellStyle name="Feeder Field 2 3 37 2 2" xfId="11348"/>
    <cellStyle name="Feeder Field 2 3 37 2 3" xfId="11349"/>
    <cellStyle name="Feeder Field 2 3 37 2 4" xfId="11350"/>
    <cellStyle name="Feeder Field 2 3 37 3" xfId="11351"/>
    <cellStyle name="Feeder Field 2 3 37 4" xfId="11352"/>
    <cellStyle name="Feeder Field 2 3 38" xfId="822"/>
    <cellStyle name="Feeder Field 2 3 38 2" xfId="11353"/>
    <cellStyle name="Feeder Field 2 3 38 2 2" xfId="11354"/>
    <cellStyle name="Feeder Field 2 3 38 2 3" xfId="11355"/>
    <cellStyle name="Feeder Field 2 3 38 2 4" xfId="11356"/>
    <cellStyle name="Feeder Field 2 3 38 3" xfId="11357"/>
    <cellStyle name="Feeder Field 2 3 38 4" xfId="11358"/>
    <cellStyle name="Feeder Field 2 3 39" xfId="823"/>
    <cellStyle name="Feeder Field 2 3 39 2" xfId="11359"/>
    <cellStyle name="Feeder Field 2 3 39 2 2" xfId="11360"/>
    <cellStyle name="Feeder Field 2 3 39 2 3" xfId="11361"/>
    <cellStyle name="Feeder Field 2 3 39 2 4" xfId="11362"/>
    <cellStyle name="Feeder Field 2 3 39 3" xfId="11363"/>
    <cellStyle name="Feeder Field 2 3 39 4" xfId="11364"/>
    <cellStyle name="Feeder Field 2 3 4" xfId="824"/>
    <cellStyle name="Feeder Field 2 3 4 2" xfId="11365"/>
    <cellStyle name="Feeder Field 2 3 4 2 2" xfId="11366"/>
    <cellStyle name="Feeder Field 2 3 4 2 3" xfId="11367"/>
    <cellStyle name="Feeder Field 2 3 4 2 4" xfId="11368"/>
    <cellStyle name="Feeder Field 2 3 4 3" xfId="11369"/>
    <cellStyle name="Feeder Field 2 3 4 4" xfId="11370"/>
    <cellStyle name="Feeder Field 2 3 40" xfId="825"/>
    <cellStyle name="Feeder Field 2 3 40 2" xfId="11371"/>
    <cellStyle name="Feeder Field 2 3 40 2 2" xfId="11372"/>
    <cellStyle name="Feeder Field 2 3 40 2 3" xfId="11373"/>
    <cellStyle name="Feeder Field 2 3 40 2 4" xfId="11374"/>
    <cellStyle name="Feeder Field 2 3 40 3" xfId="11375"/>
    <cellStyle name="Feeder Field 2 3 40 4" xfId="11376"/>
    <cellStyle name="Feeder Field 2 3 41" xfId="826"/>
    <cellStyle name="Feeder Field 2 3 41 2" xfId="11377"/>
    <cellStyle name="Feeder Field 2 3 41 2 2" xfId="11378"/>
    <cellStyle name="Feeder Field 2 3 41 2 3" xfId="11379"/>
    <cellStyle name="Feeder Field 2 3 41 2 4" xfId="11380"/>
    <cellStyle name="Feeder Field 2 3 41 3" xfId="11381"/>
    <cellStyle name="Feeder Field 2 3 41 4" xfId="11382"/>
    <cellStyle name="Feeder Field 2 3 42" xfId="827"/>
    <cellStyle name="Feeder Field 2 3 42 2" xfId="11383"/>
    <cellStyle name="Feeder Field 2 3 42 2 2" xfId="11384"/>
    <cellStyle name="Feeder Field 2 3 42 2 3" xfId="11385"/>
    <cellStyle name="Feeder Field 2 3 42 2 4" xfId="11386"/>
    <cellStyle name="Feeder Field 2 3 42 3" xfId="11387"/>
    <cellStyle name="Feeder Field 2 3 42 4" xfId="11388"/>
    <cellStyle name="Feeder Field 2 3 43" xfId="828"/>
    <cellStyle name="Feeder Field 2 3 43 2" xfId="11389"/>
    <cellStyle name="Feeder Field 2 3 43 2 2" xfId="11390"/>
    <cellStyle name="Feeder Field 2 3 43 2 3" xfId="11391"/>
    <cellStyle name="Feeder Field 2 3 43 2 4" xfId="11392"/>
    <cellStyle name="Feeder Field 2 3 43 3" xfId="11393"/>
    <cellStyle name="Feeder Field 2 3 43 4" xfId="11394"/>
    <cellStyle name="Feeder Field 2 3 44" xfId="829"/>
    <cellStyle name="Feeder Field 2 3 44 2" xfId="11395"/>
    <cellStyle name="Feeder Field 2 3 44 2 2" xfId="11396"/>
    <cellStyle name="Feeder Field 2 3 44 2 3" xfId="11397"/>
    <cellStyle name="Feeder Field 2 3 44 2 4" xfId="11398"/>
    <cellStyle name="Feeder Field 2 3 44 3" xfId="11399"/>
    <cellStyle name="Feeder Field 2 3 44 4" xfId="11400"/>
    <cellStyle name="Feeder Field 2 3 45" xfId="830"/>
    <cellStyle name="Feeder Field 2 3 45 2" xfId="11401"/>
    <cellStyle name="Feeder Field 2 3 45 2 2" xfId="11402"/>
    <cellStyle name="Feeder Field 2 3 45 2 3" xfId="11403"/>
    <cellStyle name="Feeder Field 2 3 45 2 4" xfId="11404"/>
    <cellStyle name="Feeder Field 2 3 45 3" xfId="11405"/>
    <cellStyle name="Feeder Field 2 3 45 4" xfId="11406"/>
    <cellStyle name="Feeder Field 2 3 46" xfId="11407"/>
    <cellStyle name="Feeder Field 2 3 46 2" xfId="11408"/>
    <cellStyle name="Feeder Field 2 3 46 3" xfId="11409"/>
    <cellStyle name="Feeder Field 2 3 46 4" xfId="11410"/>
    <cellStyle name="Feeder Field 2 3 47" xfId="11411"/>
    <cellStyle name="Feeder Field 2 3 47 2" xfId="11412"/>
    <cellStyle name="Feeder Field 2 3 47 3" xfId="11413"/>
    <cellStyle name="Feeder Field 2 3 47 4" xfId="11414"/>
    <cellStyle name="Feeder Field 2 3 48" xfId="11415"/>
    <cellStyle name="Feeder Field 2 3 49" xfId="11416"/>
    <cellStyle name="Feeder Field 2 3 5" xfId="831"/>
    <cellStyle name="Feeder Field 2 3 5 2" xfId="11417"/>
    <cellStyle name="Feeder Field 2 3 5 2 2" xfId="11418"/>
    <cellStyle name="Feeder Field 2 3 5 2 3" xfId="11419"/>
    <cellStyle name="Feeder Field 2 3 5 2 4" xfId="11420"/>
    <cellStyle name="Feeder Field 2 3 5 3" xfId="11421"/>
    <cellStyle name="Feeder Field 2 3 5 4" xfId="11422"/>
    <cellStyle name="Feeder Field 2 3 6" xfId="832"/>
    <cellStyle name="Feeder Field 2 3 6 2" xfId="11423"/>
    <cellStyle name="Feeder Field 2 3 6 2 2" xfId="11424"/>
    <cellStyle name="Feeder Field 2 3 6 2 3" xfId="11425"/>
    <cellStyle name="Feeder Field 2 3 6 2 4" xfId="11426"/>
    <cellStyle name="Feeder Field 2 3 6 3" xfId="11427"/>
    <cellStyle name="Feeder Field 2 3 6 4" xfId="11428"/>
    <cellStyle name="Feeder Field 2 3 7" xfId="833"/>
    <cellStyle name="Feeder Field 2 3 7 2" xfId="11429"/>
    <cellStyle name="Feeder Field 2 3 7 2 2" xfId="11430"/>
    <cellStyle name="Feeder Field 2 3 7 2 3" xfId="11431"/>
    <cellStyle name="Feeder Field 2 3 7 2 4" xfId="11432"/>
    <cellStyle name="Feeder Field 2 3 7 3" xfId="11433"/>
    <cellStyle name="Feeder Field 2 3 7 4" xfId="11434"/>
    <cellStyle name="Feeder Field 2 3 8" xfId="834"/>
    <cellStyle name="Feeder Field 2 3 8 2" xfId="11435"/>
    <cellStyle name="Feeder Field 2 3 8 2 2" xfId="11436"/>
    <cellStyle name="Feeder Field 2 3 8 2 3" xfId="11437"/>
    <cellStyle name="Feeder Field 2 3 8 2 4" xfId="11438"/>
    <cellStyle name="Feeder Field 2 3 8 3" xfId="11439"/>
    <cellStyle name="Feeder Field 2 3 8 4" xfId="11440"/>
    <cellStyle name="Feeder Field 2 3 9" xfId="835"/>
    <cellStyle name="Feeder Field 2 3 9 2" xfId="11441"/>
    <cellStyle name="Feeder Field 2 3 9 2 2" xfId="11442"/>
    <cellStyle name="Feeder Field 2 3 9 2 3" xfId="11443"/>
    <cellStyle name="Feeder Field 2 3 9 2 4" xfId="11444"/>
    <cellStyle name="Feeder Field 2 3 9 3" xfId="11445"/>
    <cellStyle name="Feeder Field 2 3 9 4" xfId="11446"/>
    <cellStyle name="Feeder Field 2 4" xfId="836"/>
    <cellStyle name="Feeder Field 2 4 10" xfId="837"/>
    <cellStyle name="Feeder Field 2 4 10 2" xfId="11447"/>
    <cellStyle name="Feeder Field 2 4 10 2 2" xfId="11448"/>
    <cellStyle name="Feeder Field 2 4 10 2 3" xfId="11449"/>
    <cellStyle name="Feeder Field 2 4 10 2 4" xfId="11450"/>
    <cellStyle name="Feeder Field 2 4 10 3" xfId="11451"/>
    <cellStyle name="Feeder Field 2 4 10 4" xfId="11452"/>
    <cellStyle name="Feeder Field 2 4 11" xfId="838"/>
    <cellStyle name="Feeder Field 2 4 11 2" xfId="11453"/>
    <cellStyle name="Feeder Field 2 4 11 2 2" xfId="11454"/>
    <cellStyle name="Feeder Field 2 4 11 2 3" xfId="11455"/>
    <cellStyle name="Feeder Field 2 4 11 2 4" xfId="11456"/>
    <cellStyle name="Feeder Field 2 4 11 3" xfId="11457"/>
    <cellStyle name="Feeder Field 2 4 11 4" xfId="11458"/>
    <cellStyle name="Feeder Field 2 4 12" xfId="839"/>
    <cellStyle name="Feeder Field 2 4 12 2" xfId="11459"/>
    <cellStyle name="Feeder Field 2 4 12 2 2" xfId="11460"/>
    <cellStyle name="Feeder Field 2 4 12 2 3" xfId="11461"/>
    <cellStyle name="Feeder Field 2 4 12 2 4" xfId="11462"/>
    <cellStyle name="Feeder Field 2 4 12 3" xfId="11463"/>
    <cellStyle name="Feeder Field 2 4 12 4" xfId="11464"/>
    <cellStyle name="Feeder Field 2 4 13" xfId="840"/>
    <cellStyle name="Feeder Field 2 4 13 2" xfId="11465"/>
    <cellStyle name="Feeder Field 2 4 13 2 2" xfId="11466"/>
    <cellStyle name="Feeder Field 2 4 13 2 3" xfId="11467"/>
    <cellStyle name="Feeder Field 2 4 13 2 4" xfId="11468"/>
    <cellStyle name="Feeder Field 2 4 13 3" xfId="11469"/>
    <cellStyle name="Feeder Field 2 4 13 4" xfId="11470"/>
    <cellStyle name="Feeder Field 2 4 14" xfId="841"/>
    <cellStyle name="Feeder Field 2 4 14 2" xfId="11471"/>
    <cellStyle name="Feeder Field 2 4 14 2 2" xfId="11472"/>
    <cellStyle name="Feeder Field 2 4 14 2 3" xfId="11473"/>
    <cellStyle name="Feeder Field 2 4 14 2 4" xfId="11474"/>
    <cellStyle name="Feeder Field 2 4 14 3" xfId="11475"/>
    <cellStyle name="Feeder Field 2 4 14 4" xfId="11476"/>
    <cellStyle name="Feeder Field 2 4 15" xfId="842"/>
    <cellStyle name="Feeder Field 2 4 15 2" xfId="11477"/>
    <cellStyle name="Feeder Field 2 4 15 2 2" xfId="11478"/>
    <cellStyle name="Feeder Field 2 4 15 2 3" xfId="11479"/>
    <cellStyle name="Feeder Field 2 4 15 2 4" xfId="11480"/>
    <cellStyle name="Feeder Field 2 4 15 3" xfId="11481"/>
    <cellStyle name="Feeder Field 2 4 15 4" xfId="11482"/>
    <cellStyle name="Feeder Field 2 4 16" xfId="843"/>
    <cellStyle name="Feeder Field 2 4 16 2" xfId="11483"/>
    <cellStyle name="Feeder Field 2 4 16 2 2" xfId="11484"/>
    <cellStyle name="Feeder Field 2 4 16 2 3" xfId="11485"/>
    <cellStyle name="Feeder Field 2 4 16 2 4" xfId="11486"/>
    <cellStyle name="Feeder Field 2 4 16 3" xfId="11487"/>
    <cellStyle name="Feeder Field 2 4 16 4" xfId="11488"/>
    <cellStyle name="Feeder Field 2 4 17" xfId="844"/>
    <cellStyle name="Feeder Field 2 4 17 2" xfId="11489"/>
    <cellStyle name="Feeder Field 2 4 17 2 2" xfId="11490"/>
    <cellStyle name="Feeder Field 2 4 17 2 3" xfId="11491"/>
    <cellStyle name="Feeder Field 2 4 17 2 4" xfId="11492"/>
    <cellStyle name="Feeder Field 2 4 17 3" xfId="11493"/>
    <cellStyle name="Feeder Field 2 4 17 4" xfId="11494"/>
    <cellStyle name="Feeder Field 2 4 18" xfId="845"/>
    <cellStyle name="Feeder Field 2 4 18 2" xfId="11495"/>
    <cellStyle name="Feeder Field 2 4 18 2 2" xfId="11496"/>
    <cellStyle name="Feeder Field 2 4 18 2 3" xfId="11497"/>
    <cellStyle name="Feeder Field 2 4 18 2 4" xfId="11498"/>
    <cellStyle name="Feeder Field 2 4 18 3" xfId="11499"/>
    <cellStyle name="Feeder Field 2 4 18 4" xfId="11500"/>
    <cellStyle name="Feeder Field 2 4 19" xfId="846"/>
    <cellStyle name="Feeder Field 2 4 19 2" xfId="11501"/>
    <cellStyle name="Feeder Field 2 4 19 2 2" xfId="11502"/>
    <cellStyle name="Feeder Field 2 4 19 2 3" xfId="11503"/>
    <cellStyle name="Feeder Field 2 4 19 2 4" xfId="11504"/>
    <cellStyle name="Feeder Field 2 4 19 3" xfId="11505"/>
    <cellStyle name="Feeder Field 2 4 19 4" xfId="11506"/>
    <cellStyle name="Feeder Field 2 4 2" xfId="847"/>
    <cellStyle name="Feeder Field 2 4 2 10" xfId="848"/>
    <cellStyle name="Feeder Field 2 4 2 10 2" xfId="11507"/>
    <cellStyle name="Feeder Field 2 4 2 10 2 2" xfId="11508"/>
    <cellStyle name="Feeder Field 2 4 2 10 2 3" xfId="11509"/>
    <cellStyle name="Feeder Field 2 4 2 10 2 4" xfId="11510"/>
    <cellStyle name="Feeder Field 2 4 2 10 3" xfId="11511"/>
    <cellStyle name="Feeder Field 2 4 2 10 4" xfId="11512"/>
    <cellStyle name="Feeder Field 2 4 2 11" xfId="849"/>
    <cellStyle name="Feeder Field 2 4 2 11 2" xfId="11513"/>
    <cellStyle name="Feeder Field 2 4 2 11 2 2" xfId="11514"/>
    <cellStyle name="Feeder Field 2 4 2 11 2 3" xfId="11515"/>
    <cellStyle name="Feeder Field 2 4 2 11 2 4" xfId="11516"/>
    <cellStyle name="Feeder Field 2 4 2 11 3" xfId="11517"/>
    <cellStyle name="Feeder Field 2 4 2 11 4" xfId="11518"/>
    <cellStyle name="Feeder Field 2 4 2 12" xfId="850"/>
    <cellStyle name="Feeder Field 2 4 2 12 2" xfId="11519"/>
    <cellStyle name="Feeder Field 2 4 2 12 2 2" xfId="11520"/>
    <cellStyle name="Feeder Field 2 4 2 12 2 3" xfId="11521"/>
    <cellStyle name="Feeder Field 2 4 2 12 2 4" xfId="11522"/>
    <cellStyle name="Feeder Field 2 4 2 12 3" xfId="11523"/>
    <cellStyle name="Feeder Field 2 4 2 12 4" xfId="11524"/>
    <cellStyle name="Feeder Field 2 4 2 13" xfId="851"/>
    <cellStyle name="Feeder Field 2 4 2 13 2" xfId="11525"/>
    <cellStyle name="Feeder Field 2 4 2 13 2 2" xfId="11526"/>
    <cellStyle name="Feeder Field 2 4 2 13 2 3" xfId="11527"/>
    <cellStyle name="Feeder Field 2 4 2 13 2 4" xfId="11528"/>
    <cellStyle name="Feeder Field 2 4 2 13 3" xfId="11529"/>
    <cellStyle name="Feeder Field 2 4 2 13 4" xfId="11530"/>
    <cellStyle name="Feeder Field 2 4 2 14" xfId="852"/>
    <cellStyle name="Feeder Field 2 4 2 14 2" xfId="11531"/>
    <cellStyle name="Feeder Field 2 4 2 14 2 2" xfId="11532"/>
    <cellStyle name="Feeder Field 2 4 2 14 2 3" xfId="11533"/>
    <cellStyle name="Feeder Field 2 4 2 14 2 4" xfId="11534"/>
    <cellStyle name="Feeder Field 2 4 2 14 3" xfId="11535"/>
    <cellStyle name="Feeder Field 2 4 2 14 4" xfId="11536"/>
    <cellStyle name="Feeder Field 2 4 2 15" xfId="853"/>
    <cellStyle name="Feeder Field 2 4 2 15 2" xfId="11537"/>
    <cellStyle name="Feeder Field 2 4 2 15 2 2" xfId="11538"/>
    <cellStyle name="Feeder Field 2 4 2 15 2 3" xfId="11539"/>
    <cellStyle name="Feeder Field 2 4 2 15 2 4" xfId="11540"/>
    <cellStyle name="Feeder Field 2 4 2 15 3" xfId="11541"/>
    <cellStyle name="Feeder Field 2 4 2 15 4" xfId="11542"/>
    <cellStyle name="Feeder Field 2 4 2 16" xfId="854"/>
    <cellStyle name="Feeder Field 2 4 2 16 2" xfId="11543"/>
    <cellStyle name="Feeder Field 2 4 2 16 2 2" xfId="11544"/>
    <cellStyle name="Feeder Field 2 4 2 16 2 3" xfId="11545"/>
    <cellStyle name="Feeder Field 2 4 2 16 2 4" xfId="11546"/>
    <cellStyle name="Feeder Field 2 4 2 16 3" xfId="11547"/>
    <cellStyle name="Feeder Field 2 4 2 16 4" xfId="11548"/>
    <cellStyle name="Feeder Field 2 4 2 17" xfId="855"/>
    <cellStyle name="Feeder Field 2 4 2 17 2" xfId="11549"/>
    <cellStyle name="Feeder Field 2 4 2 17 2 2" xfId="11550"/>
    <cellStyle name="Feeder Field 2 4 2 17 2 3" xfId="11551"/>
    <cellStyle name="Feeder Field 2 4 2 17 2 4" xfId="11552"/>
    <cellStyle name="Feeder Field 2 4 2 17 3" xfId="11553"/>
    <cellStyle name="Feeder Field 2 4 2 17 4" xfId="11554"/>
    <cellStyle name="Feeder Field 2 4 2 18" xfId="856"/>
    <cellStyle name="Feeder Field 2 4 2 18 2" xfId="11555"/>
    <cellStyle name="Feeder Field 2 4 2 18 2 2" xfId="11556"/>
    <cellStyle name="Feeder Field 2 4 2 18 2 3" xfId="11557"/>
    <cellStyle name="Feeder Field 2 4 2 18 2 4" xfId="11558"/>
    <cellStyle name="Feeder Field 2 4 2 18 3" xfId="11559"/>
    <cellStyle name="Feeder Field 2 4 2 18 4" xfId="11560"/>
    <cellStyle name="Feeder Field 2 4 2 19" xfId="857"/>
    <cellStyle name="Feeder Field 2 4 2 19 2" xfId="11561"/>
    <cellStyle name="Feeder Field 2 4 2 19 2 2" xfId="11562"/>
    <cellStyle name="Feeder Field 2 4 2 19 2 3" xfId="11563"/>
    <cellStyle name="Feeder Field 2 4 2 19 2 4" xfId="11564"/>
    <cellStyle name="Feeder Field 2 4 2 19 3" xfId="11565"/>
    <cellStyle name="Feeder Field 2 4 2 19 4" xfId="11566"/>
    <cellStyle name="Feeder Field 2 4 2 2" xfId="858"/>
    <cellStyle name="Feeder Field 2 4 2 2 2" xfId="11567"/>
    <cellStyle name="Feeder Field 2 4 2 2 2 2" xfId="11568"/>
    <cellStyle name="Feeder Field 2 4 2 2 2 3" xfId="11569"/>
    <cellStyle name="Feeder Field 2 4 2 2 2 4" xfId="11570"/>
    <cellStyle name="Feeder Field 2 4 2 2 3" xfId="11571"/>
    <cellStyle name="Feeder Field 2 4 2 2 4" xfId="11572"/>
    <cellStyle name="Feeder Field 2 4 2 20" xfId="859"/>
    <cellStyle name="Feeder Field 2 4 2 20 2" xfId="11573"/>
    <cellStyle name="Feeder Field 2 4 2 20 2 2" xfId="11574"/>
    <cellStyle name="Feeder Field 2 4 2 20 2 3" xfId="11575"/>
    <cellStyle name="Feeder Field 2 4 2 20 2 4" xfId="11576"/>
    <cellStyle name="Feeder Field 2 4 2 20 3" xfId="11577"/>
    <cellStyle name="Feeder Field 2 4 2 20 4" xfId="11578"/>
    <cellStyle name="Feeder Field 2 4 2 21" xfId="860"/>
    <cellStyle name="Feeder Field 2 4 2 21 2" xfId="11579"/>
    <cellStyle name="Feeder Field 2 4 2 21 2 2" xfId="11580"/>
    <cellStyle name="Feeder Field 2 4 2 21 2 3" xfId="11581"/>
    <cellStyle name="Feeder Field 2 4 2 21 2 4" xfId="11582"/>
    <cellStyle name="Feeder Field 2 4 2 21 3" xfId="11583"/>
    <cellStyle name="Feeder Field 2 4 2 21 4" xfId="11584"/>
    <cellStyle name="Feeder Field 2 4 2 22" xfId="861"/>
    <cellStyle name="Feeder Field 2 4 2 22 2" xfId="11585"/>
    <cellStyle name="Feeder Field 2 4 2 22 2 2" xfId="11586"/>
    <cellStyle name="Feeder Field 2 4 2 22 2 3" xfId="11587"/>
    <cellStyle name="Feeder Field 2 4 2 22 2 4" xfId="11588"/>
    <cellStyle name="Feeder Field 2 4 2 22 3" xfId="11589"/>
    <cellStyle name="Feeder Field 2 4 2 22 4" xfId="11590"/>
    <cellStyle name="Feeder Field 2 4 2 23" xfId="862"/>
    <cellStyle name="Feeder Field 2 4 2 23 2" xfId="11591"/>
    <cellStyle name="Feeder Field 2 4 2 23 2 2" xfId="11592"/>
    <cellStyle name="Feeder Field 2 4 2 23 2 3" xfId="11593"/>
    <cellStyle name="Feeder Field 2 4 2 23 2 4" xfId="11594"/>
    <cellStyle name="Feeder Field 2 4 2 23 3" xfId="11595"/>
    <cellStyle name="Feeder Field 2 4 2 23 4" xfId="11596"/>
    <cellStyle name="Feeder Field 2 4 2 24" xfId="863"/>
    <cellStyle name="Feeder Field 2 4 2 24 2" xfId="11597"/>
    <cellStyle name="Feeder Field 2 4 2 24 2 2" xfId="11598"/>
    <cellStyle name="Feeder Field 2 4 2 24 2 3" xfId="11599"/>
    <cellStyle name="Feeder Field 2 4 2 24 2 4" xfId="11600"/>
    <cellStyle name="Feeder Field 2 4 2 24 3" xfId="11601"/>
    <cellStyle name="Feeder Field 2 4 2 24 4" xfId="11602"/>
    <cellStyle name="Feeder Field 2 4 2 25" xfId="864"/>
    <cellStyle name="Feeder Field 2 4 2 25 2" xfId="11603"/>
    <cellStyle name="Feeder Field 2 4 2 25 2 2" xfId="11604"/>
    <cellStyle name="Feeder Field 2 4 2 25 2 3" xfId="11605"/>
    <cellStyle name="Feeder Field 2 4 2 25 2 4" xfId="11606"/>
    <cellStyle name="Feeder Field 2 4 2 25 3" xfId="11607"/>
    <cellStyle name="Feeder Field 2 4 2 25 4" xfId="11608"/>
    <cellStyle name="Feeder Field 2 4 2 26" xfId="865"/>
    <cellStyle name="Feeder Field 2 4 2 26 2" xfId="11609"/>
    <cellStyle name="Feeder Field 2 4 2 26 2 2" xfId="11610"/>
    <cellStyle name="Feeder Field 2 4 2 26 2 3" xfId="11611"/>
    <cellStyle name="Feeder Field 2 4 2 26 2 4" xfId="11612"/>
    <cellStyle name="Feeder Field 2 4 2 26 3" xfId="11613"/>
    <cellStyle name="Feeder Field 2 4 2 26 4" xfId="11614"/>
    <cellStyle name="Feeder Field 2 4 2 27" xfId="866"/>
    <cellStyle name="Feeder Field 2 4 2 27 2" xfId="11615"/>
    <cellStyle name="Feeder Field 2 4 2 27 2 2" xfId="11616"/>
    <cellStyle name="Feeder Field 2 4 2 27 2 3" xfId="11617"/>
    <cellStyle name="Feeder Field 2 4 2 27 2 4" xfId="11618"/>
    <cellStyle name="Feeder Field 2 4 2 27 3" xfId="11619"/>
    <cellStyle name="Feeder Field 2 4 2 27 4" xfId="11620"/>
    <cellStyle name="Feeder Field 2 4 2 28" xfId="867"/>
    <cellStyle name="Feeder Field 2 4 2 28 2" xfId="11621"/>
    <cellStyle name="Feeder Field 2 4 2 28 2 2" xfId="11622"/>
    <cellStyle name="Feeder Field 2 4 2 28 2 3" xfId="11623"/>
    <cellStyle name="Feeder Field 2 4 2 28 2 4" xfId="11624"/>
    <cellStyle name="Feeder Field 2 4 2 28 3" xfId="11625"/>
    <cellStyle name="Feeder Field 2 4 2 28 4" xfId="11626"/>
    <cellStyle name="Feeder Field 2 4 2 29" xfId="868"/>
    <cellStyle name="Feeder Field 2 4 2 29 2" xfId="11627"/>
    <cellStyle name="Feeder Field 2 4 2 29 2 2" xfId="11628"/>
    <cellStyle name="Feeder Field 2 4 2 29 2 3" xfId="11629"/>
    <cellStyle name="Feeder Field 2 4 2 29 2 4" xfId="11630"/>
    <cellStyle name="Feeder Field 2 4 2 29 3" xfId="11631"/>
    <cellStyle name="Feeder Field 2 4 2 29 4" xfId="11632"/>
    <cellStyle name="Feeder Field 2 4 2 3" xfId="869"/>
    <cellStyle name="Feeder Field 2 4 2 3 2" xfId="11633"/>
    <cellStyle name="Feeder Field 2 4 2 3 2 2" xfId="11634"/>
    <cellStyle name="Feeder Field 2 4 2 3 2 3" xfId="11635"/>
    <cellStyle name="Feeder Field 2 4 2 3 2 4" xfId="11636"/>
    <cellStyle name="Feeder Field 2 4 2 3 3" xfId="11637"/>
    <cellStyle name="Feeder Field 2 4 2 3 4" xfId="11638"/>
    <cellStyle name="Feeder Field 2 4 2 30" xfId="870"/>
    <cellStyle name="Feeder Field 2 4 2 30 2" xfId="11639"/>
    <cellStyle name="Feeder Field 2 4 2 30 2 2" xfId="11640"/>
    <cellStyle name="Feeder Field 2 4 2 30 2 3" xfId="11641"/>
    <cellStyle name="Feeder Field 2 4 2 30 2 4" xfId="11642"/>
    <cellStyle name="Feeder Field 2 4 2 30 3" xfId="11643"/>
    <cellStyle name="Feeder Field 2 4 2 30 4" xfId="11644"/>
    <cellStyle name="Feeder Field 2 4 2 31" xfId="871"/>
    <cellStyle name="Feeder Field 2 4 2 31 2" xfId="11645"/>
    <cellStyle name="Feeder Field 2 4 2 31 2 2" xfId="11646"/>
    <cellStyle name="Feeder Field 2 4 2 31 2 3" xfId="11647"/>
    <cellStyle name="Feeder Field 2 4 2 31 2 4" xfId="11648"/>
    <cellStyle name="Feeder Field 2 4 2 31 3" xfId="11649"/>
    <cellStyle name="Feeder Field 2 4 2 31 4" xfId="11650"/>
    <cellStyle name="Feeder Field 2 4 2 32" xfId="872"/>
    <cellStyle name="Feeder Field 2 4 2 32 2" xfId="11651"/>
    <cellStyle name="Feeder Field 2 4 2 32 2 2" xfId="11652"/>
    <cellStyle name="Feeder Field 2 4 2 32 2 3" xfId="11653"/>
    <cellStyle name="Feeder Field 2 4 2 32 2 4" xfId="11654"/>
    <cellStyle name="Feeder Field 2 4 2 32 3" xfId="11655"/>
    <cellStyle name="Feeder Field 2 4 2 32 4" xfId="11656"/>
    <cellStyle name="Feeder Field 2 4 2 33" xfId="873"/>
    <cellStyle name="Feeder Field 2 4 2 33 2" xfId="11657"/>
    <cellStyle name="Feeder Field 2 4 2 33 2 2" xfId="11658"/>
    <cellStyle name="Feeder Field 2 4 2 33 2 3" xfId="11659"/>
    <cellStyle name="Feeder Field 2 4 2 33 2 4" xfId="11660"/>
    <cellStyle name="Feeder Field 2 4 2 33 3" xfId="11661"/>
    <cellStyle name="Feeder Field 2 4 2 33 4" xfId="11662"/>
    <cellStyle name="Feeder Field 2 4 2 34" xfId="874"/>
    <cellStyle name="Feeder Field 2 4 2 34 2" xfId="11663"/>
    <cellStyle name="Feeder Field 2 4 2 34 2 2" xfId="11664"/>
    <cellStyle name="Feeder Field 2 4 2 34 2 3" xfId="11665"/>
    <cellStyle name="Feeder Field 2 4 2 34 2 4" xfId="11666"/>
    <cellStyle name="Feeder Field 2 4 2 34 3" xfId="11667"/>
    <cellStyle name="Feeder Field 2 4 2 34 4" xfId="11668"/>
    <cellStyle name="Feeder Field 2 4 2 35" xfId="875"/>
    <cellStyle name="Feeder Field 2 4 2 35 2" xfId="11669"/>
    <cellStyle name="Feeder Field 2 4 2 35 2 2" xfId="11670"/>
    <cellStyle name="Feeder Field 2 4 2 35 2 3" xfId="11671"/>
    <cellStyle name="Feeder Field 2 4 2 35 2 4" xfId="11672"/>
    <cellStyle name="Feeder Field 2 4 2 35 3" xfId="11673"/>
    <cellStyle name="Feeder Field 2 4 2 35 4" xfId="11674"/>
    <cellStyle name="Feeder Field 2 4 2 36" xfId="876"/>
    <cellStyle name="Feeder Field 2 4 2 36 2" xfId="11675"/>
    <cellStyle name="Feeder Field 2 4 2 36 2 2" xfId="11676"/>
    <cellStyle name="Feeder Field 2 4 2 36 2 3" xfId="11677"/>
    <cellStyle name="Feeder Field 2 4 2 36 2 4" xfId="11678"/>
    <cellStyle name="Feeder Field 2 4 2 36 3" xfId="11679"/>
    <cellStyle name="Feeder Field 2 4 2 36 4" xfId="11680"/>
    <cellStyle name="Feeder Field 2 4 2 37" xfId="877"/>
    <cellStyle name="Feeder Field 2 4 2 37 2" xfId="11681"/>
    <cellStyle name="Feeder Field 2 4 2 37 2 2" xfId="11682"/>
    <cellStyle name="Feeder Field 2 4 2 37 2 3" xfId="11683"/>
    <cellStyle name="Feeder Field 2 4 2 37 2 4" xfId="11684"/>
    <cellStyle name="Feeder Field 2 4 2 37 3" xfId="11685"/>
    <cellStyle name="Feeder Field 2 4 2 37 4" xfId="11686"/>
    <cellStyle name="Feeder Field 2 4 2 38" xfId="878"/>
    <cellStyle name="Feeder Field 2 4 2 38 2" xfId="11687"/>
    <cellStyle name="Feeder Field 2 4 2 38 2 2" xfId="11688"/>
    <cellStyle name="Feeder Field 2 4 2 38 2 3" xfId="11689"/>
    <cellStyle name="Feeder Field 2 4 2 38 2 4" xfId="11690"/>
    <cellStyle name="Feeder Field 2 4 2 38 3" xfId="11691"/>
    <cellStyle name="Feeder Field 2 4 2 38 4" xfId="11692"/>
    <cellStyle name="Feeder Field 2 4 2 39" xfId="879"/>
    <cellStyle name="Feeder Field 2 4 2 39 2" xfId="11693"/>
    <cellStyle name="Feeder Field 2 4 2 39 2 2" xfId="11694"/>
    <cellStyle name="Feeder Field 2 4 2 39 2 3" xfId="11695"/>
    <cellStyle name="Feeder Field 2 4 2 39 2 4" xfId="11696"/>
    <cellStyle name="Feeder Field 2 4 2 39 3" xfId="11697"/>
    <cellStyle name="Feeder Field 2 4 2 39 4" xfId="11698"/>
    <cellStyle name="Feeder Field 2 4 2 4" xfId="880"/>
    <cellStyle name="Feeder Field 2 4 2 4 2" xfId="11699"/>
    <cellStyle name="Feeder Field 2 4 2 4 2 2" xfId="11700"/>
    <cellStyle name="Feeder Field 2 4 2 4 2 3" xfId="11701"/>
    <cellStyle name="Feeder Field 2 4 2 4 2 4" xfId="11702"/>
    <cellStyle name="Feeder Field 2 4 2 4 3" xfId="11703"/>
    <cellStyle name="Feeder Field 2 4 2 4 4" xfId="11704"/>
    <cellStyle name="Feeder Field 2 4 2 40" xfId="881"/>
    <cellStyle name="Feeder Field 2 4 2 40 2" xfId="11705"/>
    <cellStyle name="Feeder Field 2 4 2 40 2 2" xfId="11706"/>
    <cellStyle name="Feeder Field 2 4 2 40 2 3" xfId="11707"/>
    <cellStyle name="Feeder Field 2 4 2 40 2 4" xfId="11708"/>
    <cellStyle name="Feeder Field 2 4 2 40 3" xfId="11709"/>
    <cellStyle name="Feeder Field 2 4 2 40 4" xfId="11710"/>
    <cellStyle name="Feeder Field 2 4 2 41" xfId="882"/>
    <cellStyle name="Feeder Field 2 4 2 41 2" xfId="11711"/>
    <cellStyle name="Feeder Field 2 4 2 41 2 2" xfId="11712"/>
    <cellStyle name="Feeder Field 2 4 2 41 2 3" xfId="11713"/>
    <cellStyle name="Feeder Field 2 4 2 41 2 4" xfId="11714"/>
    <cellStyle name="Feeder Field 2 4 2 41 3" xfId="11715"/>
    <cellStyle name="Feeder Field 2 4 2 41 4" xfId="11716"/>
    <cellStyle name="Feeder Field 2 4 2 42" xfId="883"/>
    <cellStyle name="Feeder Field 2 4 2 42 2" xfId="11717"/>
    <cellStyle name="Feeder Field 2 4 2 42 2 2" xfId="11718"/>
    <cellStyle name="Feeder Field 2 4 2 42 2 3" xfId="11719"/>
    <cellStyle name="Feeder Field 2 4 2 42 2 4" xfId="11720"/>
    <cellStyle name="Feeder Field 2 4 2 42 3" xfId="11721"/>
    <cellStyle name="Feeder Field 2 4 2 42 4" xfId="11722"/>
    <cellStyle name="Feeder Field 2 4 2 43" xfId="884"/>
    <cellStyle name="Feeder Field 2 4 2 43 2" xfId="11723"/>
    <cellStyle name="Feeder Field 2 4 2 43 2 2" xfId="11724"/>
    <cellStyle name="Feeder Field 2 4 2 43 2 3" xfId="11725"/>
    <cellStyle name="Feeder Field 2 4 2 43 2 4" xfId="11726"/>
    <cellStyle name="Feeder Field 2 4 2 43 3" xfId="11727"/>
    <cellStyle name="Feeder Field 2 4 2 43 4" xfId="11728"/>
    <cellStyle name="Feeder Field 2 4 2 44" xfId="885"/>
    <cellStyle name="Feeder Field 2 4 2 44 2" xfId="11729"/>
    <cellStyle name="Feeder Field 2 4 2 44 2 2" xfId="11730"/>
    <cellStyle name="Feeder Field 2 4 2 44 2 3" xfId="11731"/>
    <cellStyle name="Feeder Field 2 4 2 44 2 4" xfId="11732"/>
    <cellStyle name="Feeder Field 2 4 2 44 3" xfId="11733"/>
    <cellStyle name="Feeder Field 2 4 2 44 4" xfId="11734"/>
    <cellStyle name="Feeder Field 2 4 2 45" xfId="11735"/>
    <cellStyle name="Feeder Field 2 4 2 45 2" xfId="11736"/>
    <cellStyle name="Feeder Field 2 4 2 45 3" xfId="11737"/>
    <cellStyle name="Feeder Field 2 4 2 45 4" xfId="11738"/>
    <cellStyle name="Feeder Field 2 4 2 46" xfId="11739"/>
    <cellStyle name="Feeder Field 2 4 2 46 2" xfId="11740"/>
    <cellStyle name="Feeder Field 2 4 2 46 3" xfId="11741"/>
    <cellStyle name="Feeder Field 2 4 2 46 4" xfId="11742"/>
    <cellStyle name="Feeder Field 2 4 2 47" xfId="11743"/>
    <cellStyle name="Feeder Field 2 4 2 5" xfId="886"/>
    <cellStyle name="Feeder Field 2 4 2 5 2" xfId="11744"/>
    <cellStyle name="Feeder Field 2 4 2 5 2 2" xfId="11745"/>
    <cellStyle name="Feeder Field 2 4 2 5 2 3" xfId="11746"/>
    <cellStyle name="Feeder Field 2 4 2 5 2 4" xfId="11747"/>
    <cellStyle name="Feeder Field 2 4 2 5 3" xfId="11748"/>
    <cellStyle name="Feeder Field 2 4 2 5 4" xfId="11749"/>
    <cellStyle name="Feeder Field 2 4 2 6" xfId="887"/>
    <cellStyle name="Feeder Field 2 4 2 6 2" xfId="11750"/>
    <cellStyle name="Feeder Field 2 4 2 6 2 2" xfId="11751"/>
    <cellStyle name="Feeder Field 2 4 2 6 2 3" xfId="11752"/>
    <cellStyle name="Feeder Field 2 4 2 6 2 4" xfId="11753"/>
    <cellStyle name="Feeder Field 2 4 2 6 3" xfId="11754"/>
    <cellStyle name="Feeder Field 2 4 2 6 4" xfId="11755"/>
    <cellStyle name="Feeder Field 2 4 2 7" xfId="888"/>
    <cellStyle name="Feeder Field 2 4 2 7 2" xfId="11756"/>
    <cellStyle name="Feeder Field 2 4 2 7 2 2" xfId="11757"/>
    <cellStyle name="Feeder Field 2 4 2 7 2 3" xfId="11758"/>
    <cellStyle name="Feeder Field 2 4 2 7 2 4" xfId="11759"/>
    <cellStyle name="Feeder Field 2 4 2 7 3" xfId="11760"/>
    <cellStyle name="Feeder Field 2 4 2 7 4" xfId="11761"/>
    <cellStyle name="Feeder Field 2 4 2 8" xfId="889"/>
    <cellStyle name="Feeder Field 2 4 2 8 2" xfId="11762"/>
    <cellStyle name="Feeder Field 2 4 2 8 2 2" xfId="11763"/>
    <cellStyle name="Feeder Field 2 4 2 8 2 3" xfId="11764"/>
    <cellStyle name="Feeder Field 2 4 2 8 2 4" xfId="11765"/>
    <cellStyle name="Feeder Field 2 4 2 8 3" xfId="11766"/>
    <cellStyle name="Feeder Field 2 4 2 8 4" xfId="11767"/>
    <cellStyle name="Feeder Field 2 4 2 9" xfId="890"/>
    <cellStyle name="Feeder Field 2 4 2 9 2" xfId="11768"/>
    <cellStyle name="Feeder Field 2 4 2 9 2 2" xfId="11769"/>
    <cellStyle name="Feeder Field 2 4 2 9 2 3" xfId="11770"/>
    <cellStyle name="Feeder Field 2 4 2 9 2 4" xfId="11771"/>
    <cellStyle name="Feeder Field 2 4 2 9 3" xfId="11772"/>
    <cellStyle name="Feeder Field 2 4 2 9 4" xfId="11773"/>
    <cellStyle name="Feeder Field 2 4 20" xfId="891"/>
    <cellStyle name="Feeder Field 2 4 20 2" xfId="11774"/>
    <cellStyle name="Feeder Field 2 4 20 2 2" xfId="11775"/>
    <cellStyle name="Feeder Field 2 4 20 2 3" xfId="11776"/>
    <cellStyle name="Feeder Field 2 4 20 2 4" xfId="11777"/>
    <cellStyle name="Feeder Field 2 4 20 3" xfId="11778"/>
    <cellStyle name="Feeder Field 2 4 20 4" xfId="11779"/>
    <cellStyle name="Feeder Field 2 4 21" xfId="892"/>
    <cellStyle name="Feeder Field 2 4 21 2" xfId="11780"/>
    <cellStyle name="Feeder Field 2 4 21 2 2" xfId="11781"/>
    <cellStyle name="Feeder Field 2 4 21 2 3" xfId="11782"/>
    <cellStyle name="Feeder Field 2 4 21 2 4" xfId="11783"/>
    <cellStyle name="Feeder Field 2 4 21 3" xfId="11784"/>
    <cellStyle name="Feeder Field 2 4 21 4" xfId="11785"/>
    <cellStyle name="Feeder Field 2 4 22" xfId="893"/>
    <cellStyle name="Feeder Field 2 4 22 2" xfId="11786"/>
    <cellStyle name="Feeder Field 2 4 22 2 2" xfId="11787"/>
    <cellStyle name="Feeder Field 2 4 22 2 3" xfId="11788"/>
    <cellStyle name="Feeder Field 2 4 22 2 4" xfId="11789"/>
    <cellStyle name="Feeder Field 2 4 22 3" xfId="11790"/>
    <cellStyle name="Feeder Field 2 4 22 4" xfId="11791"/>
    <cellStyle name="Feeder Field 2 4 23" xfId="894"/>
    <cellStyle name="Feeder Field 2 4 23 2" xfId="11792"/>
    <cellStyle name="Feeder Field 2 4 23 2 2" xfId="11793"/>
    <cellStyle name="Feeder Field 2 4 23 2 3" xfId="11794"/>
    <cellStyle name="Feeder Field 2 4 23 2 4" xfId="11795"/>
    <cellStyle name="Feeder Field 2 4 23 3" xfId="11796"/>
    <cellStyle name="Feeder Field 2 4 23 4" xfId="11797"/>
    <cellStyle name="Feeder Field 2 4 24" xfId="895"/>
    <cellStyle name="Feeder Field 2 4 24 2" xfId="11798"/>
    <cellStyle name="Feeder Field 2 4 24 2 2" xfId="11799"/>
    <cellStyle name="Feeder Field 2 4 24 2 3" xfId="11800"/>
    <cellStyle name="Feeder Field 2 4 24 2 4" xfId="11801"/>
    <cellStyle name="Feeder Field 2 4 24 3" xfId="11802"/>
    <cellStyle name="Feeder Field 2 4 24 4" xfId="11803"/>
    <cellStyle name="Feeder Field 2 4 25" xfId="896"/>
    <cellStyle name="Feeder Field 2 4 25 2" xfId="11804"/>
    <cellStyle name="Feeder Field 2 4 25 2 2" xfId="11805"/>
    <cellStyle name="Feeder Field 2 4 25 2 3" xfId="11806"/>
    <cellStyle name="Feeder Field 2 4 25 2 4" xfId="11807"/>
    <cellStyle name="Feeder Field 2 4 25 3" xfId="11808"/>
    <cellStyle name="Feeder Field 2 4 25 4" xfId="11809"/>
    <cellStyle name="Feeder Field 2 4 26" xfId="897"/>
    <cellStyle name="Feeder Field 2 4 26 2" xfId="11810"/>
    <cellStyle name="Feeder Field 2 4 26 2 2" xfId="11811"/>
    <cellStyle name="Feeder Field 2 4 26 2 3" xfId="11812"/>
    <cellStyle name="Feeder Field 2 4 26 2 4" xfId="11813"/>
    <cellStyle name="Feeder Field 2 4 26 3" xfId="11814"/>
    <cellStyle name="Feeder Field 2 4 26 4" xfId="11815"/>
    <cellStyle name="Feeder Field 2 4 27" xfId="898"/>
    <cellStyle name="Feeder Field 2 4 27 2" xfId="11816"/>
    <cellStyle name="Feeder Field 2 4 27 2 2" xfId="11817"/>
    <cellStyle name="Feeder Field 2 4 27 2 3" xfId="11818"/>
    <cellStyle name="Feeder Field 2 4 27 2 4" xfId="11819"/>
    <cellStyle name="Feeder Field 2 4 27 3" xfId="11820"/>
    <cellStyle name="Feeder Field 2 4 27 4" xfId="11821"/>
    <cellStyle name="Feeder Field 2 4 28" xfId="899"/>
    <cellStyle name="Feeder Field 2 4 28 2" xfId="11822"/>
    <cellStyle name="Feeder Field 2 4 28 2 2" xfId="11823"/>
    <cellStyle name="Feeder Field 2 4 28 2 3" xfId="11824"/>
    <cellStyle name="Feeder Field 2 4 28 2 4" xfId="11825"/>
    <cellStyle name="Feeder Field 2 4 28 3" xfId="11826"/>
    <cellStyle name="Feeder Field 2 4 28 4" xfId="11827"/>
    <cellStyle name="Feeder Field 2 4 29" xfId="900"/>
    <cellStyle name="Feeder Field 2 4 29 2" xfId="11828"/>
    <cellStyle name="Feeder Field 2 4 29 2 2" xfId="11829"/>
    <cellStyle name="Feeder Field 2 4 29 2 3" xfId="11830"/>
    <cellStyle name="Feeder Field 2 4 29 2 4" xfId="11831"/>
    <cellStyle name="Feeder Field 2 4 29 3" xfId="11832"/>
    <cellStyle name="Feeder Field 2 4 29 4" xfId="11833"/>
    <cellStyle name="Feeder Field 2 4 3" xfId="901"/>
    <cellStyle name="Feeder Field 2 4 3 2" xfId="11834"/>
    <cellStyle name="Feeder Field 2 4 3 2 2" xfId="11835"/>
    <cellStyle name="Feeder Field 2 4 3 2 3" xfId="11836"/>
    <cellStyle name="Feeder Field 2 4 3 2 4" xfId="11837"/>
    <cellStyle name="Feeder Field 2 4 3 3" xfId="11838"/>
    <cellStyle name="Feeder Field 2 4 3 4" xfId="11839"/>
    <cellStyle name="Feeder Field 2 4 30" xfId="902"/>
    <cellStyle name="Feeder Field 2 4 30 2" xfId="11840"/>
    <cellStyle name="Feeder Field 2 4 30 2 2" xfId="11841"/>
    <cellStyle name="Feeder Field 2 4 30 2 3" xfId="11842"/>
    <cellStyle name="Feeder Field 2 4 30 2 4" xfId="11843"/>
    <cellStyle name="Feeder Field 2 4 30 3" xfId="11844"/>
    <cellStyle name="Feeder Field 2 4 30 4" xfId="11845"/>
    <cellStyle name="Feeder Field 2 4 31" xfId="903"/>
    <cellStyle name="Feeder Field 2 4 31 2" xfId="11846"/>
    <cellStyle name="Feeder Field 2 4 31 2 2" xfId="11847"/>
    <cellStyle name="Feeder Field 2 4 31 2 3" xfId="11848"/>
    <cellStyle name="Feeder Field 2 4 31 2 4" xfId="11849"/>
    <cellStyle name="Feeder Field 2 4 31 3" xfId="11850"/>
    <cellStyle name="Feeder Field 2 4 31 4" xfId="11851"/>
    <cellStyle name="Feeder Field 2 4 32" xfId="904"/>
    <cellStyle name="Feeder Field 2 4 32 2" xfId="11852"/>
    <cellStyle name="Feeder Field 2 4 32 2 2" xfId="11853"/>
    <cellStyle name="Feeder Field 2 4 32 2 3" xfId="11854"/>
    <cellStyle name="Feeder Field 2 4 32 2 4" xfId="11855"/>
    <cellStyle name="Feeder Field 2 4 32 3" xfId="11856"/>
    <cellStyle name="Feeder Field 2 4 32 4" xfId="11857"/>
    <cellStyle name="Feeder Field 2 4 33" xfId="905"/>
    <cellStyle name="Feeder Field 2 4 33 2" xfId="11858"/>
    <cellStyle name="Feeder Field 2 4 33 2 2" xfId="11859"/>
    <cellStyle name="Feeder Field 2 4 33 2 3" xfId="11860"/>
    <cellStyle name="Feeder Field 2 4 33 2 4" xfId="11861"/>
    <cellStyle name="Feeder Field 2 4 33 3" xfId="11862"/>
    <cellStyle name="Feeder Field 2 4 33 4" xfId="11863"/>
    <cellStyle name="Feeder Field 2 4 34" xfId="906"/>
    <cellStyle name="Feeder Field 2 4 34 2" xfId="11864"/>
    <cellStyle name="Feeder Field 2 4 34 2 2" xfId="11865"/>
    <cellStyle name="Feeder Field 2 4 34 2 3" xfId="11866"/>
    <cellStyle name="Feeder Field 2 4 34 2 4" xfId="11867"/>
    <cellStyle name="Feeder Field 2 4 34 3" xfId="11868"/>
    <cellStyle name="Feeder Field 2 4 34 4" xfId="11869"/>
    <cellStyle name="Feeder Field 2 4 35" xfId="907"/>
    <cellStyle name="Feeder Field 2 4 35 2" xfId="11870"/>
    <cellStyle name="Feeder Field 2 4 35 2 2" xfId="11871"/>
    <cellStyle name="Feeder Field 2 4 35 2 3" xfId="11872"/>
    <cellStyle name="Feeder Field 2 4 35 2 4" xfId="11873"/>
    <cellStyle name="Feeder Field 2 4 35 3" xfId="11874"/>
    <cellStyle name="Feeder Field 2 4 35 4" xfId="11875"/>
    <cellStyle name="Feeder Field 2 4 36" xfId="908"/>
    <cellStyle name="Feeder Field 2 4 36 2" xfId="11876"/>
    <cellStyle name="Feeder Field 2 4 36 2 2" xfId="11877"/>
    <cellStyle name="Feeder Field 2 4 36 2 3" xfId="11878"/>
    <cellStyle name="Feeder Field 2 4 36 2 4" xfId="11879"/>
    <cellStyle name="Feeder Field 2 4 36 3" xfId="11880"/>
    <cellStyle name="Feeder Field 2 4 36 4" xfId="11881"/>
    <cellStyle name="Feeder Field 2 4 37" xfId="909"/>
    <cellStyle name="Feeder Field 2 4 37 2" xfId="11882"/>
    <cellStyle name="Feeder Field 2 4 37 2 2" xfId="11883"/>
    <cellStyle name="Feeder Field 2 4 37 2 3" xfId="11884"/>
    <cellStyle name="Feeder Field 2 4 37 2 4" xfId="11885"/>
    <cellStyle name="Feeder Field 2 4 37 3" xfId="11886"/>
    <cellStyle name="Feeder Field 2 4 37 4" xfId="11887"/>
    <cellStyle name="Feeder Field 2 4 38" xfId="910"/>
    <cellStyle name="Feeder Field 2 4 38 2" xfId="11888"/>
    <cellStyle name="Feeder Field 2 4 38 2 2" xfId="11889"/>
    <cellStyle name="Feeder Field 2 4 38 2 3" xfId="11890"/>
    <cellStyle name="Feeder Field 2 4 38 2 4" xfId="11891"/>
    <cellStyle name="Feeder Field 2 4 38 3" xfId="11892"/>
    <cellStyle name="Feeder Field 2 4 38 4" xfId="11893"/>
    <cellStyle name="Feeder Field 2 4 39" xfId="911"/>
    <cellStyle name="Feeder Field 2 4 39 2" xfId="11894"/>
    <cellStyle name="Feeder Field 2 4 39 2 2" xfId="11895"/>
    <cellStyle name="Feeder Field 2 4 39 2 3" xfId="11896"/>
    <cellStyle name="Feeder Field 2 4 39 2 4" xfId="11897"/>
    <cellStyle name="Feeder Field 2 4 39 3" xfId="11898"/>
    <cellStyle name="Feeder Field 2 4 39 4" xfId="11899"/>
    <cellStyle name="Feeder Field 2 4 4" xfId="912"/>
    <cellStyle name="Feeder Field 2 4 4 2" xfId="11900"/>
    <cellStyle name="Feeder Field 2 4 4 2 2" xfId="11901"/>
    <cellStyle name="Feeder Field 2 4 4 2 3" xfId="11902"/>
    <cellStyle name="Feeder Field 2 4 4 2 4" xfId="11903"/>
    <cellStyle name="Feeder Field 2 4 4 3" xfId="11904"/>
    <cellStyle name="Feeder Field 2 4 4 4" xfId="11905"/>
    <cellStyle name="Feeder Field 2 4 40" xfId="913"/>
    <cellStyle name="Feeder Field 2 4 40 2" xfId="11906"/>
    <cellStyle name="Feeder Field 2 4 40 2 2" xfId="11907"/>
    <cellStyle name="Feeder Field 2 4 40 2 3" xfId="11908"/>
    <cellStyle name="Feeder Field 2 4 40 2 4" xfId="11909"/>
    <cellStyle name="Feeder Field 2 4 40 3" xfId="11910"/>
    <cellStyle name="Feeder Field 2 4 40 4" xfId="11911"/>
    <cellStyle name="Feeder Field 2 4 41" xfId="914"/>
    <cellStyle name="Feeder Field 2 4 41 2" xfId="11912"/>
    <cellStyle name="Feeder Field 2 4 41 2 2" xfId="11913"/>
    <cellStyle name="Feeder Field 2 4 41 2 3" xfId="11914"/>
    <cellStyle name="Feeder Field 2 4 41 2 4" xfId="11915"/>
    <cellStyle name="Feeder Field 2 4 41 3" xfId="11916"/>
    <cellStyle name="Feeder Field 2 4 41 4" xfId="11917"/>
    <cellStyle name="Feeder Field 2 4 42" xfId="915"/>
    <cellStyle name="Feeder Field 2 4 42 2" xfId="11918"/>
    <cellStyle name="Feeder Field 2 4 42 2 2" xfId="11919"/>
    <cellStyle name="Feeder Field 2 4 42 2 3" xfId="11920"/>
    <cellStyle name="Feeder Field 2 4 42 2 4" xfId="11921"/>
    <cellStyle name="Feeder Field 2 4 42 3" xfId="11922"/>
    <cellStyle name="Feeder Field 2 4 42 4" xfId="11923"/>
    <cellStyle name="Feeder Field 2 4 43" xfId="916"/>
    <cellStyle name="Feeder Field 2 4 43 2" xfId="11924"/>
    <cellStyle name="Feeder Field 2 4 43 2 2" xfId="11925"/>
    <cellStyle name="Feeder Field 2 4 43 2 3" xfId="11926"/>
    <cellStyle name="Feeder Field 2 4 43 2 4" xfId="11927"/>
    <cellStyle name="Feeder Field 2 4 43 3" xfId="11928"/>
    <cellStyle name="Feeder Field 2 4 43 4" xfId="11929"/>
    <cellStyle name="Feeder Field 2 4 44" xfId="917"/>
    <cellStyle name="Feeder Field 2 4 44 2" xfId="11930"/>
    <cellStyle name="Feeder Field 2 4 44 2 2" xfId="11931"/>
    <cellStyle name="Feeder Field 2 4 44 2 3" xfId="11932"/>
    <cellStyle name="Feeder Field 2 4 44 2 4" xfId="11933"/>
    <cellStyle name="Feeder Field 2 4 44 3" xfId="11934"/>
    <cellStyle name="Feeder Field 2 4 44 4" xfId="11935"/>
    <cellStyle name="Feeder Field 2 4 45" xfId="918"/>
    <cellStyle name="Feeder Field 2 4 45 2" xfId="11936"/>
    <cellStyle name="Feeder Field 2 4 45 2 2" xfId="11937"/>
    <cellStyle name="Feeder Field 2 4 45 2 3" xfId="11938"/>
    <cellStyle name="Feeder Field 2 4 45 2 4" xfId="11939"/>
    <cellStyle name="Feeder Field 2 4 45 3" xfId="11940"/>
    <cellStyle name="Feeder Field 2 4 45 4" xfId="11941"/>
    <cellStyle name="Feeder Field 2 4 46" xfId="11942"/>
    <cellStyle name="Feeder Field 2 4 46 2" xfId="11943"/>
    <cellStyle name="Feeder Field 2 4 46 3" xfId="11944"/>
    <cellStyle name="Feeder Field 2 4 46 4" xfId="11945"/>
    <cellStyle name="Feeder Field 2 4 47" xfId="11946"/>
    <cellStyle name="Feeder Field 2 4 47 2" xfId="11947"/>
    <cellStyle name="Feeder Field 2 4 47 3" xfId="11948"/>
    <cellStyle name="Feeder Field 2 4 47 4" xfId="11949"/>
    <cellStyle name="Feeder Field 2 4 48" xfId="11950"/>
    <cellStyle name="Feeder Field 2 4 5" xfId="919"/>
    <cellStyle name="Feeder Field 2 4 5 2" xfId="11951"/>
    <cellStyle name="Feeder Field 2 4 5 2 2" xfId="11952"/>
    <cellStyle name="Feeder Field 2 4 5 2 3" xfId="11953"/>
    <cellStyle name="Feeder Field 2 4 5 2 4" xfId="11954"/>
    <cellStyle name="Feeder Field 2 4 5 3" xfId="11955"/>
    <cellStyle name="Feeder Field 2 4 5 4" xfId="11956"/>
    <cellStyle name="Feeder Field 2 4 6" xfId="920"/>
    <cellStyle name="Feeder Field 2 4 6 2" xfId="11957"/>
    <cellStyle name="Feeder Field 2 4 6 2 2" xfId="11958"/>
    <cellStyle name="Feeder Field 2 4 6 2 3" xfId="11959"/>
    <cellStyle name="Feeder Field 2 4 6 2 4" xfId="11960"/>
    <cellStyle name="Feeder Field 2 4 6 3" xfId="11961"/>
    <cellStyle name="Feeder Field 2 4 6 4" xfId="11962"/>
    <cellStyle name="Feeder Field 2 4 7" xfId="921"/>
    <cellStyle name="Feeder Field 2 4 7 2" xfId="11963"/>
    <cellStyle name="Feeder Field 2 4 7 2 2" xfId="11964"/>
    <cellStyle name="Feeder Field 2 4 7 2 3" xfId="11965"/>
    <cellStyle name="Feeder Field 2 4 7 2 4" xfId="11966"/>
    <cellStyle name="Feeder Field 2 4 7 3" xfId="11967"/>
    <cellStyle name="Feeder Field 2 4 7 4" xfId="11968"/>
    <cellStyle name="Feeder Field 2 4 8" xfId="922"/>
    <cellStyle name="Feeder Field 2 4 8 2" xfId="11969"/>
    <cellStyle name="Feeder Field 2 4 8 2 2" xfId="11970"/>
    <cellStyle name="Feeder Field 2 4 8 2 3" xfId="11971"/>
    <cellStyle name="Feeder Field 2 4 8 2 4" xfId="11972"/>
    <cellStyle name="Feeder Field 2 4 8 3" xfId="11973"/>
    <cellStyle name="Feeder Field 2 4 8 4" xfId="11974"/>
    <cellStyle name="Feeder Field 2 4 9" xfId="923"/>
    <cellStyle name="Feeder Field 2 4 9 2" xfId="11975"/>
    <cellStyle name="Feeder Field 2 4 9 2 2" xfId="11976"/>
    <cellStyle name="Feeder Field 2 4 9 2 3" xfId="11977"/>
    <cellStyle name="Feeder Field 2 4 9 2 4" xfId="11978"/>
    <cellStyle name="Feeder Field 2 4 9 3" xfId="11979"/>
    <cellStyle name="Feeder Field 2 4 9 4" xfId="11980"/>
    <cellStyle name="Feeder Field 2 5" xfId="924"/>
    <cellStyle name="Feeder Field 2 5 10" xfId="925"/>
    <cellStyle name="Feeder Field 2 5 10 2" xfId="11981"/>
    <cellStyle name="Feeder Field 2 5 10 2 2" xfId="11982"/>
    <cellStyle name="Feeder Field 2 5 10 2 3" xfId="11983"/>
    <cellStyle name="Feeder Field 2 5 10 2 4" xfId="11984"/>
    <cellStyle name="Feeder Field 2 5 10 3" xfId="11985"/>
    <cellStyle name="Feeder Field 2 5 10 4" xfId="11986"/>
    <cellStyle name="Feeder Field 2 5 11" xfId="926"/>
    <cellStyle name="Feeder Field 2 5 11 2" xfId="11987"/>
    <cellStyle name="Feeder Field 2 5 11 2 2" xfId="11988"/>
    <cellStyle name="Feeder Field 2 5 11 2 3" xfId="11989"/>
    <cellStyle name="Feeder Field 2 5 11 2 4" xfId="11990"/>
    <cellStyle name="Feeder Field 2 5 11 3" xfId="11991"/>
    <cellStyle name="Feeder Field 2 5 11 4" xfId="11992"/>
    <cellStyle name="Feeder Field 2 5 12" xfId="927"/>
    <cellStyle name="Feeder Field 2 5 12 2" xfId="11993"/>
    <cellStyle name="Feeder Field 2 5 12 2 2" xfId="11994"/>
    <cellStyle name="Feeder Field 2 5 12 2 3" xfId="11995"/>
    <cellStyle name="Feeder Field 2 5 12 2 4" xfId="11996"/>
    <cellStyle name="Feeder Field 2 5 12 3" xfId="11997"/>
    <cellStyle name="Feeder Field 2 5 12 4" xfId="11998"/>
    <cellStyle name="Feeder Field 2 5 13" xfId="928"/>
    <cellStyle name="Feeder Field 2 5 13 2" xfId="11999"/>
    <cellStyle name="Feeder Field 2 5 13 2 2" xfId="12000"/>
    <cellStyle name="Feeder Field 2 5 13 2 3" xfId="12001"/>
    <cellStyle name="Feeder Field 2 5 13 2 4" xfId="12002"/>
    <cellStyle name="Feeder Field 2 5 13 3" xfId="12003"/>
    <cellStyle name="Feeder Field 2 5 13 4" xfId="12004"/>
    <cellStyle name="Feeder Field 2 5 14" xfId="929"/>
    <cellStyle name="Feeder Field 2 5 14 2" xfId="12005"/>
    <cellStyle name="Feeder Field 2 5 14 2 2" xfId="12006"/>
    <cellStyle name="Feeder Field 2 5 14 2 3" xfId="12007"/>
    <cellStyle name="Feeder Field 2 5 14 2 4" xfId="12008"/>
    <cellStyle name="Feeder Field 2 5 14 3" xfId="12009"/>
    <cellStyle name="Feeder Field 2 5 14 4" xfId="12010"/>
    <cellStyle name="Feeder Field 2 5 15" xfId="930"/>
    <cellStyle name="Feeder Field 2 5 15 2" xfId="12011"/>
    <cellStyle name="Feeder Field 2 5 15 2 2" xfId="12012"/>
    <cellStyle name="Feeder Field 2 5 15 2 3" xfId="12013"/>
    <cellStyle name="Feeder Field 2 5 15 2 4" xfId="12014"/>
    <cellStyle name="Feeder Field 2 5 15 3" xfId="12015"/>
    <cellStyle name="Feeder Field 2 5 15 4" xfId="12016"/>
    <cellStyle name="Feeder Field 2 5 16" xfId="931"/>
    <cellStyle name="Feeder Field 2 5 16 2" xfId="12017"/>
    <cellStyle name="Feeder Field 2 5 16 2 2" xfId="12018"/>
    <cellStyle name="Feeder Field 2 5 16 2 3" xfId="12019"/>
    <cellStyle name="Feeder Field 2 5 16 2 4" xfId="12020"/>
    <cellStyle name="Feeder Field 2 5 16 3" xfId="12021"/>
    <cellStyle name="Feeder Field 2 5 16 4" xfId="12022"/>
    <cellStyle name="Feeder Field 2 5 17" xfId="932"/>
    <cellStyle name="Feeder Field 2 5 17 2" xfId="12023"/>
    <cellStyle name="Feeder Field 2 5 17 2 2" xfId="12024"/>
    <cellStyle name="Feeder Field 2 5 17 2 3" xfId="12025"/>
    <cellStyle name="Feeder Field 2 5 17 2 4" xfId="12026"/>
    <cellStyle name="Feeder Field 2 5 17 3" xfId="12027"/>
    <cellStyle name="Feeder Field 2 5 17 4" xfId="12028"/>
    <cellStyle name="Feeder Field 2 5 18" xfId="933"/>
    <cellStyle name="Feeder Field 2 5 18 2" xfId="12029"/>
    <cellStyle name="Feeder Field 2 5 18 2 2" xfId="12030"/>
    <cellStyle name="Feeder Field 2 5 18 2 3" xfId="12031"/>
    <cellStyle name="Feeder Field 2 5 18 2 4" xfId="12032"/>
    <cellStyle name="Feeder Field 2 5 18 3" xfId="12033"/>
    <cellStyle name="Feeder Field 2 5 18 4" xfId="12034"/>
    <cellStyle name="Feeder Field 2 5 19" xfId="934"/>
    <cellStyle name="Feeder Field 2 5 19 2" xfId="12035"/>
    <cellStyle name="Feeder Field 2 5 19 2 2" xfId="12036"/>
    <cellStyle name="Feeder Field 2 5 19 2 3" xfId="12037"/>
    <cellStyle name="Feeder Field 2 5 19 2 4" xfId="12038"/>
    <cellStyle name="Feeder Field 2 5 19 3" xfId="12039"/>
    <cellStyle name="Feeder Field 2 5 19 4" xfId="12040"/>
    <cellStyle name="Feeder Field 2 5 2" xfId="935"/>
    <cellStyle name="Feeder Field 2 5 2 2" xfId="12041"/>
    <cellStyle name="Feeder Field 2 5 2 2 2" xfId="12042"/>
    <cellStyle name="Feeder Field 2 5 2 2 3" xfId="12043"/>
    <cellStyle name="Feeder Field 2 5 2 2 4" xfId="12044"/>
    <cellStyle name="Feeder Field 2 5 2 3" xfId="12045"/>
    <cellStyle name="Feeder Field 2 5 2 4" xfId="12046"/>
    <cellStyle name="Feeder Field 2 5 20" xfId="936"/>
    <cellStyle name="Feeder Field 2 5 20 2" xfId="12047"/>
    <cellStyle name="Feeder Field 2 5 20 2 2" xfId="12048"/>
    <cellStyle name="Feeder Field 2 5 20 2 3" xfId="12049"/>
    <cellStyle name="Feeder Field 2 5 20 2 4" xfId="12050"/>
    <cellStyle name="Feeder Field 2 5 20 3" xfId="12051"/>
    <cellStyle name="Feeder Field 2 5 20 4" xfId="12052"/>
    <cellStyle name="Feeder Field 2 5 21" xfId="937"/>
    <cellStyle name="Feeder Field 2 5 21 2" xfId="12053"/>
    <cellStyle name="Feeder Field 2 5 21 2 2" xfId="12054"/>
    <cellStyle name="Feeder Field 2 5 21 2 3" xfId="12055"/>
    <cellStyle name="Feeder Field 2 5 21 2 4" xfId="12056"/>
    <cellStyle name="Feeder Field 2 5 21 3" xfId="12057"/>
    <cellStyle name="Feeder Field 2 5 21 4" xfId="12058"/>
    <cellStyle name="Feeder Field 2 5 22" xfId="938"/>
    <cellStyle name="Feeder Field 2 5 22 2" xfId="12059"/>
    <cellStyle name="Feeder Field 2 5 22 2 2" xfId="12060"/>
    <cellStyle name="Feeder Field 2 5 22 2 3" xfId="12061"/>
    <cellStyle name="Feeder Field 2 5 22 2 4" xfId="12062"/>
    <cellStyle name="Feeder Field 2 5 22 3" xfId="12063"/>
    <cellStyle name="Feeder Field 2 5 22 4" xfId="12064"/>
    <cellStyle name="Feeder Field 2 5 23" xfId="939"/>
    <cellStyle name="Feeder Field 2 5 23 2" xfId="12065"/>
    <cellStyle name="Feeder Field 2 5 23 2 2" xfId="12066"/>
    <cellStyle name="Feeder Field 2 5 23 2 3" xfId="12067"/>
    <cellStyle name="Feeder Field 2 5 23 2 4" xfId="12068"/>
    <cellStyle name="Feeder Field 2 5 23 3" xfId="12069"/>
    <cellStyle name="Feeder Field 2 5 23 4" xfId="12070"/>
    <cellStyle name="Feeder Field 2 5 24" xfId="940"/>
    <cellStyle name="Feeder Field 2 5 24 2" xfId="12071"/>
    <cellStyle name="Feeder Field 2 5 24 2 2" xfId="12072"/>
    <cellStyle name="Feeder Field 2 5 24 2 3" xfId="12073"/>
    <cellStyle name="Feeder Field 2 5 24 2 4" xfId="12074"/>
    <cellStyle name="Feeder Field 2 5 24 3" xfId="12075"/>
    <cellStyle name="Feeder Field 2 5 24 4" xfId="12076"/>
    <cellStyle name="Feeder Field 2 5 25" xfId="941"/>
    <cellStyle name="Feeder Field 2 5 25 2" xfId="12077"/>
    <cellStyle name="Feeder Field 2 5 25 2 2" xfId="12078"/>
    <cellStyle name="Feeder Field 2 5 25 2 3" xfId="12079"/>
    <cellStyle name="Feeder Field 2 5 25 2 4" xfId="12080"/>
    <cellStyle name="Feeder Field 2 5 25 3" xfId="12081"/>
    <cellStyle name="Feeder Field 2 5 25 4" xfId="12082"/>
    <cellStyle name="Feeder Field 2 5 26" xfId="942"/>
    <cellStyle name="Feeder Field 2 5 26 2" xfId="12083"/>
    <cellStyle name="Feeder Field 2 5 26 2 2" xfId="12084"/>
    <cellStyle name="Feeder Field 2 5 26 2 3" xfId="12085"/>
    <cellStyle name="Feeder Field 2 5 26 2 4" xfId="12086"/>
    <cellStyle name="Feeder Field 2 5 26 3" xfId="12087"/>
    <cellStyle name="Feeder Field 2 5 26 4" xfId="12088"/>
    <cellStyle name="Feeder Field 2 5 27" xfId="943"/>
    <cellStyle name="Feeder Field 2 5 27 2" xfId="12089"/>
    <cellStyle name="Feeder Field 2 5 27 2 2" xfId="12090"/>
    <cellStyle name="Feeder Field 2 5 27 2 3" xfId="12091"/>
    <cellStyle name="Feeder Field 2 5 27 2 4" xfId="12092"/>
    <cellStyle name="Feeder Field 2 5 27 3" xfId="12093"/>
    <cellStyle name="Feeder Field 2 5 27 4" xfId="12094"/>
    <cellStyle name="Feeder Field 2 5 28" xfId="944"/>
    <cellStyle name="Feeder Field 2 5 28 2" xfId="12095"/>
    <cellStyle name="Feeder Field 2 5 28 2 2" xfId="12096"/>
    <cellStyle name="Feeder Field 2 5 28 2 3" xfId="12097"/>
    <cellStyle name="Feeder Field 2 5 28 2 4" xfId="12098"/>
    <cellStyle name="Feeder Field 2 5 28 3" xfId="12099"/>
    <cellStyle name="Feeder Field 2 5 28 4" xfId="12100"/>
    <cellStyle name="Feeder Field 2 5 29" xfId="945"/>
    <cellStyle name="Feeder Field 2 5 29 2" xfId="12101"/>
    <cellStyle name="Feeder Field 2 5 29 2 2" xfId="12102"/>
    <cellStyle name="Feeder Field 2 5 29 2 3" xfId="12103"/>
    <cellStyle name="Feeder Field 2 5 29 2 4" xfId="12104"/>
    <cellStyle name="Feeder Field 2 5 29 3" xfId="12105"/>
    <cellStyle name="Feeder Field 2 5 29 4" xfId="12106"/>
    <cellStyle name="Feeder Field 2 5 3" xfId="946"/>
    <cellStyle name="Feeder Field 2 5 3 2" xfId="12107"/>
    <cellStyle name="Feeder Field 2 5 3 2 2" xfId="12108"/>
    <cellStyle name="Feeder Field 2 5 3 2 3" xfId="12109"/>
    <cellStyle name="Feeder Field 2 5 3 2 4" xfId="12110"/>
    <cellStyle name="Feeder Field 2 5 3 3" xfId="12111"/>
    <cellStyle name="Feeder Field 2 5 3 4" xfId="12112"/>
    <cellStyle name="Feeder Field 2 5 30" xfId="947"/>
    <cellStyle name="Feeder Field 2 5 30 2" xfId="12113"/>
    <cellStyle name="Feeder Field 2 5 30 2 2" xfId="12114"/>
    <cellStyle name="Feeder Field 2 5 30 2 3" xfId="12115"/>
    <cellStyle name="Feeder Field 2 5 30 2 4" xfId="12116"/>
    <cellStyle name="Feeder Field 2 5 30 3" xfId="12117"/>
    <cellStyle name="Feeder Field 2 5 30 4" xfId="12118"/>
    <cellStyle name="Feeder Field 2 5 31" xfId="948"/>
    <cellStyle name="Feeder Field 2 5 31 2" xfId="12119"/>
    <cellStyle name="Feeder Field 2 5 31 2 2" xfId="12120"/>
    <cellStyle name="Feeder Field 2 5 31 2 3" xfId="12121"/>
    <cellStyle name="Feeder Field 2 5 31 2 4" xfId="12122"/>
    <cellStyle name="Feeder Field 2 5 31 3" xfId="12123"/>
    <cellStyle name="Feeder Field 2 5 31 4" xfId="12124"/>
    <cellStyle name="Feeder Field 2 5 32" xfId="949"/>
    <cellStyle name="Feeder Field 2 5 32 2" xfId="12125"/>
    <cellStyle name="Feeder Field 2 5 32 2 2" xfId="12126"/>
    <cellStyle name="Feeder Field 2 5 32 2 3" xfId="12127"/>
    <cellStyle name="Feeder Field 2 5 32 2 4" xfId="12128"/>
    <cellStyle name="Feeder Field 2 5 32 3" xfId="12129"/>
    <cellStyle name="Feeder Field 2 5 32 4" xfId="12130"/>
    <cellStyle name="Feeder Field 2 5 33" xfId="950"/>
    <cellStyle name="Feeder Field 2 5 33 2" xfId="12131"/>
    <cellStyle name="Feeder Field 2 5 33 2 2" xfId="12132"/>
    <cellStyle name="Feeder Field 2 5 33 2 3" xfId="12133"/>
    <cellStyle name="Feeder Field 2 5 33 2 4" xfId="12134"/>
    <cellStyle name="Feeder Field 2 5 33 3" xfId="12135"/>
    <cellStyle name="Feeder Field 2 5 33 4" xfId="12136"/>
    <cellStyle name="Feeder Field 2 5 34" xfId="951"/>
    <cellStyle name="Feeder Field 2 5 34 2" xfId="12137"/>
    <cellStyle name="Feeder Field 2 5 34 2 2" xfId="12138"/>
    <cellStyle name="Feeder Field 2 5 34 2 3" xfId="12139"/>
    <cellStyle name="Feeder Field 2 5 34 2 4" xfId="12140"/>
    <cellStyle name="Feeder Field 2 5 34 3" xfId="12141"/>
    <cellStyle name="Feeder Field 2 5 34 4" xfId="12142"/>
    <cellStyle name="Feeder Field 2 5 35" xfId="952"/>
    <cellStyle name="Feeder Field 2 5 35 2" xfId="12143"/>
    <cellStyle name="Feeder Field 2 5 35 2 2" xfId="12144"/>
    <cellStyle name="Feeder Field 2 5 35 2 3" xfId="12145"/>
    <cellStyle name="Feeder Field 2 5 35 2 4" xfId="12146"/>
    <cellStyle name="Feeder Field 2 5 35 3" xfId="12147"/>
    <cellStyle name="Feeder Field 2 5 35 4" xfId="12148"/>
    <cellStyle name="Feeder Field 2 5 36" xfId="953"/>
    <cellStyle name="Feeder Field 2 5 36 2" xfId="12149"/>
    <cellStyle name="Feeder Field 2 5 36 2 2" xfId="12150"/>
    <cellStyle name="Feeder Field 2 5 36 2 3" xfId="12151"/>
    <cellStyle name="Feeder Field 2 5 36 2 4" xfId="12152"/>
    <cellStyle name="Feeder Field 2 5 36 3" xfId="12153"/>
    <cellStyle name="Feeder Field 2 5 36 4" xfId="12154"/>
    <cellStyle name="Feeder Field 2 5 37" xfId="954"/>
    <cellStyle name="Feeder Field 2 5 37 2" xfId="12155"/>
    <cellStyle name="Feeder Field 2 5 37 2 2" xfId="12156"/>
    <cellStyle name="Feeder Field 2 5 37 2 3" xfId="12157"/>
    <cellStyle name="Feeder Field 2 5 37 2 4" xfId="12158"/>
    <cellStyle name="Feeder Field 2 5 37 3" xfId="12159"/>
    <cellStyle name="Feeder Field 2 5 37 4" xfId="12160"/>
    <cellStyle name="Feeder Field 2 5 38" xfId="955"/>
    <cellStyle name="Feeder Field 2 5 38 2" xfId="12161"/>
    <cellStyle name="Feeder Field 2 5 38 2 2" xfId="12162"/>
    <cellStyle name="Feeder Field 2 5 38 2 3" xfId="12163"/>
    <cellStyle name="Feeder Field 2 5 38 2 4" xfId="12164"/>
    <cellStyle name="Feeder Field 2 5 38 3" xfId="12165"/>
    <cellStyle name="Feeder Field 2 5 38 4" xfId="12166"/>
    <cellStyle name="Feeder Field 2 5 39" xfId="956"/>
    <cellStyle name="Feeder Field 2 5 39 2" xfId="12167"/>
    <cellStyle name="Feeder Field 2 5 39 2 2" xfId="12168"/>
    <cellStyle name="Feeder Field 2 5 39 2 3" xfId="12169"/>
    <cellStyle name="Feeder Field 2 5 39 2 4" xfId="12170"/>
    <cellStyle name="Feeder Field 2 5 39 3" xfId="12171"/>
    <cellStyle name="Feeder Field 2 5 39 4" xfId="12172"/>
    <cellStyle name="Feeder Field 2 5 4" xfId="957"/>
    <cellStyle name="Feeder Field 2 5 4 2" xfId="12173"/>
    <cellStyle name="Feeder Field 2 5 4 2 2" xfId="12174"/>
    <cellStyle name="Feeder Field 2 5 4 2 3" xfId="12175"/>
    <cellStyle name="Feeder Field 2 5 4 2 4" xfId="12176"/>
    <cellStyle name="Feeder Field 2 5 4 3" xfId="12177"/>
    <cellStyle name="Feeder Field 2 5 4 4" xfId="12178"/>
    <cellStyle name="Feeder Field 2 5 40" xfId="958"/>
    <cellStyle name="Feeder Field 2 5 40 2" xfId="12179"/>
    <cellStyle name="Feeder Field 2 5 40 2 2" xfId="12180"/>
    <cellStyle name="Feeder Field 2 5 40 2 3" xfId="12181"/>
    <cellStyle name="Feeder Field 2 5 40 2 4" xfId="12182"/>
    <cellStyle name="Feeder Field 2 5 40 3" xfId="12183"/>
    <cellStyle name="Feeder Field 2 5 40 4" xfId="12184"/>
    <cellStyle name="Feeder Field 2 5 41" xfId="959"/>
    <cellStyle name="Feeder Field 2 5 41 2" xfId="12185"/>
    <cellStyle name="Feeder Field 2 5 41 2 2" xfId="12186"/>
    <cellStyle name="Feeder Field 2 5 41 2 3" xfId="12187"/>
    <cellStyle name="Feeder Field 2 5 41 2 4" xfId="12188"/>
    <cellStyle name="Feeder Field 2 5 41 3" xfId="12189"/>
    <cellStyle name="Feeder Field 2 5 41 4" xfId="12190"/>
    <cellStyle name="Feeder Field 2 5 42" xfId="960"/>
    <cellStyle name="Feeder Field 2 5 42 2" xfId="12191"/>
    <cellStyle name="Feeder Field 2 5 42 2 2" xfId="12192"/>
    <cellStyle name="Feeder Field 2 5 42 2 3" xfId="12193"/>
    <cellStyle name="Feeder Field 2 5 42 2 4" xfId="12194"/>
    <cellStyle name="Feeder Field 2 5 42 3" xfId="12195"/>
    <cellStyle name="Feeder Field 2 5 42 4" xfId="12196"/>
    <cellStyle name="Feeder Field 2 5 43" xfId="961"/>
    <cellStyle name="Feeder Field 2 5 43 2" xfId="12197"/>
    <cellStyle name="Feeder Field 2 5 43 2 2" xfId="12198"/>
    <cellStyle name="Feeder Field 2 5 43 2 3" xfId="12199"/>
    <cellStyle name="Feeder Field 2 5 43 2 4" xfId="12200"/>
    <cellStyle name="Feeder Field 2 5 43 3" xfId="12201"/>
    <cellStyle name="Feeder Field 2 5 43 4" xfId="12202"/>
    <cellStyle name="Feeder Field 2 5 44" xfId="962"/>
    <cellStyle name="Feeder Field 2 5 44 2" xfId="12203"/>
    <cellStyle name="Feeder Field 2 5 44 2 2" xfId="12204"/>
    <cellStyle name="Feeder Field 2 5 44 2 3" xfId="12205"/>
    <cellStyle name="Feeder Field 2 5 44 2 4" xfId="12206"/>
    <cellStyle name="Feeder Field 2 5 44 3" xfId="12207"/>
    <cellStyle name="Feeder Field 2 5 44 4" xfId="12208"/>
    <cellStyle name="Feeder Field 2 5 45" xfId="12209"/>
    <cellStyle name="Feeder Field 2 5 45 2" xfId="12210"/>
    <cellStyle name="Feeder Field 2 5 45 3" xfId="12211"/>
    <cellStyle name="Feeder Field 2 5 45 4" xfId="12212"/>
    <cellStyle name="Feeder Field 2 5 46" xfId="12213"/>
    <cellStyle name="Feeder Field 2 5 46 2" xfId="12214"/>
    <cellStyle name="Feeder Field 2 5 46 3" xfId="12215"/>
    <cellStyle name="Feeder Field 2 5 46 4" xfId="12216"/>
    <cellStyle name="Feeder Field 2 5 47" xfId="12217"/>
    <cellStyle name="Feeder Field 2 5 48" xfId="12218"/>
    <cellStyle name="Feeder Field 2 5 5" xfId="963"/>
    <cellStyle name="Feeder Field 2 5 5 2" xfId="12219"/>
    <cellStyle name="Feeder Field 2 5 5 2 2" xfId="12220"/>
    <cellStyle name="Feeder Field 2 5 5 2 3" xfId="12221"/>
    <cellStyle name="Feeder Field 2 5 5 2 4" xfId="12222"/>
    <cellStyle name="Feeder Field 2 5 5 3" xfId="12223"/>
    <cellStyle name="Feeder Field 2 5 5 4" xfId="12224"/>
    <cellStyle name="Feeder Field 2 5 6" xfId="964"/>
    <cellStyle name="Feeder Field 2 5 6 2" xfId="12225"/>
    <cellStyle name="Feeder Field 2 5 6 2 2" xfId="12226"/>
    <cellStyle name="Feeder Field 2 5 6 2 3" xfId="12227"/>
    <cellStyle name="Feeder Field 2 5 6 2 4" xfId="12228"/>
    <cellStyle name="Feeder Field 2 5 6 3" xfId="12229"/>
    <cellStyle name="Feeder Field 2 5 6 4" xfId="12230"/>
    <cellStyle name="Feeder Field 2 5 7" xfId="965"/>
    <cellStyle name="Feeder Field 2 5 7 2" xfId="12231"/>
    <cellStyle name="Feeder Field 2 5 7 2 2" xfId="12232"/>
    <cellStyle name="Feeder Field 2 5 7 2 3" xfId="12233"/>
    <cellStyle name="Feeder Field 2 5 7 2 4" xfId="12234"/>
    <cellStyle name="Feeder Field 2 5 7 3" xfId="12235"/>
    <cellStyle name="Feeder Field 2 5 7 4" xfId="12236"/>
    <cellStyle name="Feeder Field 2 5 8" xfId="966"/>
    <cellStyle name="Feeder Field 2 5 8 2" xfId="12237"/>
    <cellStyle name="Feeder Field 2 5 8 2 2" xfId="12238"/>
    <cellStyle name="Feeder Field 2 5 8 2 3" xfId="12239"/>
    <cellStyle name="Feeder Field 2 5 8 2 4" xfId="12240"/>
    <cellStyle name="Feeder Field 2 5 8 3" xfId="12241"/>
    <cellStyle name="Feeder Field 2 5 8 4" xfId="12242"/>
    <cellStyle name="Feeder Field 2 5 9" xfId="967"/>
    <cellStyle name="Feeder Field 2 5 9 2" xfId="12243"/>
    <cellStyle name="Feeder Field 2 5 9 2 2" xfId="12244"/>
    <cellStyle name="Feeder Field 2 5 9 2 3" xfId="12245"/>
    <cellStyle name="Feeder Field 2 5 9 2 4" xfId="12246"/>
    <cellStyle name="Feeder Field 2 5 9 3" xfId="12247"/>
    <cellStyle name="Feeder Field 2 5 9 4" xfId="12248"/>
    <cellStyle name="Feeder Field 2 6" xfId="968"/>
    <cellStyle name="Feeder Field 2 6 2" xfId="12249"/>
    <cellStyle name="Feeder Field 2 6 2 2" xfId="12250"/>
    <cellStyle name="Feeder Field 2 6 2 3" xfId="12251"/>
    <cellStyle name="Feeder Field 2 6 2 4" xfId="12252"/>
    <cellStyle name="Feeder Field 2 6 3" xfId="12253"/>
    <cellStyle name="Feeder Field 2 6 4" xfId="12254"/>
    <cellStyle name="Feeder Field 2 7" xfId="969"/>
    <cellStyle name="Feeder Field 2 7 2" xfId="12255"/>
    <cellStyle name="Feeder Field 2 7 2 2" xfId="12256"/>
    <cellStyle name="Feeder Field 2 7 2 3" xfId="12257"/>
    <cellStyle name="Feeder Field 2 7 2 4" xfId="12258"/>
    <cellStyle name="Feeder Field 2 7 3" xfId="12259"/>
    <cellStyle name="Feeder Field 2 7 4" xfId="12260"/>
    <cellStyle name="Feeder Field 2 8" xfId="970"/>
    <cellStyle name="Feeder Field 2 8 2" xfId="12261"/>
    <cellStyle name="Feeder Field 2 8 2 2" xfId="12262"/>
    <cellStyle name="Feeder Field 2 8 2 3" xfId="12263"/>
    <cellStyle name="Feeder Field 2 8 2 4" xfId="12264"/>
    <cellStyle name="Feeder Field 2 8 3" xfId="12265"/>
    <cellStyle name="Feeder Field 2 8 4" xfId="12266"/>
    <cellStyle name="Feeder Field 2 9" xfId="971"/>
    <cellStyle name="Feeder Field 2 9 2" xfId="12267"/>
    <cellStyle name="Feeder Field 2 9 2 2" xfId="12268"/>
    <cellStyle name="Feeder Field 2 9 2 3" xfId="12269"/>
    <cellStyle name="Feeder Field 2 9 2 4" xfId="12270"/>
    <cellStyle name="Feeder Field 2 9 3" xfId="12271"/>
    <cellStyle name="Feeder Field 2 9 4" xfId="12272"/>
    <cellStyle name="Feeder Field 20" xfId="12273"/>
    <cellStyle name="Feeder Field 3" xfId="972"/>
    <cellStyle name="Feeder Field 3 10" xfId="973"/>
    <cellStyle name="Feeder Field 3 10 2" xfId="12274"/>
    <cellStyle name="Feeder Field 3 10 2 2" xfId="12275"/>
    <cellStyle name="Feeder Field 3 10 2 3" xfId="12276"/>
    <cellStyle name="Feeder Field 3 10 2 4" xfId="12277"/>
    <cellStyle name="Feeder Field 3 10 3" xfId="12278"/>
    <cellStyle name="Feeder Field 3 10 4" xfId="12279"/>
    <cellStyle name="Feeder Field 3 11" xfId="974"/>
    <cellStyle name="Feeder Field 3 11 2" xfId="12280"/>
    <cellStyle name="Feeder Field 3 11 2 2" xfId="12281"/>
    <cellStyle name="Feeder Field 3 11 2 3" xfId="12282"/>
    <cellStyle name="Feeder Field 3 11 2 4" xfId="12283"/>
    <cellStyle name="Feeder Field 3 11 3" xfId="12284"/>
    <cellStyle name="Feeder Field 3 11 4" xfId="12285"/>
    <cellStyle name="Feeder Field 3 12" xfId="975"/>
    <cellStyle name="Feeder Field 3 12 2" xfId="12286"/>
    <cellStyle name="Feeder Field 3 12 2 2" xfId="12287"/>
    <cellStyle name="Feeder Field 3 12 2 3" xfId="12288"/>
    <cellStyle name="Feeder Field 3 12 2 4" xfId="12289"/>
    <cellStyle name="Feeder Field 3 12 3" xfId="12290"/>
    <cellStyle name="Feeder Field 3 12 4" xfId="12291"/>
    <cellStyle name="Feeder Field 3 13" xfId="976"/>
    <cellStyle name="Feeder Field 3 13 2" xfId="12292"/>
    <cellStyle name="Feeder Field 3 13 2 2" xfId="12293"/>
    <cellStyle name="Feeder Field 3 13 2 3" xfId="12294"/>
    <cellStyle name="Feeder Field 3 13 2 4" xfId="12295"/>
    <cellStyle name="Feeder Field 3 13 3" xfId="12296"/>
    <cellStyle name="Feeder Field 3 13 4" xfId="12297"/>
    <cellStyle name="Feeder Field 3 14" xfId="977"/>
    <cellStyle name="Feeder Field 3 14 2" xfId="12298"/>
    <cellStyle name="Feeder Field 3 14 2 2" xfId="12299"/>
    <cellStyle name="Feeder Field 3 14 2 3" xfId="12300"/>
    <cellStyle name="Feeder Field 3 14 2 4" xfId="12301"/>
    <cellStyle name="Feeder Field 3 14 3" xfId="12302"/>
    <cellStyle name="Feeder Field 3 14 4" xfId="12303"/>
    <cellStyle name="Feeder Field 3 15" xfId="978"/>
    <cellStyle name="Feeder Field 3 15 2" xfId="12304"/>
    <cellStyle name="Feeder Field 3 15 2 2" xfId="12305"/>
    <cellStyle name="Feeder Field 3 15 2 3" xfId="12306"/>
    <cellStyle name="Feeder Field 3 15 2 4" xfId="12307"/>
    <cellStyle name="Feeder Field 3 15 3" xfId="12308"/>
    <cellStyle name="Feeder Field 3 15 4" xfId="12309"/>
    <cellStyle name="Feeder Field 3 16" xfId="979"/>
    <cellStyle name="Feeder Field 3 16 2" xfId="12310"/>
    <cellStyle name="Feeder Field 3 16 2 2" xfId="12311"/>
    <cellStyle name="Feeder Field 3 16 2 3" xfId="12312"/>
    <cellStyle name="Feeder Field 3 16 2 4" xfId="12313"/>
    <cellStyle name="Feeder Field 3 16 3" xfId="12314"/>
    <cellStyle name="Feeder Field 3 16 4" xfId="12315"/>
    <cellStyle name="Feeder Field 3 17" xfId="12316"/>
    <cellStyle name="Feeder Field 3 2" xfId="980"/>
    <cellStyle name="Feeder Field 3 2 10" xfId="981"/>
    <cellStyle name="Feeder Field 3 2 10 2" xfId="12317"/>
    <cellStyle name="Feeder Field 3 2 10 2 2" xfId="12318"/>
    <cellStyle name="Feeder Field 3 2 10 2 3" xfId="12319"/>
    <cellStyle name="Feeder Field 3 2 10 2 4" xfId="12320"/>
    <cellStyle name="Feeder Field 3 2 10 3" xfId="12321"/>
    <cellStyle name="Feeder Field 3 2 10 4" xfId="12322"/>
    <cellStyle name="Feeder Field 3 2 11" xfId="982"/>
    <cellStyle name="Feeder Field 3 2 11 2" xfId="12323"/>
    <cellStyle name="Feeder Field 3 2 11 2 2" xfId="12324"/>
    <cellStyle name="Feeder Field 3 2 11 2 3" xfId="12325"/>
    <cellStyle name="Feeder Field 3 2 11 2 4" xfId="12326"/>
    <cellStyle name="Feeder Field 3 2 11 3" xfId="12327"/>
    <cellStyle name="Feeder Field 3 2 11 4" xfId="12328"/>
    <cellStyle name="Feeder Field 3 2 12" xfId="983"/>
    <cellStyle name="Feeder Field 3 2 12 2" xfId="12329"/>
    <cellStyle name="Feeder Field 3 2 12 2 2" xfId="12330"/>
    <cellStyle name="Feeder Field 3 2 12 2 3" xfId="12331"/>
    <cellStyle name="Feeder Field 3 2 12 2 4" xfId="12332"/>
    <cellStyle name="Feeder Field 3 2 12 3" xfId="12333"/>
    <cellStyle name="Feeder Field 3 2 12 4" xfId="12334"/>
    <cellStyle name="Feeder Field 3 2 13" xfId="984"/>
    <cellStyle name="Feeder Field 3 2 13 2" xfId="12335"/>
    <cellStyle name="Feeder Field 3 2 13 2 2" xfId="12336"/>
    <cellStyle name="Feeder Field 3 2 13 2 3" xfId="12337"/>
    <cellStyle name="Feeder Field 3 2 13 2 4" xfId="12338"/>
    <cellStyle name="Feeder Field 3 2 13 3" xfId="12339"/>
    <cellStyle name="Feeder Field 3 2 13 4" xfId="12340"/>
    <cellStyle name="Feeder Field 3 2 14" xfId="985"/>
    <cellStyle name="Feeder Field 3 2 14 2" xfId="12341"/>
    <cellStyle name="Feeder Field 3 2 14 2 2" xfId="12342"/>
    <cellStyle name="Feeder Field 3 2 14 2 3" xfId="12343"/>
    <cellStyle name="Feeder Field 3 2 14 2 4" xfId="12344"/>
    <cellStyle name="Feeder Field 3 2 14 3" xfId="12345"/>
    <cellStyle name="Feeder Field 3 2 14 4" xfId="12346"/>
    <cellStyle name="Feeder Field 3 2 15" xfId="986"/>
    <cellStyle name="Feeder Field 3 2 15 2" xfId="12347"/>
    <cellStyle name="Feeder Field 3 2 15 2 2" xfId="12348"/>
    <cellStyle name="Feeder Field 3 2 15 2 3" xfId="12349"/>
    <cellStyle name="Feeder Field 3 2 15 2 4" xfId="12350"/>
    <cellStyle name="Feeder Field 3 2 15 3" xfId="12351"/>
    <cellStyle name="Feeder Field 3 2 15 4" xfId="12352"/>
    <cellStyle name="Feeder Field 3 2 16" xfId="987"/>
    <cellStyle name="Feeder Field 3 2 16 2" xfId="12353"/>
    <cellStyle name="Feeder Field 3 2 16 2 2" xfId="12354"/>
    <cellStyle name="Feeder Field 3 2 16 2 3" xfId="12355"/>
    <cellStyle name="Feeder Field 3 2 16 2 4" xfId="12356"/>
    <cellStyle name="Feeder Field 3 2 16 3" xfId="12357"/>
    <cellStyle name="Feeder Field 3 2 16 4" xfId="12358"/>
    <cellStyle name="Feeder Field 3 2 17" xfId="988"/>
    <cellStyle name="Feeder Field 3 2 17 2" xfId="12359"/>
    <cellStyle name="Feeder Field 3 2 17 2 2" xfId="12360"/>
    <cellStyle name="Feeder Field 3 2 17 2 3" xfId="12361"/>
    <cellStyle name="Feeder Field 3 2 17 2 4" xfId="12362"/>
    <cellStyle name="Feeder Field 3 2 17 3" xfId="12363"/>
    <cellStyle name="Feeder Field 3 2 17 4" xfId="12364"/>
    <cellStyle name="Feeder Field 3 2 18" xfId="989"/>
    <cellStyle name="Feeder Field 3 2 18 2" xfId="12365"/>
    <cellStyle name="Feeder Field 3 2 18 2 2" xfId="12366"/>
    <cellStyle name="Feeder Field 3 2 18 2 3" xfId="12367"/>
    <cellStyle name="Feeder Field 3 2 18 2 4" xfId="12368"/>
    <cellStyle name="Feeder Field 3 2 18 3" xfId="12369"/>
    <cellStyle name="Feeder Field 3 2 18 4" xfId="12370"/>
    <cellStyle name="Feeder Field 3 2 19" xfId="990"/>
    <cellStyle name="Feeder Field 3 2 19 2" xfId="12371"/>
    <cellStyle name="Feeder Field 3 2 19 2 2" xfId="12372"/>
    <cellStyle name="Feeder Field 3 2 19 2 3" xfId="12373"/>
    <cellStyle name="Feeder Field 3 2 19 2 4" xfId="12374"/>
    <cellStyle name="Feeder Field 3 2 19 3" xfId="12375"/>
    <cellStyle name="Feeder Field 3 2 19 4" xfId="12376"/>
    <cellStyle name="Feeder Field 3 2 2" xfId="991"/>
    <cellStyle name="Feeder Field 3 2 2 10" xfId="992"/>
    <cellStyle name="Feeder Field 3 2 2 10 2" xfId="12377"/>
    <cellStyle name="Feeder Field 3 2 2 10 2 2" xfId="12378"/>
    <cellStyle name="Feeder Field 3 2 2 10 2 3" xfId="12379"/>
    <cellStyle name="Feeder Field 3 2 2 10 2 4" xfId="12380"/>
    <cellStyle name="Feeder Field 3 2 2 10 3" xfId="12381"/>
    <cellStyle name="Feeder Field 3 2 2 10 4" xfId="12382"/>
    <cellStyle name="Feeder Field 3 2 2 11" xfId="993"/>
    <cellStyle name="Feeder Field 3 2 2 11 2" xfId="12383"/>
    <cellStyle name="Feeder Field 3 2 2 11 2 2" xfId="12384"/>
    <cellStyle name="Feeder Field 3 2 2 11 2 3" xfId="12385"/>
    <cellStyle name="Feeder Field 3 2 2 11 2 4" xfId="12386"/>
    <cellStyle name="Feeder Field 3 2 2 11 3" xfId="12387"/>
    <cellStyle name="Feeder Field 3 2 2 11 4" xfId="12388"/>
    <cellStyle name="Feeder Field 3 2 2 12" xfId="994"/>
    <cellStyle name="Feeder Field 3 2 2 12 2" xfId="12389"/>
    <cellStyle name="Feeder Field 3 2 2 12 2 2" xfId="12390"/>
    <cellStyle name="Feeder Field 3 2 2 12 2 3" xfId="12391"/>
    <cellStyle name="Feeder Field 3 2 2 12 2 4" xfId="12392"/>
    <cellStyle name="Feeder Field 3 2 2 12 3" xfId="12393"/>
    <cellStyle name="Feeder Field 3 2 2 12 4" xfId="12394"/>
    <cellStyle name="Feeder Field 3 2 2 13" xfId="995"/>
    <cellStyle name="Feeder Field 3 2 2 13 2" xfId="12395"/>
    <cellStyle name="Feeder Field 3 2 2 13 2 2" xfId="12396"/>
    <cellStyle name="Feeder Field 3 2 2 13 2 3" xfId="12397"/>
    <cellStyle name="Feeder Field 3 2 2 13 2 4" xfId="12398"/>
    <cellStyle name="Feeder Field 3 2 2 13 3" xfId="12399"/>
    <cellStyle name="Feeder Field 3 2 2 13 4" xfId="12400"/>
    <cellStyle name="Feeder Field 3 2 2 14" xfId="996"/>
    <cellStyle name="Feeder Field 3 2 2 14 2" xfId="12401"/>
    <cellStyle name="Feeder Field 3 2 2 14 2 2" xfId="12402"/>
    <cellStyle name="Feeder Field 3 2 2 14 2 3" xfId="12403"/>
    <cellStyle name="Feeder Field 3 2 2 14 2 4" xfId="12404"/>
    <cellStyle name="Feeder Field 3 2 2 14 3" xfId="12405"/>
    <cellStyle name="Feeder Field 3 2 2 14 4" xfId="12406"/>
    <cellStyle name="Feeder Field 3 2 2 15" xfId="997"/>
    <cellStyle name="Feeder Field 3 2 2 15 2" xfId="12407"/>
    <cellStyle name="Feeder Field 3 2 2 15 2 2" xfId="12408"/>
    <cellStyle name="Feeder Field 3 2 2 15 2 3" xfId="12409"/>
    <cellStyle name="Feeder Field 3 2 2 15 2 4" xfId="12410"/>
    <cellStyle name="Feeder Field 3 2 2 15 3" xfId="12411"/>
    <cellStyle name="Feeder Field 3 2 2 15 4" xfId="12412"/>
    <cellStyle name="Feeder Field 3 2 2 16" xfId="998"/>
    <cellStyle name="Feeder Field 3 2 2 16 2" xfId="12413"/>
    <cellStyle name="Feeder Field 3 2 2 16 2 2" xfId="12414"/>
    <cellStyle name="Feeder Field 3 2 2 16 2 3" xfId="12415"/>
    <cellStyle name="Feeder Field 3 2 2 16 2 4" xfId="12416"/>
    <cellStyle name="Feeder Field 3 2 2 16 3" xfId="12417"/>
    <cellStyle name="Feeder Field 3 2 2 16 4" xfId="12418"/>
    <cellStyle name="Feeder Field 3 2 2 17" xfId="999"/>
    <cellStyle name="Feeder Field 3 2 2 17 2" xfId="12419"/>
    <cellStyle name="Feeder Field 3 2 2 17 2 2" xfId="12420"/>
    <cellStyle name="Feeder Field 3 2 2 17 2 3" xfId="12421"/>
    <cellStyle name="Feeder Field 3 2 2 17 2 4" xfId="12422"/>
    <cellStyle name="Feeder Field 3 2 2 17 3" xfId="12423"/>
    <cellStyle name="Feeder Field 3 2 2 17 4" xfId="12424"/>
    <cellStyle name="Feeder Field 3 2 2 18" xfId="1000"/>
    <cellStyle name="Feeder Field 3 2 2 18 2" xfId="12425"/>
    <cellStyle name="Feeder Field 3 2 2 18 2 2" xfId="12426"/>
    <cellStyle name="Feeder Field 3 2 2 18 2 3" xfId="12427"/>
    <cellStyle name="Feeder Field 3 2 2 18 2 4" xfId="12428"/>
    <cellStyle name="Feeder Field 3 2 2 18 3" xfId="12429"/>
    <cellStyle name="Feeder Field 3 2 2 18 4" xfId="12430"/>
    <cellStyle name="Feeder Field 3 2 2 19" xfId="1001"/>
    <cellStyle name="Feeder Field 3 2 2 19 2" xfId="12431"/>
    <cellStyle name="Feeder Field 3 2 2 19 2 2" xfId="12432"/>
    <cellStyle name="Feeder Field 3 2 2 19 2 3" xfId="12433"/>
    <cellStyle name="Feeder Field 3 2 2 19 2 4" xfId="12434"/>
    <cellStyle name="Feeder Field 3 2 2 19 3" xfId="12435"/>
    <cellStyle name="Feeder Field 3 2 2 19 4" xfId="12436"/>
    <cellStyle name="Feeder Field 3 2 2 2" xfId="1002"/>
    <cellStyle name="Feeder Field 3 2 2 2 2" xfId="12437"/>
    <cellStyle name="Feeder Field 3 2 2 2 2 2" xfId="12438"/>
    <cellStyle name="Feeder Field 3 2 2 2 2 3" xfId="12439"/>
    <cellStyle name="Feeder Field 3 2 2 2 2 4" xfId="12440"/>
    <cellStyle name="Feeder Field 3 2 2 2 3" xfId="12441"/>
    <cellStyle name="Feeder Field 3 2 2 2 4" xfId="12442"/>
    <cellStyle name="Feeder Field 3 2 2 20" xfId="1003"/>
    <cellStyle name="Feeder Field 3 2 2 20 2" xfId="12443"/>
    <cellStyle name="Feeder Field 3 2 2 20 2 2" xfId="12444"/>
    <cellStyle name="Feeder Field 3 2 2 20 2 3" xfId="12445"/>
    <cellStyle name="Feeder Field 3 2 2 20 2 4" xfId="12446"/>
    <cellStyle name="Feeder Field 3 2 2 20 3" xfId="12447"/>
    <cellStyle name="Feeder Field 3 2 2 20 4" xfId="12448"/>
    <cellStyle name="Feeder Field 3 2 2 21" xfId="1004"/>
    <cellStyle name="Feeder Field 3 2 2 21 2" xfId="12449"/>
    <cellStyle name="Feeder Field 3 2 2 21 2 2" xfId="12450"/>
    <cellStyle name="Feeder Field 3 2 2 21 2 3" xfId="12451"/>
    <cellStyle name="Feeder Field 3 2 2 21 2 4" xfId="12452"/>
    <cellStyle name="Feeder Field 3 2 2 21 3" xfId="12453"/>
    <cellStyle name="Feeder Field 3 2 2 21 4" xfId="12454"/>
    <cellStyle name="Feeder Field 3 2 2 22" xfId="1005"/>
    <cellStyle name="Feeder Field 3 2 2 22 2" xfId="12455"/>
    <cellStyle name="Feeder Field 3 2 2 22 2 2" xfId="12456"/>
    <cellStyle name="Feeder Field 3 2 2 22 2 3" xfId="12457"/>
    <cellStyle name="Feeder Field 3 2 2 22 2 4" xfId="12458"/>
    <cellStyle name="Feeder Field 3 2 2 22 3" xfId="12459"/>
    <cellStyle name="Feeder Field 3 2 2 22 4" xfId="12460"/>
    <cellStyle name="Feeder Field 3 2 2 23" xfId="1006"/>
    <cellStyle name="Feeder Field 3 2 2 23 2" xfId="12461"/>
    <cellStyle name="Feeder Field 3 2 2 23 2 2" xfId="12462"/>
    <cellStyle name="Feeder Field 3 2 2 23 2 3" xfId="12463"/>
    <cellStyle name="Feeder Field 3 2 2 23 2 4" xfId="12464"/>
    <cellStyle name="Feeder Field 3 2 2 23 3" xfId="12465"/>
    <cellStyle name="Feeder Field 3 2 2 23 4" xfId="12466"/>
    <cellStyle name="Feeder Field 3 2 2 24" xfId="1007"/>
    <cellStyle name="Feeder Field 3 2 2 24 2" xfId="12467"/>
    <cellStyle name="Feeder Field 3 2 2 24 2 2" xfId="12468"/>
    <cellStyle name="Feeder Field 3 2 2 24 2 3" xfId="12469"/>
    <cellStyle name="Feeder Field 3 2 2 24 2 4" xfId="12470"/>
    <cellStyle name="Feeder Field 3 2 2 24 3" xfId="12471"/>
    <cellStyle name="Feeder Field 3 2 2 24 4" xfId="12472"/>
    <cellStyle name="Feeder Field 3 2 2 25" xfId="1008"/>
    <cellStyle name="Feeder Field 3 2 2 25 2" xfId="12473"/>
    <cellStyle name="Feeder Field 3 2 2 25 2 2" xfId="12474"/>
    <cellStyle name="Feeder Field 3 2 2 25 2 3" xfId="12475"/>
    <cellStyle name="Feeder Field 3 2 2 25 2 4" xfId="12476"/>
    <cellStyle name="Feeder Field 3 2 2 25 3" xfId="12477"/>
    <cellStyle name="Feeder Field 3 2 2 25 4" xfId="12478"/>
    <cellStyle name="Feeder Field 3 2 2 26" xfId="1009"/>
    <cellStyle name="Feeder Field 3 2 2 26 2" xfId="12479"/>
    <cellStyle name="Feeder Field 3 2 2 26 2 2" xfId="12480"/>
    <cellStyle name="Feeder Field 3 2 2 26 2 3" xfId="12481"/>
    <cellStyle name="Feeder Field 3 2 2 26 2 4" xfId="12482"/>
    <cellStyle name="Feeder Field 3 2 2 26 3" xfId="12483"/>
    <cellStyle name="Feeder Field 3 2 2 26 4" xfId="12484"/>
    <cellStyle name="Feeder Field 3 2 2 27" xfId="1010"/>
    <cellStyle name="Feeder Field 3 2 2 27 2" xfId="12485"/>
    <cellStyle name="Feeder Field 3 2 2 27 2 2" xfId="12486"/>
    <cellStyle name="Feeder Field 3 2 2 27 2 3" xfId="12487"/>
    <cellStyle name="Feeder Field 3 2 2 27 2 4" xfId="12488"/>
    <cellStyle name="Feeder Field 3 2 2 27 3" xfId="12489"/>
    <cellStyle name="Feeder Field 3 2 2 27 4" xfId="12490"/>
    <cellStyle name="Feeder Field 3 2 2 28" xfId="1011"/>
    <cellStyle name="Feeder Field 3 2 2 28 2" xfId="12491"/>
    <cellStyle name="Feeder Field 3 2 2 28 2 2" xfId="12492"/>
    <cellStyle name="Feeder Field 3 2 2 28 2 3" xfId="12493"/>
    <cellStyle name="Feeder Field 3 2 2 28 2 4" xfId="12494"/>
    <cellStyle name="Feeder Field 3 2 2 28 3" xfId="12495"/>
    <cellStyle name="Feeder Field 3 2 2 28 4" xfId="12496"/>
    <cellStyle name="Feeder Field 3 2 2 29" xfId="1012"/>
    <cellStyle name="Feeder Field 3 2 2 29 2" xfId="12497"/>
    <cellStyle name="Feeder Field 3 2 2 29 2 2" xfId="12498"/>
    <cellStyle name="Feeder Field 3 2 2 29 2 3" xfId="12499"/>
    <cellStyle name="Feeder Field 3 2 2 29 2 4" xfId="12500"/>
    <cellStyle name="Feeder Field 3 2 2 29 3" xfId="12501"/>
    <cellStyle name="Feeder Field 3 2 2 29 4" xfId="12502"/>
    <cellStyle name="Feeder Field 3 2 2 3" xfId="1013"/>
    <cellStyle name="Feeder Field 3 2 2 3 2" xfId="12503"/>
    <cellStyle name="Feeder Field 3 2 2 3 2 2" xfId="12504"/>
    <cellStyle name="Feeder Field 3 2 2 3 2 3" xfId="12505"/>
    <cellStyle name="Feeder Field 3 2 2 3 2 4" xfId="12506"/>
    <cellStyle name="Feeder Field 3 2 2 3 3" xfId="12507"/>
    <cellStyle name="Feeder Field 3 2 2 3 4" xfId="12508"/>
    <cellStyle name="Feeder Field 3 2 2 30" xfId="1014"/>
    <cellStyle name="Feeder Field 3 2 2 30 2" xfId="12509"/>
    <cellStyle name="Feeder Field 3 2 2 30 2 2" xfId="12510"/>
    <cellStyle name="Feeder Field 3 2 2 30 2 3" xfId="12511"/>
    <cellStyle name="Feeder Field 3 2 2 30 2 4" xfId="12512"/>
    <cellStyle name="Feeder Field 3 2 2 30 3" xfId="12513"/>
    <cellStyle name="Feeder Field 3 2 2 30 4" xfId="12514"/>
    <cellStyle name="Feeder Field 3 2 2 31" xfId="1015"/>
    <cellStyle name="Feeder Field 3 2 2 31 2" xfId="12515"/>
    <cellStyle name="Feeder Field 3 2 2 31 2 2" xfId="12516"/>
    <cellStyle name="Feeder Field 3 2 2 31 2 3" xfId="12517"/>
    <cellStyle name="Feeder Field 3 2 2 31 2 4" xfId="12518"/>
    <cellStyle name="Feeder Field 3 2 2 31 3" xfId="12519"/>
    <cellStyle name="Feeder Field 3 2 2 31 4" xfId="12520"/>
    <cellStyle name="Feeder Field 3 2 2 32" xfId="1016"/>
    <cellStyle name="Feeder Field 3 2 2 32 2" xfId="12521"/>
    <cellStyle name="Feeder Field 3 2 2 32 2 2" xfId="12522"/>
    <cellStyle name="Feeder Field 3 2 2 32 2 3" xfId="12523"/>
    <cellStyle name="Feeder Field 3 2 2 32 2 4" xfId="12524"/>
    <cellStyle name="Feeder Field 3 2 2 32 3" xfId="12525"/>
    <cellStyle name="Feeder Field 3 2 2 32 4" xfId="12526"/>
    <cellStyle name="Feeder Field 3 2 2 33" xfId="1017"/>
    <cellStyle name="Feeder Field 3 2 2 33 2" xfId="12527"/>
    <cellStyle name="Feeder Field 3 2 2 33 2 2" xfId="12528"/>
    <cellStyle name="Feeder Field 3 2 2 33 2 3" xfId="12529"/>
    <cellStyle name="Feeder Field 3 2 2 33 2 4" xfId="12530"/>
    <cellStyle name="Feeder Field 3 2 2 33 3" xfId="12531"/>
    <cellStyle name="Feeder Field 3 2 2 33 4" xfId="12532"/>
    <cellStyle name="Feeder Field 3 2 2 34" xfId="1018"/>
    <cellStyle name="Feeder Field 3 2 2 34 2" xfId="12533"/>
    <cellStyle name="Feeder Field 3 2 2 34 2 2" xfId="12534"/>
    <cellStyle name="Feeder Field 3 2 2 34 2 3" xfId="12535"/>
    <cellStyle name="Feeder Field 3 2 2 34 2 4" xfId="12536"/>
    <cellStyle name="Feeder Field 3 2 2 34 3" xfId="12537"/>
    <cellStyle name="Feeder Field 3 2 2 34 4" xfId="12538"/>
    <cellStyle name="Feeder Field 3 2 2 35" xfId="1019"/>
    <cellStyle name="Feeder Field 3 2 2 35 2" xfId="12539"/>
    <cellStyle name="Feeder Field 3 2 2 35 2 2" xfId="12540"/>
    <cellStyle name="Feeder Field 3 2 2 35 2 3" xfId="12541"/>
    <cellStyle name="Feeder Field 3 2 2 35 2 4" xfId="12542"/>
    <cellStyle name="Feeder Field 3 2 2 35 3" xfId="12543"/>
    <cellStyle name="Feeder Field 3 2 2 35 4" xfId="12544"/>
    <cellStyle name="Feeder Field 3 2 2 36" xfId="1020"/>
    <cellStyle name="Feeder Field 3 2 2 36 2" xfId="12545"/>
    <cellStyle name="Feeder Field 3 2 2 36 2 2" xfId="12546"/>
    <cellStyle name="Feeder Field 3 2 2 36 2 3" xfId="12547"/>
    <cellStyle name="Feeder Field 3 2 2 36 2 4" xfId="12548"/>
    <cellStyle name="Feeder Field 3 2 2 36 3" xfId="12549"/>
    <cellStyle name="Feeder Field 3 2 2 36 4" xfId="12550"/>
    <cellStyle name="Feeder Field 3 2 2 37" xfId="1021"/>
    <cellStyle name="Feeder Field 3 2 2 37 2" xfId="12551"/>
    <cellStyle name="Feeder Field 3 2 2 37 2 2" xfId="12552"/>
    <cellStyle name="Feeder Field 3 2 2 37 2 3" xfId="12553"/>
    <cellStyle name="Feeder Field 3 2 2 37 2 4" xfId="12554"/>
    <cellStyle name="Feeder Field 3 2 2 37 3" xfId="12555"/>
    <cellStyle name="Feeder Field 3 2 2 37 4" xfId="12556"/>
    <cellStyle name="Feeder Field 3 2 2 38" xfId="1022"/>
    <cellStyle name="Feeder Field 3 2 2 38 2" xfId="12557"/>
    <cellStyle name="Feeder Field 3 2 2 38 2 2" xfId="12558"/>
    <cellStyle name="Feeder Field 3 2 2 38 2 3" xfId="12559"/>
    <cellStyle name="Feeder Field 3 2 2 38 2 4" xfId="12560"/>
    <cellStyle name="Feeder Field 3 2 2 38 3" xfId="12561"/>
    <cellStyle name="Feeder Field 3 2 2 38 4" xfId="12562"/>
    <cellStyle name="Feeder Field 3 2 2 39" xfId="1023"/>
    <cellStyle name="Feeder Field 3 2 2 39 2" xfId="12563"/>
    <cellStyle name="Feeder Field 3 2 2 39 2 2" xfId="12564"/>
    <cellStyle name="Feeder Field 3 2 2 39 2 3" xfId="12565"/>
    <cellStyle name="Feeder Field 3 2 2 39 2 4" xfId="12566"/>
    <cellStyle name="Feeder Field 3 2 2 39 3" xfId="12567"/>
    <cellStyle name="Feeder Field 3 2 2 39 4" xfId="12568"/>
    <cellStyle name="Feeder Field 3 2 2 4" xfId="1024"/>
    <cellStyle name="Feeder Field 3 2 2 4 2" xfId="12569"/>
    <cellStyle name="Feeder Field 3 2 2 4 2 2" xfId="12570"/>
    <cellStyle name="Feeder Field 3 2 2 4 2 3" xfId="12571"/>
    <cellStyle name="Feeder Field 3 2 2 4 2 4" xfId="12572"/>
    <cellStyle name="Feeder Field 3 2 2 4 3" xfId="12573"/>
    <cellStyle name="Feeder Field 3 2 2 4 4" xfId="12574"/>
    <cellStyle name="Feeder Field 3 2 2 40" xfId="1025"/>
    <cellStyle name="Feeder Field 3 2 2 40 2" xfId="12575"/>
    <cellStyle name="Feeder Field 3 2 2 40 2 2" xfId="12576"/>
    <cellStyle name="Feeder Field 3 2 2 40 2 3" xfId="12577"/>
    <cellStyle name="Feeder Field 3 2 2 40 2 4" xfId="12578"/>
    <cellStyle name="Feeder Field 3 2 2 40 3" xfId="12579"/>
    <cellStyle name="Feeder Field 3 2 2 40 4" xfId="12580"/>
    <cellStyle name="Feeder Field 3 2 2 41" xfId="1026"/>
    <cellStyle name="Feeder Field 3 2 2 41 2" xfId="12581"/>
    <cellStyle name="Feeder Field 3 2 2 41 2 2" xfId="12582"/>
    <cellStyle name="Feeder Field 3 2 2 41 2 3" xfId="12583"/>
    <cellStyle name="Feeder Field 3 2 2 41 2 4" xfId="12584"/>
    <cellStyle name="Feeder Field 3 2 2 41 3" xfId="12585"/>
    <cellStyle name="Feeder Field 3 2 2 41 4" xfId="12586"/>
    <cellStyle name="Feeder Field 3 2 2 42" xfId="1027"/>
    <cellStyle name="Feeder Field 3 2 2 42 2" xfId="12587"/>
    <cellStyle name="Feeder Field 3 2 2 42 2 2" xfId="12588"/>
    <cellStyle name="Feeder Field 3 2 2 42 2 3" xfId="12589"/>
    <cellStyle name="Feeder Field 3 2 2 42 2 4" xfId="12590"/>
    <cellStyle name="Feeder Field 3 2 2 42 3" xfId="12591"/>
    <cellStyle name="Feeder Field 3 2 2 42 4" xfId="12592"/>
    <cellStyle name="Feeder Field 3 2 2 43" xfId="1028"/>
    <cellStyle name="Feeder Field 3 2 2 43 2" xfId="12593"/>
    <cellStyle name="Feeder Field 3 2 2 43 2 2" xfId="12594"/>
    <cellStyle name="Feeder Field 3 2 2 43 2 3" xfId="12595"/>
    <cellStyle name="Feeder Field 3 2 2 43 2 4" xfId="12596"/>
    <cellStyle name="Feeder Field 3 2 2 43 3" xfId="12597"/>
    <cellStyle name="Feeder Field 3 2 2 43 4" xfId="12598"/>
    <cellStyle name="Feeder Field 3 2 2 44" xfId="1029"/>
    <cellStyle name="Feeder Field 3 2 2 44 2" xfId="12599"/>
    <cellStyle name="Feeder Field 3 2 2 44 2 2" xfId="12600"/>
    <cellStyle name="Feeder Field 3 2 2 44 2 3" xfId="12601"/>
    <cellStyle name="Feeder Field 3 2 2 44 2 4" xfId="12602"/>
    <cellStyle name="Feeder Field 3 2 2 44 3" xfId="12603"/>
    <cellStyle name="Feeder Field 3 2 2 44 4" xfId="12604"/>
    <cellStyle name="Feeder Field 3 2 2 45" xfId="12605"/>
    <cellStyle name="Feeder Field 3 2 2 45 2" xfId="12606"/>
    <cellStyle name="Feeder Field 3 2 2 45 3" xfId="12607"/>
    <cellStyle name="Feeder Field 3 2 2 45 4" xfId="12608"/>
    <cellStyle name="Feeder Field 3 2 2 46" xfId="12609"/>
    <cellStyle name="Feeder Field 3 2 2 46 2" xfId="12610"/>
    <cellStyle name="Feeder Field 3 2 2 46 3" xfId="12611"/>
    <cellStyle name="Feeder Field 3 2 2 46 4" xfId="12612"/>
    <cellStyle name="Feeder Field 3 2 2 47" xfId="12613"/>
    <cellStyle name="Feeder Field 3 2 2 48" xfId="12614"/>
    <cellStyle name="Feeder Field 3 2 2 5" xfId="1030"/>
    <cellStyle name="Feeder Field 3 2 2 5 2" xfId="12615"/>
    <cellStyle name="Feeder Field 3 2 2 5 2 2" xfId="12616"/>
    <cellStyle name="Feeder Field 3 2 2 5 2 3" xfId="12617"/>
    <cellStyle name="Feeder Field 3 2 2 5 2 4" xfId="12618"/>
    <cellStyle name="Feeder Field 3 2 2 5 3" xfId="12619"/>
    <cellStyle name="Feeder Field 3 2 2 5 4" xfId="12620"/>
    <cellStyle name="Feeder Field 3 2 2 6" xfId="1031"/>
    <cellStyle name="Feeder Field 3 2 2 6 2" xfId="12621"/>
    <cellStyle name="Feeder Field 3 2 2 6 2 2" xfId="12622"/>
    <cellStyle name="Feeder Field 3 2 2 6 2 3" xfId="12623"/>
    <cellStyle name="Feeder Field 3 2 2 6 2 4" xfId="12624"/>
    <cellStyle name="Feeder Field 3 2 2 6 3" xfId="12625"/>
    <cellStyle name="Feeder Field 3 2 2 6 4" xfId="12626"/>
    <cellStyle name="Feeder Field 3 2 2 7" xfId="1032"/>
    <cellStyle name="Feeder Field 3 2 2 7 2" xfId="12627"/>
    <cellStyle name="Feeder Field 3 2 2 7 2 2" xfId="12628"/>
    <cellStyle name="Feeder Field 3 2 2 7 2 3" xfId="12629"/>
    <cellStyle name="Feeder Field 3 2 2 7 2 4" xfId="12630"/>
    <cellStyle name="Feeder Field 3 2 2 7 3" xfId="12631"/>
    <cellStyle name="Feeder Field 3 2 2 7 4" xfId="12632"/>
    <cellStyle name="Feeder Field 3 2 2 8" xfId="1033"/>
    <cellStyle name="Feeder Field 3 2 2 8 2" xfId="12633"/>
    <cellStyle name="Feeder Field 3 2 2 8 2 2" xfId="12634"/>
    <cellStyle name="Feeder Field 3 2 2 8 2 3" xfId="12635"/>
    <cellStyle name="Feeder Field 3 2 2 8 2 4" xfId="12636"/>
    <cellStyle name="Feeder Field 3 2 2 8 3" xfId="12637"/>
    <cellStyle name="Feeder Field 3 2 2 8 4" xfId="12638"/>
    <cellStyle name="Feeder Field 3 2 2 9" xfId="1034"/>
    <cellStyle name="Feeder Field 3 2 2 9 2" xfId="12639"/>
    <cellStyle name="Feeder Field 3 2 2 9 2 2" xfId="12640"/>
    <cellStyle name="Feeder Field 3 2 2 9 2 3" xfId="12641"/>
    <cellStyle name="Feeder Field 3 2 2 9 2 4" xfId="12642"/>
    <cellStyle name="Feeder Field 3 2 2 9 3" xfId="12643"/>
    <cellStyle name="Feeder Field 3 2 2 9 4" xfId="12644"/>
    <cellStyle name="Feeder Field 3 2 20" xfId="1035"/>
    <cellStyle name="Feeder Field 3 2 20 2" xfId="12645"/>
    <cellStyle name="Feeder Field 3 2 20 2 2" xfId="12646"/>
    <cellStyle name="Feeder Field 3 2 20 2 3" xfId="12647"/>
    <cellStyle name="Feeder Field 3 2 20 2 4" xfId="12648"/>
    <cellStyle name="Feeder Field 3 2 20 3" xfId="12649"/>
    <cellStyle name="Feeder Field 3 2 20 4" xfId="12650"/>
    <cellStyle name="Feeder Field 3 2 21" xfId="1036"/>
    <cellStyle name="Feeder Field 3 2 21 2" xfId="12651"/>
    <cellStyle name="Feeder Field 3 2 21 2 2" xfId="12652"/>
    <cellStyle name="Feeder Field 3 2 21 2 3" xfId="12653"/>
    <cellStyle name="Feeder Field 3 2 21 2 4" xfId="12654"/>
    <cellStyle name="Feeder Field 3 2 21 3" xfId="12655"/>
    <cellStyle name="Feeder Field 3 2 21 4" xfId="12656"/>
    <cellStyle name="Feeder Field 3 2 22" xfId="1037"/>
    <cellStyle name="Feeder Field 3 2 22 2" xfId="12657"/>
    <cellStyle name="Feeder Field 3 2 22 2 2" xfId="12658"/>
    <cellStyle name="Feeder Field 3 2 22 2 3" xfId="12659"/>
    <cellStyle name="Feeder Field 3 2 22 2 4" xfId="12660"/>
    <cellStyle name="Feeder Field 3 2 22 3" xfId="12661"/>
    <cellStyle name="Feeder Field 3 2 22 4" xfId="12662"/>
    <cellStyle name="Feeder Field 3 2 23" xfId="1038"/>
    <cellStyle name="Feeder Field 3 2 23 2" xfId="12663"/>
    <cellStyle name="Feeder Field 3 2 23 2 2" xfId="12664"/>
    <cellStyle name="Feeder Field 3 2 23 2 3" xfId="12665"/>
    <cellStyle name="Feeder Field 3 2 23 2 4" xfId="12666"/>
    <cellStyle name="Feeder Field 3 2 23 3" xfId="12667"/>
    <cellStyle name="Feeder Field 3 2 23 4" xfId="12668"/>
    <cellStyle name="Feeder Field 3 2 24" xfId="1039"/>
    <cellStyle name="Feeder Field 3 2 24 2" xfId="12669"/>
    <cellStyle name="Feeder Field 3 2 24 2 2" xfId="12670"/>
    <cellStyle name="Feeder Field 3 2 24 2 3" xfId="12671"/>
    <cellStyle name="Feeder Field 3 2 24 2 4" xfId="12672"/>
    <cellStyle name="Feeder Field 3 2 24 3" xfId="12673"/>
    <cellStyle name="Feeder Field 3 2 24 4" xfId="12674"/>
    <cellStyle name="Feeder Field 3 2 25" xfId="1040"/>
    <cellStyle name="Feeder Field 3 2 25 2" xfId="12675"/>
    <cellStyle name="Feeder Field 3 2 25 2 2" xfId="12676"/>
    <cellStyle name="Feeder Field 3 2 25 2 3" xfId="12677"/>
    <cellStyle name="Feeder Field 3 2 25 2 4" xfId="12678"/>
    <cellStyle name="Feeder Field 3 2 25 3" xfId="12679"/>
    <cellStyle name="Feeder Field 3 2 25 4" xfId="12680"/>
    <cellStyle name="Feeder Field 3 2 26" xfId="1041"/>
    <cellStyle name="Feeder Field 3 2 26 2" xfId="12681"/>
    <cellStyle name="Feeder Field 3 2 26 2 2" xfId="12682"/>
    <cellStyle name="Feeder Field 3 2 26 2 3" xfId="12683"/>
    <cellStyle name="Feeder Field 3 2 26 2 4" xfId="12684"/>
    <cellStyle name="Feeder Field 3 2 26 3" xfId="12685"/>
    <cellStyle name="Feeder Field 3 2 26 4" xfId="12686"/>
    <cellStyle name="Feeder Field 3 2 27" xfId="1042"/>
    <cellStyle name="Feeder Field 3 2 27 2" xfId="12687"/>
    <cellStyle name="Feeder Field 3 2 27 2 2" xfId="12688"/>
    <cellStyle name="Feeder Field 3 2 27 2 3" xfId="12689"/>
    <cellStyle name="Feeder Field 3 2 27 2 4" xfId="12690"/>
    <cellStyle name="Feeder Field 3 2 27 3" xfId="12691"/>
    <cellStyle name="Feeder Field 3 2 27 4" xfId="12692"/>
    <cellStyle name="Feeder Field 3 2 28" xfId="1043"/>
    <cellStyle name="Feeder Field 3 2 28 2" xfId="12693"/>
    <cellStyle name="Feeder Field 3 2 28 2 2" xfId="12694"/>
    <cellStyle name="Feeder Field 3 2 28 2 3" xfId="12695"/>
    <cellStyle name="Feeder Field 3 2 28 2 4" xfId="12696"/>
    <cellStyle name="Feeder Field 3 2 28 3" xfId="12697"/>
    <cellStyle name="Feeder Field 3 2 28 4" xfId="12698"/>
    <cellStyle name="Feeder Field 3 2 29" xfId="1044"/>
    <cellStyle name="Feeder Field 3 2 29 2" xfId="12699"/>
    <cellStyle name="Feeder Field 3 2 29 2 2" xfId="12700"/>
    <cellStyle name="Feeder Field 3 2 29 2 3" xfId="12701"/>
    <cellStyle name="Feeder Field 3 2 29 2 4" xfId="12702"/>
    <cellStyle name="Feeder Field 3 2 29 3" xfId="12703"/>
    <cellStyle name="Feeder Field 3 2 29 4" xfId="12704"/>
    <cellStyle name="Feeder Field 3 2 3" xfId="1045"/>
    <cellStyle name="Feeder Field 3 2 3 2" xfId="12705"/>
    <cellStyle name="Feeder Field 3 2 3 2 2" xfId="12706"/>
    <cellStyle name="Feeder Field 3 2 3 2 3" xfId="12707"/>
    <cellStyle name="Feeder Field 3 2 3 2 4" xfId="12708"/>
    <cellStyle name="Feeder Field 3 2 3 3" xfId="12709"/>
    <cellStyle name="Feeder Field 3 2 3 4" xfId="12710"/>
    <cellStyle name="Feeder Field 3 2 30" xfId="1046"/>
    <cellStyle name="Feeder Field 3 2 30 2" xfId="12711"/>
    <cellStyle name="Feeder Field 3 2 30 2 2" xfId="12712"/>
    <cellStyle name="Feeder Field 3 2 30 2 3" xfId="12713"/>
    <cellStyle name="Feeder Field 3 2 30 2 4" xfId="12714"/>
    <cellStyle name="Feeder Field 3 2 30 3" xfId="12715"/>
    <cellStyle name="Feeder Field 3 2 30 4" xfId="12716"/>
    <cellStyle name="Feeder Field 3 2 31" xfId="1047"/>
    <cellStyle name="Feeder Field 3 2 31 2" xfId="12717"/>
    <cellStyle name="Feeder Field 3 2 31 2 2" xfId="12718"/>
    <cellStyle name="Feeder Field 3 2 31 2 3" xfId="12719"/>
    <cellStyle name="Feeder Field 3 2 31 2 4" xfId="12720"/>
    <cellStyle name="Feeder Field 3 2 31 3" xfId="12721"/>
    <cellStyle name="Feeder Field 3 2 31 4" xfId="12722"/>
    <cellStyle name="Feeder Field 3 2 32" xfId="1048"/>
    <cellStyle name="Feeder Field 3 2 32 2" xfId="12723"/>
    <cellStyle name="Feeder Field 3 2 32 2 2" xfId="12724"/>
    <cellStyle name="Feeder Field 3 2 32 2 3" xfId="12725"/>
    <cellStyle name="Feeder Field 3 2 32 2 4" xfId="12726"/>
    <cellStyle name="Feeder Field 3 2 32 3" xfId="12727"/>
    <cellStyle name="Feeder Field 3 2 32 4" xfId="12728"/>
    <cellStyle name="Feeder Field 3 2 33" xfId="1049"/>
    <cellStyle name="Feeder Field 3 2 33 2" xfId="12729"/>
    <cellStyle name="Feeder Field 3 2 33 2 2" xfId="12730"/>
    <cellStyle name="Feeder Field 3 2 33 2 3" xfId="12731"/>
    <cellStyle name="Feeder Field 3 2 33 2 4" xfId="12732"/>
    <cellStyle name="Feeder Field 3 2 33 3" xfId="12733"/>
    <cellStyle name="Feeder Field 3 2 33 4" xfId="12734"/>
    <cellStyle name="Feeder Field 3 2 34" xfId="1050"/>
    <cellStyle name="Feeder Field 3 2 34 2" xfId="12735"/>
    <cellStyle name="Feeder Field 3 2 34 2 2" xfId="12736"/>
    <cellStyle name="Feeder Field 3 2 34 2 3" xfId="12737"/>
    <cellStyle name="Feeder Field 3 2 34 2 4" xfId="12738"/>
    <cellStyle name="Feeder Field 3 2 34 3" xfId="12739"/>
    <cellStyle name="Feeder Field 3 2 34 4" xfId="12740"/>
    <cellStyle name="Feeder Field 3 2 35" xfId="1051"/>
    <cellStyle name="Feeder Field 3 2 35 2" xfId="12741"/>
    <cellStyle name="Feeder Field 3 2 35 2 2" xfId="12742"/>
    <cellStyle name="Feeder Field 3 2 35 2 3" xfId="12743"/>
    <cellStyle name="Feeder Field 3 2 35 2 4" xfId="12744"/>
    <cellStyle name="Feeder Field 3 2 35 3" xfId="12745"/>
    <cellStyle name="Feeder Field 3 2 35 4" xfId="12746"/>
    <cellStyle name="Feeder Field 3 2 36" xfId="1052"/>
    <cellStyle name="Feeder Field 3 2 36 2" xfId="12747"/>
    <cellStyle name="Feeder Field 3 2 36 2 2" xfId="12748"/>
    <cellStyle name="Feeder Field 3 2 36 2 3" xfId="12749"/>
    <cellStyle name="Feeder Field 3 2 36 2 4" xfId="12750"/>
    <cellStyle name="Feeder Field 3 2 36 3" xfId="12751"/>
    <cellStyle name="Feeder Field 3 2 36 4" xfId="12752"/>
    <cellStyle name="Feeder Field 3 2 37" xfId="1053"/>
    <cellStyle name="Feeder Field 3 2 37 2" xfId="12753"/>
    <cellStyle name="Feeder Field 3 2 37 2 2" xfId="12754"/>
    <cellStyle name="Feeder Field 3 2 37 2 3" xfId="12755"/>
    <cellStyle name="Feeder Field 3 2 37 2 4" xfId="12756"/>
    <cellStyle name="Feeder Field 3 2 37 3" xfId="12757"/>
    <cellStyle name="Feeder Field 3 2 37 4" xfId="12758"/>
    <cellStyle name="Feeder Field 3 2 38" xfId="1054"/>
    <cellStyle name="Feeder Field 3 2 38 2" xfId="12759"/>
    <cellStyle name="Feeder Field 3 2 38 2 2" xfId="12760"/>
    <cellStyle name="Feeder Field 3 2 38 2 3" xfId="12761"/>
    <cellStyle name="Feeder Field 3 2 38 2 4" xfId="12762"/>
    <cellStyle name="Feeder Field 3 2 38 3" xfId="12763"/>
    <cellStyle name="Feeder Field 3 2 38 4" xfId="12764"/>
    <cellStyle name="Feeder Field 3 2 39" xfId="1055"/>
    <cellStyle name="Feeder Field 3 2 39 2" xfId="12765"/>
    <cellStyle name="Feeder Field 3 2 39 2 2" xfId="12766"/>
    <cellStyle name="Feeder Field 3 2 39 2 3" xfId="12767"/>
    <cellStyle name="Feeder Field 3 2 39 2 4" xfId="12768"/>
    <cellStyle name="Feeder Field 3 2 39 3" xfId="12769"/>
    <cellStyle name="Feeder Field 3 2 39 4" xfId="12770"/>
    <cellStyle name="Feeder Field 3 2 4" xfId="1056"/>
    <cellStyle name="Feeder Field 3 2 4 2" xfId="12771"/>
    <cellStyle name="Feeder Field 3 2 4 2 2" xfId="12772"/>
    <cellStyle name="Feeder Field 3 2 4 2 3" xfId="12773"/>
    <cellStyle name="Feeder Field 3 2 4 2 4" xfId="12774"/>
    <cellStyle name="Feeder Field 3 2 4 3" xfId="12775"/>
    <cellStyle name="Feeder Field 3 2 4 4" xfId="12776"/>
    <cellStyle name="Feeder Field 3 2 40" xfId="1057"/>
    <cellStyle name="Feeder Field 3 2 40 2" xfId="12777"/>
    <cellStyle name="Feeder Field 3 2 40 2 2" xfId="12778"/>
    <cellStyle name="Feeder Field 3 2 40 2 3" xfId="12779"/>
    <cellStyle name="Feeder Field 3 2 40 2 4" xfId="12780"/>
    <cellStyle name="Feeder Field 3 2 40 3" xfId="12781"/>
    <cellStyle name="Feeder Field 3 2 40 4" xfId="12782"/>
    <cellStyle name="Feeder Field 3 2 41" xfId="1058"/>
    <cellStyle name="Feeder Field 3 2 41 2" xfId="12783"/>
    <cellStyle name="Feeder Field 3 2 41 2 2" xfId="12784"/>
    <cellStyle name="Feeder Field 3 2 41 2 3" xfId="12785"/>
    <cellStyle name="Feeder Field 3 2 41 2 4" xfId="12786"/>
    <cellStyle name="Feeder Field 3 2 41 3" xfId="12787"/>
    <cellStyle name="Feeder Field 3 2 41 4" xfId="12788"/>
    <cellStyle name="Feeder Field 3 2 42" xfId="1059"/>
    <cellStyle name="Feeder Field 3 2 42 2" xfId="12789"/>
    <cellStyle name="Feeder Field 3 2 42 2 2" xfId="12790"/>
    <cellStyle name="Feeder Field 3 2 42 2 3" xfId="12791"/>
    <cellStyle name="Feeder Field 3 2 42 2 4" xfId="12792"/>
    <cellStyle name="Feeder Field 3 2 42 3" xfId="12793"/>
    <cellStyle name="Feeder Field 3 2 42 4" xfId="12794"/>
    <cellStyle name="Feeder Field 3 2 43" xfId="1060"/>
    <cellStyle name="Feeder Field 3 2 43 2" xfId="12795"/>
    <cellStyle name="Feeder Field 3 2 43 2 2" xfId="12796"/>
    <cellStyle name="Feeder Field 3 2 43 2 3" xfId="12797"/>
    <cellStyle name="Feeder Field 3 2 43 2 4" xfId="12798"/>
    <cellStyle name="Feeder Field 3 2 43 3" xfId="12799"/>
    <cellStyle name="Feeder Field 3 2 43 4" xfId="12800"/>
    <cellStyle name="Feeder Field 3 2 44" xfId="1061"/>
    <cellStyle name="Feeder Field 3 2 44 2" xfId="12801"/>
    <cellStyle name="Feeder Field 3 2 44 2 2" xfId="12802"/>
    <cellStyle name="Feeder Field 3 2 44 2 3" xfId="12803"/>
    <cellStyle name="Feeder Field 3 2 44 2 4" xfId="12804"/>
    <cellStyle name="Feeder Field 3 2 44 3" xfId="12805"/>
    <cellStyle name="Feeder Field 3 2 44 4" xfId="12806"/>
    <cellStyle name="Feeder Field 3 2 45" xfId="12807"/>
    <cellStyle name="Feeder Field 3 2 45 2" xfId="12808"/>
    <cellStyle name="Feeder Field 3 2 45 3" xfId="12809"/>
    <cellStyle name="Feeder Field 3 2 45 4" xfId="12810"/>
    <cellStyle name="Feeder Field 3 2 46" xfId="12811"/>
    <cellStyle name="Feeder Field 3 2 47" xfId="12812"/>
    <cellStyle name="Feeder Field 3 2 5" xfId="1062"/>
    <cellStyle name="Feeder Field 3 2 5 2" xfId="12813"/>
    <cellStyle name="Feeder Field 3 2 5 2 2" xfId="12814"/>
    <cellStyle name="Feeder Field 3 2 5 2 3" xfId="12815"/>
    <cellStyle name="Feeder Field 3 2 5 2 4" xfId="12816"/>
    <cellStyle name="Feeder Field 3 2 5 3" xfId="12817"/>
    <cellStyle name="Feeder Field 3 2 5 4" xfId="12818"/>
    <cellStyle name="Feeder Field 3 2 6" xfId="1063"/>
    <cellStyle name="Feeder Field 3 2 6 2" xfId="12819"/>
    <cellStyle name="Feeder Field 3 2 6 2 2" xfId="12820"/>
    <cellStyle name="Feeder Field 3 2 6 2 3" xfId="12821"/>
    <cellStyle name="Feeder Field 3 2 6 2 4" xfId="12822"/>
    <cellStyle name="Feeder Field 3 2 6 3" xfId="12823"/>
    <cellStyle name="Feeder Field 3 2 6 4" xfId="12824"/>
    <cellStyle name="Feeder Field 3 2 7" xfId="1064"/>
    <cellStyle name="Feeder Field 3 2 7 2" xfId="12825"/>
    <cellStyle name="Feeder Field 3 2 7 2 2" xfId="12826"/>
    <cellStyle name="Feeder Field 3 2 7 2 3" xfId="12827"/>
    <cellStyle name="Feeder Field 3 2 7 2 4" xfId="12828"/>
    <cellStyle name="Feeder Field 3 2 7 3" xfId="12829"/>
    <cellStyle name="Feeder Field 3 2 7 4" xfId="12830"/>
    <cellStyle name="Feeder Field 3 2 8" xfId="1065"/>
    <cellStyle name="Feeder Field 3 2 8 2" xfId="12831"/>
    <cellStyle name="Feeder Field 3 2 8 2 2" xfId="12832"/>
    <cellStyle name="Feeder Field 3 2 8 2 3" xfId="12833"/>
    <cellStyle name="Feeder Field 3 2 8 2 4" xfId="12834"/>
    <cellStyle name="Feeder Field 3 2 8 3" xfId="12835"/>
    <cellStyle name="Feeder Field 3 2 8 4" xfId="12836"/>
    <cellStyle name="Feeder Field 3 2 9" xfId="1066"/>
    <cellStyle name="Feeder Field 3 2 9 2" xfId="12837"/>
    <cellStyle name="Feeder Field 3 2 9 2 2" xfId="12838"/>
    <cellStyle name="Feeder Field 3 2 9 2 3" xfId="12839"/>
    <cellStyle name="Feeder Field 3 2 9 2 4" xfId="12840"/>
    <cellStyle name="Feeder Field 3 2 9 3" xfId="12841"/>
    <cellStyle name="Feeder Field 3 2 9 4" xfId="12842"/>
    <cellStyle name="Feeder Field 3 3" xfId="1067"/>
    <cellStyle name="Feeder Field 3 3 10" xfId="1068"/>
    <cellStyle name="Feeder Field 3 3 10 2" xfId="12843"/>
    <cellStyle name="Feeder Field 3 3 10 2 2" xfId="12844"/>
    <cellStyle name="Feeder Field 3 3 10 2 3" xfId="12845"/>
    <cellStyle name="Feeder Field 3 3 10 2 4" xfId="12846"/>
    <cellStyle name="Feeder Field 3 3 10 3" xfId="12847"/>
    <cellStyle name="Feeder Field 3 3 10 4" xfId="12848"/>
    <cellStyle name="Feeder Field 3 3 11" xfId="1069"/>
    <cellStyle name="Feeder Field 3 3 11 2" xfId="12849"/>
    <cellStyle name="Feeder Field 3 3 11 2 2" xfId="12850"/>
    <cellStyle name="Feeder Field 3 3 11 2 3" xfId="12851"/>
    <cellStyle name="Feeder Field 3 3 11 2 4" xfId="12852"/>
    <cellStyle name="Feeder Field 3 3 11 3" xfId="12853"/>
    <cellStyle name="Feeder Field 3 3 11 4" xfId="12854"/>
    <cellStyle name="Feeder Field 3 3 12" xfId="1070"/>
    <cellStyle name="Feeder Field 3 3 12 2" xfId="12855"/>
    <cellStyle name="Feeder Field 3 3 12 2 2" xfId="12856"/>
    <cellStyle name="Feeder Field 3 3 12 2 3" xfId="12857"/>
    <cellStyle name="Feeder Field 3 3 12 2 4" xfId="12858"/>
    <cellStyle name="Feeder Field 3 3 12 3" xfId="12859"/>
    <cellStyle name="Feeder Field 3 3 12 4" xfId="12860"/>
    <cellStyle name="Feeder Field 3 3 13" xfId="1071"/>
    <cellStyle name="Feeder Field 3 3 13 2" xfId="12861"/>
    <cellStyle name="Feeder Field 3 3 13 2 2" xfId="12862"/>
    <cellStyle name="Feeder Field 3 3 13 2 3" xfId="12863"/>
    <cellStyle name="Feeder Field 3 3 13 2 4" xfId="12864"/>
    <cellStyle name="Feeder Field 3 3 13 3" xfId="12865"/>
    <cellStyle name="Feeder Field 3 3 13 4" xfId="12866"/>
    <cellStyle name="Feeder Field 3 3 14" xfId="1072"/>
    <cellStyle name="Feeder Field 3 3 14 2" xfId="12867"/>
    <cellStyle name="Feeder Field 3 3 14 2 2" xfId="12868"/>
    <cellStyle name="Feeder Field 3 3 14 2 3" xfId="12869"/>
    <cellStyle name="Feeder Field 3 3 14 2 4" xfId="12870"/>
    <cellStyle name="Feeder Field 3 3 14 3" xfId="12871"/>
    <cellStyle name="Feeder Field 3 3 14 4" xfId="12872"/>
    <cellStyle name="Feeder Field 3 3 15" xfId="1073"/>
    <cellStyle name="Feeder Field 3 3 15 2" xfId="12873"/>
    <cellStyle name="Feeder Field 3 3 15 2 2" xfId="12874"/>
    <cellStyle name="Feeder Field 3 3 15 2 3" xfId="12875"/>
    <cellStyle name="Feeder Field 3 3 15 2 4" xfId="12876"/>
    <cellStyle name="Feeder Field 3 3 15 3" xfId="12877"/>
    <cellStyle name="Feeder Field 3 3 15 4" xfId="12878"/>
    <cellStyle name="Feeder Field 3 3 16" xfId="1074"/>
    <cellStyle name="Feeder Field 3 3 16 2" xfId="12879"/>
    <cellStyle name="Feeder Field 3 3 16 2 2" xfId="12880"/>
    <cellStyle name="Feeder Field 3 3 16 2 3" xfId="12881"/>
    <cellStyle name="Feeder Field 3 3 16 2 4" xfId="12882"/>
    <cellStyle name="Feeder Field 3 3 16 3" xfId="12883"/>
    <cellStyle name="Feeder Field 3 3 16 4" xfId="12884"/>
    <cellStyle name="Feeder Field 3 3 17" xfId="1075"/>
    <cellStyle name="Feeder Field 3 3 17 2" xfId="12885"/>
    <cellStyle name="Feeder Field 3 3 17 2 2" xfId="12886"/>
    <cellStyle name="Feeder Field 3 3 17 2 3" xfId="12887"/>
    <cellStyle name="Feeder Field 3 3 17 2 4" xfId="12888"/>
    <cellStyle name="Feeder Field 3 3 17 3" xfId="12889"/>
    <cellStyle name="Feeder Field 3 3 17 4" xfId="12890"/>
    <cellStyle name="Feeder Field 3 3 18" xfId="1076"/>
    <cellStyle name="Feeder Field 3 3 18 2" xfId="12891"/>
    <cellStyle name="Feeder Field 3 3 18 2 2" xfId="12892"/>
    <cellStyle name="Feeder Field 3 3 18 2 3" xfId="12893"/>
    <cellStyle name="Feeder Field 3 3 18 2 4" xfId="12894"/>
    <cellStyle name="Feeder Field 3 3 18 3" xfId="12895"/>
    <cellStyle name="Feeder Field 3 3 18 4" xfId="12896"/>
    <cellStyle name="Feeder Field 3 3 19" xfId="1077"/>
    <cellStyle name="Feeder Field 3 3 19 2" xfId="12897"/>
    <cellStyle name="Feeder Field 3 3 19 2 2" xfId="12898"/>
    <cellStyle name="Feeder Field 3 3 19 2 3" xfId="12899"/>
    <cellStyle name="Feeder Field 3 3 19 2 4" xfId="12900"/>
    <cellStyle name="Feeder Field 3 3 19 3" xfId="12901"/>
    <cellStyle name="Feeder Field 3 3 19 4" xfId="12902"/>
    <cellStyle name="Feeder Field 3 3 2" xfId="1078"/>
    <cellStyle name="Feeder Field 3 3 2 10" xfId="1079"/>
    <cellStyle name="Feeder Field 3 3 2 10 2" xfId="12903"/>
    <cellStyle name="Feeder Field 3 3 2 10 2 2" xfId="12904"/>
    <cellStyle name="Feeder Field 3 3 2 10 2 3" xfId="12905"/>
    <cellStyle name="Feeder Field 3 3 2 10 2 4" xfId="12906"/>
    <cellStyle name="Feeder Field 3 3 2 10 3" xfId="12907"/>
    <cellStyle name="Feeder Field 3 3 2 10 4" xfId="12908"/>
    <cellStyle name="Feeder Field 3 3 2 11" xfId="1080"/>
    <cellStyle name="Feeder Field 3 3 2 11 2" xfId="12909"/>
    <cellStyle name="Feeder Field 3 3 2 11 2 2" xfId="12910"/>
    <cellStyle name="Feeder Field 3 3 2 11 2 3" xfId="12911"/>
    <cellStyle name="Feeder Field 3 3 2 11 2 4" xfId="12912"/>
    <cellStyle name="Feeder Field 3 3 2 11 3" xfId="12913"/>
    <cellStyle name="Feeder Field 3 3 2 11 4" xfId="12914"/>
    <cellStyle name="Feeder Field 3 3 2 12" xfId="1081"/>
    <cellStyle name="Feeder Field 3 3 2 12 2" xfId="12915"/>
    <cellStyle name="Feeder Field 3 3 2 12 2 2" xfId="12916"/>
    <cellStyle name="Feeder Field 3 3 2 12 2 3" xfId="12917"/>
    <cellStyle name="Feeder Field 3 3 2 12 2 4" xfId="12918"/>
    <cellStyle name="Feeder Field 3 3 2 12 3" xfId="12919"/>
    <cellStyle name="Feeder Field 3 3 2 12 4" xfId="12920"/>
    <cellStyle name="Feeder Field 3 3 2 13" xfId="1082"/>
    <cellStyle name="Feeder Field 3 3 2 13 2" xfId="12921"/>
    <cellStyle name="Feeder Field 3 3 2 13 2 2" xfId="12922"/>
    <cellStyle name="Feeder Field 3 3 2 13 2 3" xfId="12923"/>
    <cellStyle name="Feeder Field 3 3 2 13 2 4" xfId="12924"/>
    <cellStyle name="Feeder Field 3 3 2 13 3" xfId="12925"/>
    <cellStyle name="Feeder Field 3 3 2 13 4" xfId="12926"/>
    <cellStyle name="Feeder Field 3 3 2 14" xfId="1083"/>
    <cellStyle name="Feeder Field 3 3 2 14 2" xfId="12927"/>
    <cellStyle name="Feeder Field 3 3 2 14 2 2" xfId="12928"/>
    <cellStyle name="Feeder Field 3 3 2 14 2 3" xfId="12929"/>
    <cellStyle name="Feeder Field 3 3 2 14 2 4" xfId="12930"/>
    <cellStyle name="Feeder Field 3 3 2 14 3" xfId="12931"/>
    <cellStyle name="Feeder Field 3 3 2 14 4" xfId="12932"/>
    <cellStyle name="Feeder Field 3 3 2 15" xfId="1084"/>
    <cellStyle name="Feeder Field 3 3 2 15 2" xfId="12933"/>
    <cellStyle name="Feeder Field 3 3 2 15 2 2" xfId="12934"/>
    <cellStyle name="Feeder Field 3 3 2 15 2 3" xfId="12935"/>
    <cellStyle name="Feeder Field 3 3 2 15 2 4" xfId="12936"/>
    <cellStyle name="Feeder Field 3 3 2 15 3" xfId="12937"/>
    <cellStyle name="Feeder Field 3 3 2 15 4" xfId="12938"/>
    <cellStyle name="Feeder Field 3 3 2 16" xfId="1085"/>
    <cellStyle name="Feeder Field 3 3 2 16 2" xfId="12939"/>
    <cellStyle name="Feeder Field 3 3 2 16 2 2" xfId="12940"/>
    <cellStyle name="Feeder Field 3 3 2 16 2 3" xfId="12941"/>
    <cellStyle name="Feeder Field 3 3 2 16 2 4" xfId="12942"/>
    <cellStyle name="Feeder Field 3 3 2 16 3" xfId="12943"/>
    <cellStyle name="Feeder Field 3 3 2 16 4" xfId="12944"/>
    <cellStyle name="Feeder Field 3 3 2 17" xfId="1086"/>
    <cellStyle name="Feeder Field 3 3 2 17 2" xfId="12945"/>
    <cellStyle name="Feeder Field 3 3 2 17 2 2" xfId="12946"/>
    <cellStyle name="Feeder Field 3 3 2 17 2 3" xfId="12947"/>
    <cellStyle name="Feeder Field 3 3 2 17 2 4" xfId="12948"/>
    <cellStyle name="Feeder Field 3 3 2 17 3" xfId="12949"/>
    <cellStyle name="Feeder Field 3 3 2 17 4" xfId="12950"/>
    <cellStyle name="Feeder Field 3 3 2 18" xfId="1087"/>
    <cellStyle name="Feeder Field 3 3 2 18 2" xfId="12951"/>
    <cellStyle name="Feeder Field 3 3 2 18 2 2" xfId="12952"/>
    <cellStyle name="Feeder Field 3 3 2 18 2 3" xfId="12953"/>
    <cellStyle name="Feeder Field 3 3 2 18 2 4" xfId="12954"/>
    <cellStyle name="Feeder Field 3 3 2 18 3" xfId="12955"/>
    <cellStyle name="Feeder Field 3 3 2 18 4" xfId="12956"/>
    <cellStyle name="Feeder Field 3 3 2 19" xfId="1088"/>
    <cellStyle name="Feeder Field 3 3 2 19 2" xfId="12957"/>
    <cellStyle name="Feeder Field 3 3 2 19 2 2" xfId="12958"/>
    <cellStyle name="Feeder Field 3 3 2 19 2 3" xfId="12959"/>
    <cellStyle name="Feeder Field 3 3 2 19 2 4" xfId="12960"/>
    <cellStyle name="Feeder Field 3 3 2 19 3" xfId="12961"/>
    <cellStyle name="Feeder Field 3 3 2 19 4" xfId="12962"/>
    <cellStyle name="Feeder Field 3 3 2 2" xfId="1089"/>
    <cellStyle name="Feeder Field 3 3 2 2 2" xfId="12963"/>
    <cellStyle name="Feeder Field 3 3 2 2 2 2" xfId="12964"/>
    <cellStyle name="Feeder Field 3 3 2 2 2 3" xfId="12965"/>
    <cellStyle name="Feeder Field 3 3 2 2 2 4" xfId="12966"/>
    <cellStyle name="Feeder Field 3 3 2 2 3" xfId="12967"/>
    <cellStyle name="Feeder Field 3 3 2 2 4" xfId="12968"/>
    <cellStyle name="Feeder Field 3 3 2 20" xfId="1090"/>
    <cellStyle name="Feeder Field 3 3 2 20 2" xfId="12969"/>
    <cellStyle name="Feeder Field 3 3 2 20 2 2" xfId="12970"/>
    <cellStyle name="Feeder Field 3 3 2 20 2 3" xfId="12971"/>
    <cellStyle name="Feeder Field 3 3 2 20 2 4" xfId="12972"/>
    <cellStyle name="Feeder Field 3 3 2 20 3" xfId="12973"/>
    <cellStyle name="Feeder Field 3 3 2 20 4" xfId="12974"/>
    <cellStyle name="Feeder Field 3 3 2 21" xfId="1091"/>
    <cellStyle name="Feeder Field 3 3 2 21 2" xfId="12975"/>
    <cellStyle name="Feeder Field 3 3 2 21 2 2" xfId="12976"/>
    <cellStyle name="Feeder Field 3 3 2 21 2 3" xfId="12977"/>
    <cellStyle name="Feeder Field 3 3 2 21 2 4" xfId="12978"/>
    <cellStyle name="Feeder Field 3 3 2 21 3" xfId="12979"/>
    <cellStyle name="Feeder Field 3 3 2 21 4" xfId="12980"/>
    <cellStyle name="Feeder Field 3 3 2 22" xfId="1092"/>
    <cellStyle name="Feeder Field 3 3 2 22 2" xfId="12981"/>
    <cellStyle name="Feeder Field 3 3 2 22 2 2" xfId="12982"/>
    <cellStyle name="Feeder Field 3 3 2 22 2 3" xfId="12983"/>
    <cellStyle name="Feeder Field 3 3 2 22 2 4" xfId="12984"/>
    <cellStyle name="Feeder Field 3 3 2 22 3" xfId="12985"/>
    <cellStyle name="Feeder Field 3 3 2 22 4" xfId="12986"/>
    <cellStyle name="Feeder Field 3 3 2 23" xfId="1093"/>
    <cellStyle name="Feeder Field 3 3 2 23 2" xfId="12987"/>
    <cellStyle name="Feeder Field 3 3 2 23 2 2" xfId="12988"/>
    <cellStyle name="Feeder Field 3 3 2 23 2 3" xfId="12989"/>
    <cellStyle name="Feeder Field 3 3 2 23 2 4" xfId="12990"/>
    <cellStyle name="Feeder Field 3 3 2 23 3" xfId="12991"/>
    <cellStyle name="Feeder Field 3 3 2 23 4" xfId="12992"/>
    <cellStyle name="Feeder Field 3 3 2 24" xfId="1094"/>
    <cellStyle name="Feeder Field 3 3 2 24 2" xfId="12993"/>
    <cellStyle name="Feeder Field 3 3 2 24 2 2" xfId="12994"/>
    <cellStyle name="Feeder Field 3 3 2 24 2 3" xfId="12995"/>
    <cellStyle name="Feeder Field 3 3 2 24 2 4" xfId="12996"/>
    <cellStyle name="Feeder Field 3 3 2 24 3" xfId="12997"/>
    <cellStyle name="Feeder Field 3 3 2 24 4" xfId="12998"/>
    <cellStyle name="Feeder Field 3 3 2 25" xfId="1095"/>
    <cellStyle name="Feeder Field 3 3 2 25 2" xfId="12999"/>
    <cellStyle name="Feeder Field 3 3 2 25 2 2" xfId="13000"/>
    <cellStyle name="Feeder Field 3 3 2 25 2 3" xfId="13001"/>
    <cellStyle name="Feeder Field 3 3 2 25 2 4" xfId="13002"/>
    <cellStyle name="Feeder Field 3 3 2 25 3" xfId="13003"/>
    <cellStyle name="Feeder Field 3 3 2 25 4" xfId="13004"/>
    <cellStyle name="Feeder Field 3 3 2 26" xfId="1096"/>
    <cellStyle name="Feeder Field 3 3 2 26 2" xfId="13005"/>
    <cellStyle name="Feeder Field 3 3 2 26 2 2" xfId="13006"/>
    <cellStyle name="Feeder Field 3 3 2 26 2 3" xfId="13007"/>
    <cellStyle name="Feeder Field 3 3 2 26 2 4" xfId="13008"/>
    <cellStyle name="Feeder Field 3 3 2 26 3" xfId="13009"/>
    <cellStyle name="Feeder Field 3 3 2 26 4" xfId="13010"/>
    <cellStyle name="Feeder Field 3 3 2 27" xfId="1097"/>
    <cellStyle name="Feeder Field 3 3 2 27 2" xfId="13011"/>
    <cellStyle name="Feeder Field 3 3 2 27 2 2" xfId="13012"/>
    <cellStyle name="Feeder Field 3 3 2 27 2 3" xfId="13013"/>
    <cellStyle name="Feeder Field 3 3 2 27 2 4" xfId="13014"/>
    <cellStyle name="Feeder Field 3 3 2 27 3" xfId="13015"/>
    <cellStyle name="Feeder Field 3 3 2 27 4" xfId="13016"/>
    <cellStyle name="Feeder Field 3 3 2 28" xfId="1098"/>
    <cellStyle name="Feeder Field 3 3 2 28 2" xfId="13017"/>
    <cellStyle name="Feeder Field 3 3 2 28 2 2" xfId="13018"/>
    <cellStyle name="Feeder Field 3 3 2 28 2 3" xfId="13019"/>
    <cellStyle name="Feeder Field 3 3 2 28 2 4" xfId="13020"/>
    <cellStyle name="Feeder Field 3 3 2 28 3" xfId="13021"/>
    <cellStyle name="Feeder Field 3 3 2 28 4" xfId="13022"/>
    <cellStyle name="Feeder Field 3 3 2 29" xfId="1099"/>
    <cellStyle name="Feeder Field 3 3 2 29 2" xfId="13023"/>
    <cellStyle name="Feeder Field 3 3 2 29 2 2" xfId="13024"/>
    <cellStyle name="Feeder Field 3 3 2 29 2 3" xfId="13025"/>
    <cellStyle name="Feeder Field 3 3 2 29 2 4" xfId="13026"/>
    <cellStyle name="Feeder Field 3 3 2 29 3" xfId="13027"/>
    <cellStyle name="Feeder Field 3 3 2 29 4" xfId="13028"/>
    <cellStyle name="Feeder Field 3 3 2 3" xfId="1100"/>
    <cellStyle name="Feeder Field 3 3 2 3 2" xfId="13029"/>
    <cellStyle name="Feeder Field 3 3 2 3 2 2" xfId="13030"/>
    <cellStyle name="Feeder Field 3 3 2 3 2 3" xfId="13031"/>
    <cellStyle name="Feeder Field 3 3 2 3 2 4" xfId="13032"/>
    <cellStyle name="Feeder Field 3 3 2 3 3" xfId="13033"/>
    <cellStyle name="Feeder Field 3 3 2 3 4" xfId="13034"/>
    <cellStyle name="Feeder Field 3 3 2 30" xfId="1101"/>
    <cellStyle name="Feeder Field 3 3 2 30 2" xfId="13035"/>
    <cellStyle name="Feeder Field 3 3 2 30 2 2" xfId="13036"/>
    <cellStyle name="Feeder Field 3 3 2 30 2 3" xfId="13037"/>
    <cellStyle name="Feeder Field 3 3 2 30 2 4" xfId="13038"/>
    <cellStyle name="Feeder Field 3 3 2 30 3" xfId="13039"/>
    <cellStyle name="Feeder Field 3 3 2 30 4" xfId="13040"/>
    <cellStyle name="Feeder Field 3 3 2 31" xfId="1102"/>
    <cellStyle name="Feeder Field 3 3 2 31 2" xfId="13041"/>
    <cellStyle name="Feeder Field 3 3 2 31 2 2" xfId="13042"/>
    <cellStyle name="Feeder Field 3 3 2 31 2 3" xfId="13043"/>
    <cellStyle name="Feeder Field 3 3 2 31 2 4" xfId="13044"/>
    <cellStyle name="Feeder Field 3 3 2 31 3" xfId="13045"/>
    <cellStyle name="Feeder Field 3 3 2 31 4" xfId="13046"/>
    <cellStyle name="Feeder Field 3 3 2 32" xfId="1103"/>
    <cellStyle name="Feeder Field 3 3 2 32 2" xfId="13047"/>
    <cellStyle name="Feeder Field 3 3 2 32 2 2" xfId="13048"/>
    <cellStyle name="Feeder Field 3 3 2 32 2 3" xfId="13049"/>
    <cellStyle name="Feeder Field 3 3 2 32 2 4" xfId="13050"/>
    <cellStyle name="Feeder Field 3 3 2 32 3" xfId="13051"/>
    <cellStyle name="Feeder Field 3 3 2 32 4" xfId="13052"/>
    <cellStyle name="Feeder Field 3 3 2 33" xfId="1104"/>
    <cellStyle name="Feeder Field 3 3 2 33 2" xfId="13053"/>
    <cellStyle name="Feeder Field 3 3 2 33 2 2" xfId="13054"/>
    <cellStyle name="Feeder Field 3 3 2 33 2 3" xfId="13055"/>
    <cellStyle name="Feeder Field 3 3 2 33 2 4" xfId="13056"/>
    <cellStyle name="Feeder Field 3 3 2 33 3" xfId="13057"/>
    <cellStyle name="Feeder Field 3 3 2 33 4" xfId="13058"/>
    <cellStyle name="Feeder Field 3 3 2 34" xfId="1105"/>
    <cellStyle name="Feeder Field 3 3 2 34 2" xfId="13059"/>
    <cellStyle name="Feeder Field 3 3 2 34 2 2" xfId="13060"/>
    <cellStyle name="Feeder Field 3 3 2 34 2 3" xfId="13061"/>
    <cellStyle name="Feeder Field 3 3 2 34 2 4" xfId="13062"/>
    <cellStyle name="Feeder Field 3 3 2 34 3" xfId="13063"/>
    <cellStyle name="Feeder Field 3 3 2 34 4" xfId="13064"/>
    <cellStyle name="Feeder Field 3 3 2 35" xfId="1106"/>
    <cellStyle name="Feeder Field 3 3 2 35 2" xfId="13065"/>
    <cellStyle name="Feeder Field 3 3 2 35 2 2" xfId="13066"/>
    <cellStyle name="Feeder Field 3 3 2 35 2 3" xfId="13067"/>
    <cellStyle name="Feeder Field 3 3 2 35 2 4" xfId="13068"/>
    <cellStyle name="Feeder Field 3 3 2 35 3" xfId="13069"/>
    <cellStyle name="Feeder Field 3 3 2 35 4" xfId="13070"/>
    <cellStyle name="Feeder Field 3 3 2 36" xfId="1107"/>
    <cellStyle name="Feeder Field 3 3 2 36 2" xfId="13071"/>
    <cellStyle name="Feeder Field 3 3 2 36 2 2" xfId="13072"/>
    <cellStyle name="Feeder Field 3 3 2 36 2 3" xfId="13073"/>
    <cellStyle name="Feeder Field 3 3 2 36 2 4" xfId="13074"/>
    <cellStyle name="Feeder Field 3 3 2 36 3" xfId="13075"/>
    <cellStyle name="Feeder Field 3 3 2 36 4" xfId="13076"/>
    <cellStyle name="Feeder Field 3 3 2 37" xfId="1108"/>
    <cellStyle name="Feeder Field 3 3 2 37 2" xfId="13077"/>
    <cellStyle name="Feeder Field 3 3 2 37 2 2" xfId="13078"/>
    <cellStyle name="Feeder Field 3 3 2 37 2 3" xfId="13079"/>
    <cellStyle name="Feeder Field 3 3 2 37 2 4" xfId="13080"/>
    <cellStyle name="Feeder Field 3 3 2 37 3" xfId="13081"/>
    <cellStyle name="Feeder Field 3 3 2 37 4" xfId="13082"/>
    <cellStyle name="Feeder Field 3 3 2 38" xfId="1109"/>
    <cellStyle name="Feeder Field 3 3 2 38 2" xfId="13083"/>
    <cellStyle name="Feeder Field 3 3 2 38 2 2" xfId="13084"/>
    <cellStyle name="Feeder Field 3 3 2 38 2 3" xfId="13085"/>
    <cellStyle name="Feeder Field 3 3 2 38 2 4" xfId="13086"/>
    <cellStyle name="Feeder Field 3 3 2 38 3" xfId="13087"/>
    <cellStyle name="Feeder Field 3 3 2 38 4" xfId="13088"/>
    <cellStyle name="Feeder Field 3 3 2 39" xfId="1110"/>
    <cellStyle name="Feeder Field 3 3 2 39 2" xfId="13089"/>
    <cellStyle name="Feeder Field 3 3 2 39 2 2" xfId="13090"/>
    <cellStyle name="Feeder Field 3 3 2 39 2 3" xfId="13091"/>
    <cellStyle name="Feeder Field 3 3 2 39 2 4" xfId="13092"/>
    <cellStyle name="Feeder Field 3 3 2 39 3" xfId="13093"/>
    <cellStyle name="Feeder Field 3 3 2 39 4" xfId="13094"/>
    <cellStyle name="Feeder Field 3 3 2 4" xfId="1111"/>
    <cellStyle name="Feeder Field 3 3 2 4 2" xfId="13095"/>
    <cellStyle name="Feeder Field 3 3 2 4 2 2" xfId="13096"/>
    <cellStyle name="Feeder Field 3 3 2 4 2 3" xfId="13097"/>
    <cellStyle name="Feeder Field 3 3 2 4 2 4" xfId="13098"/>
    <cellStyle name="Feeder Field 3 3 2 4 3" xfId="13099"/>
    <cellStyle name="Feeder Field 3 3 2 4 4" xfId="13100"/>
    <cellStyle name="Feeder Field 3 3 2 40" xfId="1112"/>
    <cellStyle name="Feeder Field 3 3 2 40 2" xfId="13101"/>
    <cellStyle name="Feeder Field 3 3 2 40 2 2" xfId="13102"/>
    <cellStyle name="Feeder Field 3 3 2 40 2 3" xfId="13103"/>
    <cellStyle name="Feeder Field 3 3 2 40 2 4" xfId="13104"/>
    <cellStyle name="Feeder Field 3 3 2 40 3" xfId="13105"/>
    <cellStyle name="Feeder Field 3 3 2 40 4" xfId="13106"/>
    <cellStyle name="Feeder Field 3 3 2 41" xfId="1113"/>
    <cellStyle name="Feeder Field 3 3 2 41 2" xfId="13107"/>
    <cellStyle name="Feeder Field 3 3 2 41 2 2" xfId="13108"/>
    <cellStyle name="Feeder Field 3 3 2 41 2 3" xfId="13109"/>
    <cellStyle name="Feeder Field 3 3 2 41 2 4" xfId="13110"/>
    <cellStyle name="Feeder Field 3 3 2 41 3" xfId="13111"/>
    <cellStyle name="Feeder Field 3 3 2 41 4" xfId="13112"/>
    <cellStyle name="Feeder Field 3 3 2 42" xfId="1114"/>
    <cellStyle name="Feeder Field 3 3 2 42 2" xfId="13113"/>
    <cellStyle name="Feeder Field 3 3 2 42 2 2" xfId="13114"/>
    <cellStyle name="Feeder Field 3 3 2 42 2 3" xfId="13115"/>
    <cellStyle name="Feeder Field 3 3 2 42 2 4" xfId="13116"/>
    <cellStyle name="Feeder Field 3 3 2 42 3" xfId="13117"/>
    <cellStyle name="Feeder Field 3 3 2 42 4" xfId="13118"/>
    <cellStyle name="Feeder Field 3 3 2 43" xfId="1115"/>
    <cellStyle name="Feeder Field 3 3 2 43 2" xfId="13119"/>
    <cellStyle name="Feeder Field 3 3 2 43 2 2" xfId="13120"/>
    <cellStyle name="Feeder Field 3 3 2 43 2 3" xfId="13121"/>
    <cellStyle name="Feeder Field 3 3 2 43 2 4" xfId="13122"/>
    <cellStyle name="Feeder Field 3 3 2 43 3" xfId="13123"/>
    <cellStyle name="Feeder Field 3 3 2 43 4" xfId="13124"/>
    <cellStyle name="Feeder Field 3 3 2 44" xfId="1116"/>
    <cellStyle name="Feeder Field 3 3 2 44 2" xfId="13125"/>
    <cellStyle name="Feeder Field 3 3 2 44 2 2" xfId="13126"/>
    <cellStyle name="Feeder Field 3 3 2 44 2 3" xfId="13127"/>
    <cellStyle name="Feeder Field 3 3 2 44 2 4" xfId="13128"/>
    <cellStyle name="Feeder Field 3 3 2 44 3" xfId="13129"/>
    <cellStyle name="Feeder Field 3 3 2 44 4" xfId="13130"/>
    <cellStyle name="Feeder Field 3 3 2 45" xfId="13131"/>
    <cellStyle name="Feeder Field 3 3 2 45 2" xfId="13132"/>
    <cellStyle name="Feeder Field 3 3 2 45 3" xfId="13133"/>
    <cellStyle name="Feeder Field 3 3 2 45 4" xfId="13134"/>
    <cellStyle name="Feeder Field 3 3 2 46" xfId="13135"/>
    <cellStyle name="Feeder Field 3 3 2 46 2" xfId="13136"/>
    <cellStyle name="Feeder Field 3 3 2 46 3" xfId="13137"/>
    <cellStyle name="Feeder Field 3 3 2 46 4" xfId="13138"/>
    <cellStyle name="Feeder Field 3 3 2 47" xfId="13139"/>
    <cellStyle name="Feeder Field 3 3 2 48" xfId="13140"/>
    <cellStyle name="Feeder Field 3 3 2 5" xfId="1117"/>
    <cellStyle name="Feeder Field 3 3 2 5 2" xfId="13141"/>
    <cellStyle name="Feeder Field 3 3 2 5 2 2" xfId="13142"/>
    <cellStyle name="Feeder Field 3 3 2 5 2 3" xfId="13143"/>
    <cellStyle name="Feeder Field 3 3 2 5 2 4" xfId="13144"/>
    <cellStyle name="Feeder Field 3 3 2 5 3" xfId="13145"/>
    <cellStyle name="Feeder Field 3 3 2 5 4" xfId="13146"/>
    <cellStyle name="Feeder Field 3 3 2 6" xfId="1118"/>
    <cellStyle name="Feeder Field 3 3 2 6 2" xfId="13147"/>
    <cellStyle name="Feeder Field 3 3 2 6 2 2" xfId="13148"/>
    <cellStyle name="Feeder Field 3 3 2 6 2 3" xfId="13149"/>
    <cellStyle name="Feeder Field 3 3 2 6 2 4" xfId="13150"/>
    <cellStyle name="Feeder Field 3 3 2 6 3" xfId="13151"/>
    <cellStyle name="Feeder Field 3 3 2 6 4" xfId="13152"/>
    <cellStyle name="Feeder Field 3 3 2 7" xfId="1119"/>
    <cellStyle name="Feeder Field 3 3 2 7 2" xfId="13153"/>
    <cellStyle name="Feeder Field 3 3 2 7 2 2" xfId="13154"/>
    <cellStyle name="Feeder Field 3 3 2 7 2 3" xfId="13155"/>
    <cellStyle name="Feeder Field 3 3 2 7 2 4" xfId="13156"/>
    <cellStyle name="Feeder Field 3 3 2 7 3" xfId="13157"/>
    <cellStyle name="Feeder Field 3 3 2 7 4" xfId="13158"/>
    <cellStyle name="Feeder Field 3 3 2 8" xfId="1120"/>
    <cellStyle name="Feeder Field 3 3 2 8 2" xfId="13159"/>
    <cellStyle name="Feeder Field 3 3 2 8 2 2" xfId="13160"/>
    <cellStyle name="Feeder Field 3 3 2 8 2 3" xfId="13161"/>
    <cellStyle name="Feeder Field 3 3 2 8 2 4" xfId="13162"/>
    <cellStyle name="Feeder Field 3 3 2 8 3" xfId="13163"/>
    <cellStyle name="Feeder Field 3 3 2 8 4" xfId="13164"/>
    <cellStyle name="Feeder Field 3 3 2 9" xfId="1121"/>
    <cellStyle name="Feeder Field 3 3 2 9 2" xfId="13165"/>
    <cellStyle name="Feeder Field 3 3 2 9 2 2" xfId="13166"/>
    <cellStyle name="Feeder Field 3 3 2 9 2 3" xfId="13167"/>
    <cellStyle name="Feeder Field 3 3 2 9 2 4" xfId="13168"/>
    <cellStyle name="Feeder Field 3 3 2 9 3" xfId="13169"/>
    <cellStyle name="Feeder Field 3 3 2 9 4" xfId="13170"/>
    <cellStyle name="Feeder Field 3 3 20" xfId="1122"/>
    <cellStyle name="Feeder Field 3 3 20 2" xfId="13171"/>
    <cellStyle name="Feeder Field 3 3 20 2 2" xfId="13172"/>
    <cellStyle name="Feeder Field 3 3 20 2 3" xfId="13173"/>
    <cellStyle name="Feeder Field 3 3 20 2 4" xfId="13174"/>
    <cellStyle name="Feeder Field 3 3 20 3" xfId="13175"/>
    <cellStyle name="Feeder Field 3 3 20 4" xfId="13176"/>
    <cellStyle name="Feeder Field 3 3 21" xfId="1123"/>
    <cellStyle name="Feeder Field 3 3 21 2" xfId="13177"/>
    <cellStyle name="Feeder Field 3 3 21 2 2" xfId="13178"/>
    <cellStyle name="Feeder Field 3 3 21 2 3" xfId="13179"/>
    <cellStyle name="Feeder Field 3 3 21 2 4" xfId="13180"/>
    <cellStyle name="Feeder Field 3 3 21 3" xfId="13181"/>
    <cellStyle name="Feeder Field 3 3 21 4" xfId="13182"/>
    <cellStyle name="Feeder Field 3 3 22" xfId="1124"/>
    <cellStyle name="Feeder Field 3 3 22 2" xfId="13183"/>
    <cellStyle name="Feeder Field 3 3 22 2 2" xfId="13184"/>
    <cellStyle name="Feeder Field 3 3 22 2 3" xfId="13185"/>
    <cellStyle name="Feeder Field 3 3 22 2 4" xfId="13186"/>
    <cellStyle name="Feeder Field 3 3 22 3" xfId="13187"/>
    <cellStyle name="Feeder Field 3 3 22 4" xfId="13188"/>
    <cellStyle name="Feeder Field 3 3 23" xfId="1125"/>
    <cellStyle name="Feeder Field 3 3 23 2" xfId="13189"/>
    <cellStyle name="Feeder Field 3 3 23 2 2" xfId="13190"/>
    <cellStyle name="Feeder Field 3 3 23 2 3" xfId="13191"/>
    <cellStyle name="Feeder Field 3 3 23 2 4" xfId="13192"/>
    <cellStyle name="Feeder Field 3 3 23 3" xfId="13193"/>
    <cellStyle name="Feeder Field 3 3 23 4" xfId="13194"/>
    <cellStyle name="Feeder Field 3 3 24" xfId="1126"/>
    <cellStyle name="Feeder Field 3 3 24 2" xfId="13195"/>
    <cellStyle name="Feeder Field 3 3 24 2 2" xfId="13196"/>
    <cellStyle name="Feeder Field 3 3 24 2 3" xfId="13197"/>
    <cellStyle name="Feeder Field 3 3 24 2 4" xfId="13198"/>
    <cellStyle name="Feeder Field 3 3 24 3" xfId="13199"/>
    <cellStyle name="Feeder Field 3 3 24 4" xfId="13200"/>
    <cellStyle name="Feeder Field 3 3 25" xfId="1127"/>
    <cellStyle name="Feeder Field 3 3 25 2" xfId="13201"/>
    <cellStyle name="Feeder Field 3 3 25 2 2" xfId="13202"/>
    <cellStyle name="Feeder Field 3 3 25 2 3" xfId="13203"/>
    <cellStyle name="Feeder Field 3 3 25 2 4" xfId="13204"/>
    <cellStyle name="Feeder Field 3 3 25 3" xfId="13205"/>
    <cellStyle name="Feeder Field 3 3 25 4" xfId="13206"/>
    <cellStyle name="Feeder Field 3 3 26" xfId="1128"/>
    <cellStyle name="Feeder Field 3 3 26 2" xfId="13207"/>
    <cellStyle name="Feeder Field 3 3 26 2 2" xfId="13208"/>
    <cellStyle name="Feeder Field 3 3 26 2 3" xfId="13209"/>
    <cellStyle name="Feeder Field 3 3 26 2 4" xfId="13210"/>
    <cellStyle name="Feeder Field 3 3 26 3" xfId="13211"/>
    <cellStyle name="Feeder Field 3 3 26 4" xfId="13212"/>
    <cellStyle name="Feeder Field 3 3 27" xfId="1129"/>
    <cellStyle name="Feeder Field 3 3 27 2" xfId="13213"/>
    <cellStyle name="Feeder Field 3 3 27 2 2" xfId="13214"/>
    <cellStyle name="Feeder Field 3 3 27 2 3" xfId="13215"/>
    <cellStyle name="Feeder Field 3 3 27 2 4" xfId="13216"/>
    <cellStyle name="Feeder Field 3 3 27 3" xfId="13217"/>
    <cellStyle name="Feeder Field 3 3 27 4" xfId="13218"/>
    <cellStyle name="Feeder Field 3 3 28" xfId="1130"/>
    <cellStyle name="Feeder Field 3 3 28 2" xfId="13219"/>
    <cellStyle name="Feeder Field 3 3 28 2 2" xfId="13220"/>
    <cellStyle name="Feeder Field 3 3 28 2 3" xfId="13221"/>
    <cellStyle name="Feeder Field 3 3 28 2 4" xfId="13222"/>
    <cellStyle name="Feeder Field 3 3 28 3" xfId="13223"/>
    <cellStyle name="Feeder Field 3 3 28 4" xfId="13224"/>
    <cellStyle name="Feeder Field 3 3 29" xfId="1131"/>
    <cellStyle name="Feeder Field 3 3 29 2" xfId="13225"/>
    <cellStyle name="Feeder Field 3 3 29 2 2" xfId="13226"/>
    <cellStyle name="Feeder Field 3 3 29 2 3" xfId="13227"/>
    <cellStyle name="Feeder Field 3 3 29 2 4" xfId="13228"/>
    <cellStyle name="Feeder Field 3 3 29 3" xfId="13229"/>
    <cellStyle name="Feeder Field 3 3 29 4" xfId="13230"/>
    <cellStyle name="Feeder Field 3 3 3" xfId="1132"/>
    <cellStyle name="Feeder Field 3 3 3 2" xfId="13231"/>
    <cellStyle name="Feeder Field 3 3 3 2 2" xfId="13232"/>
    <cellStyle name="Feeder Field 3 3 3 2 3" xfId="13233"/>
    <cellStyle name="Feeder Field 3 3 3 2 4" xfId="13234"/>
    <cellStyle name="Feeder Field 3 3 3 3" xfId="13235"/>
    <cellStyle name="Feeder Field 3 3 3 4" xfId="13236"/>
    <cellStyle name="Feeder Field 3 3 30" xfId="1133"/>
    <cellStyle name="Feeder Field 3 3 30 2" xfId="13237"/>
    <cellStyle name="Feeder Field 3 3 30 2 2" xfId="13238"/>
    <cellStyle name="Feeder Field 3 3 30 2 3" xfId="13239"/>
    <cellStyle name="Feeder Field 3 3 30 2 4" xfId="13240"/>
    <cellStyle name="Feeder Field 3 3 30 3" xfId="13241"/>
    <cellStyle name="Feeder Field 3 3 30 4" xfId="13242"/>
    <cellStyle name="Feeder Field 3 3 31" xfId="1134"/>
    <cellStyle name="Feeder Field 3 3 31 2" xfId="13243"/>
    <cellStyle name="Feeder Field 3 3 31 2 2" xfId="13244"/>
    <cellStyle name="Feeder Field 3 3 31 2 3" xfId="13245"/>
    <cellStyle name="Feeder Field 3 3 31 2 4" xfId="13246"/>
    <cellStyle name="Feeder Field 3 3 31 3" xfId="13247"/>
    <cellStyle name="Feeder Field 3 3 31 4" xfId="13248"/>
    <cellStyle name="Feeder Field 3 3 32" xfId="1135"/>
    <cellStyle name="Feeder Field 3 3 32 2" xfId="13249"/>
    <cellStyle name="Feeder Field 3 3 32 2 2" xfId="13250"/>
    <cellStyle name="Feeder Field 3 3 32 2 3" xfId="13251"/>
    <cellStyle name="Feeder Field 3 3 32 2 4" xfId="13252"/>
    <cellStyle name="Feeder Field 3 3 32 3" xfId="13253"/>
    <cellStyle name="Feeder Field 3 3 32 4" xfId="13254"/>
    <cellStyle name="Feeder Field 3 3 33" xfId="1136"/>
    <cellStyle name="Feeder Field 3 3 33 2" xfId="13255"/>
    <cellStyle name="Feeder Field 3 3 33 2 2" xfId="13256"/>
    <cellStyle name="Feeder Field 3 3 33 2 3" xfId="13257"/>
    <cellStyle name="Feeder Field 3 3 33 2 4" xfId="13258"/>
    <cellStyle name="Feeder Field 3 3 33 3" xfId="13259"/>
    <cellStyle name="Feeder Field 3 3 33 4" xfId="13260"/>
    <cellStyle name="Feeder Field 3 3 34" xfId="1137"/>
    <cellStyle name="Feeder Field 3 3 34 2" xfId="13261"/>
    <cellStyle name="Feeder Field 3 3 34 2 2" xfId="13262"/>
    <cellStyle name="Feeder Field 3 3 34 2 3" xfId="13263"/>
    <cellStyle name="Feeder Field 3 3 34 2 4" xfId="13264"/>
    <cellStyle name="Feeder Field 3 3 34 3" xfId="13265"/>
    <cellStyle name="Feeder Field 3 3 34 4" xfId="13266"/>
    <cellStyle name="Feeder Field 3 3 35" xfId="1138"/>
    <cellStyle name="Feeder Field 3 3 35 2" xfId="13267"/>
    <cellStyle name="Feeder Field 3 3 35 2 2" xfId="13268"/>
    <cellStyle name="Feeder Field 3 3 35 2 3" xfId="13269"/>
    <cellStyle name="Feeder Field 3 3 35 2 4" xfId="13270"/>
    <cellStyle name="Feeder Field 3 3 35 3" xfId="13271"/>
    <cellStyle name="Feeder Field 3 3 35 4" xfId="13272"/>
    <cellStyle name="Feeder Field 3 3 36" xfId="1139"/>
    <cellStyle name="Feeder Field 3 3 36 2" xfId="13273"/>
    <cellStyle name="Feeder Field 3 3 36 2 2" xfId="13274"/>
    <cellStyle name="Feeder Field 3 3 36 2 3" xfId="13275"/>
    <cellStyle name="Feeder Field 3 3 36 2 4" xfId="13276"/>
    <cellStyle name="Feeder Field 3 3 36 3" xfId="13277"/>
    <cellStyle name="Feeder Field 3 3 36 4" xfId="13278"/>
    <cellStyle name="Feeder Field 3 3 37" xfId="1140"/>
    <cellStyle name="Feeder Field 3 3 37 2" xfId="13279"/>
    <cellStyle name="Feeder Field 3 3 37 2 2" xfId="13280"/>
    <cellStyle name="Feeder Field 3 3 37 2 3" xfId="13281"/>
    <cellStyle name="Feeder Field 3 3 37 2 4" xfId="13282"/>
    <cellStyle name="Feeder Field 3 3 37 3" xfId="13283"/>
    <cellStyle name="Feeder Field 3 3 37 4" xfId="13284"/>
    <cellStyle name="Feeder Field 3 3 38" xfId="1141"/>
    <cellStyle name="Feeder Field 3 3 38 2" xfId="13285"/>
    <cellStyle name="Feeder Field 3 3 38 2 2" xfId="13286"/>
    <cellStyle name="Feeder Field 3 3 38 2 3" xfId="13287"/>
    <cellStyle name="Feeder Field 3 3 38 2 4" xfId="13288"/>
    <cellStyle name="Feeder Field 3 3 38 3" xfId="13289"/>
    <cellStyle name="Feeder Field 3 3 38 4" xfId="13290"/>
    <cellStyle name="Feeder Field 3 3 39" xfId="1142"/>
    <cellStyle name="Feeder Field 3 3 39 2" xfId="13291"/>
    <cellStyle name="Feeder Field 3 3 39 2 2" xfId="13292"/>
    <cellStyle name="Feeder Field 3 3 39 2 3" xfId="13293"/>
    <cellStyle name="Feeder Field 3 3 39 2 4" xfId="13294"/>
    <cellStyle name="Feeder Field 3 3 39 3" xfId="13295"/>
    <cellStyle name="Feeder Field 3 3 39 4" xfId="13296"/>
    <cellStyle name="Feeder Field 3 3 4" xfId="1143"/>
    <cellStyle name="Feeder Field 3 3 4 2" xfId="13297"/>
    <cellStyle name="Feeder Field 3 3 4 2 2" xfId="13298"/>
    <cellStyle name="Feeder Field 3 3 4 2 3" xfId="13299"/>
    <cellStyle name="Feeder Field 3 3 4 2 4" xfId="13300"/>
    <cellStyle name="Feeder Field 3 3 4 3" xfId="13301"/>
    <cellStyle name="Feeder Field 3 3 4 4" xfId="13302"/>
    <cellStyle name="Feeder Field 3 3 40" xfId="1144"/>
    <cellStyle name="Feeder Field 3 3 40 2" xfId="13303"/>
    <cellStyle name="Feeder Field 3 3 40 2 2" xfId="13304"/>
    <cellStyle name="Feeder Field 3 3 40 2 3" xfId="13305"/>
    <cellStyle name="Feeder Field 3 3 40 2 4" xfId="13306"/>
    <cellStyle name="Feeder Field 3 3 40 3" xfId="13307"/>
    <cellStyle name="Feeder Field 3 3 40 4" xfId="13308"/>
    <cellStyle name="Feeder Field 3 3 41" xfId="1145"/>
    <cellStyle name="Feeder Field 3 3 41 2" xfId="13309"/>
    <cellStyle name="Feeder Field 3 3 41 2 2" xfId="13310"/>
    <cellStyle name="Feeder Field 3 3 41 2 3" xfId="13311"/>
    <cellStyle name="Feeder Field 3 3 41 2 4" xfId="13312"/>
    <cellStyle name="Feeder Field 3 3 41 3" xfId="13313"/>
    <cellStyle name="Feeder Field 3 3 41 4" xfId="13314"/>
    <cellStyle name="Feeder Field 3 3 42" xfId="1146"/>
    <cellStyle name="Feeder Field 3 3 42 2" xfId="13315"/>
    <cellStyle name="Feeder Field 3 3 42 2 2" xfId="13316"/>
    <cellStyle name="Feeder Field 3 3 42 2 3" xfId="13317"/>
    <cellStyle name="Feeder Field 3 3 42 2 4" xfId="13318"/>
    <cellStyle name="Feeder Field 3 3 42 3" xfId="13319"/>
    <cellStyle name="Feeder Field 3 3 42 4" xfId="13320"/>
    <cellStyle name="Feeder Field 3 3 43" xfId="1147"/>
    <cellStyle name="Feeder Field 3 3 43 2" xfId="13321"/>
    <cellStyle name="Feeder Field 3 3 43 2 2" xfId="13322"/>
    <cellStyle name="Feeder Field 3 3 43 2 3" xfId="13323"/>
    <cellStyle name="Feeder Field 3 3 43 2 4" xfId="13324"/>
    <cellStyle name="Feeder Field 3 3 43 3" xfId="13325"/>
    <cellStyle name="Feeder Field 3 3 43 4" xfId="13326"/>
    <cellStyle name="Feeder Field 3 3 44" xfId="1148"/>
    <cellStyle name="Feeder Field 3 3 44 2" xfId="13327"/>
    <cellStyle name="Feeder Field 3 3 44 2 2" xfId="13328"/>
    <cellStyle name="Feeder Field 3 3 44 2 3" xfId="13329"/>
    <cellStyle name="Feeder Field 3 3 44 2 4" xfId="13330"/>
    <cellStyle name="Feeder Field 3 3 44 3" xfId="13331"/>
    <cellStyle name="Feeder Field 3 3 44 4" xfId="13332"/>
    <cellStyle name="Feeder Field 3 3 45" xfId="1149"/>
    <cellStyle name="Feeder Field 3 3 45 2" xfId="13333"/>
    <cellStyle name="Feeder Field 3 3 45 2 2" xfId="13334"/>
    <cellStyle name="Feeder Field 3 3 45 2 3" xfId="13335"/>
    <cellStyle name="Feeder Field 3 3 45 2 4" xfId="13336"/>
    <cellStyle name="Feeder Field 3 3 45 3" xfId="13337"/>
    <cellStyle name="Feeder Field 3 3 45 4" xfId="13338"/>
    <cellStyle name="Feeder Field 3 3 46" xfId="13339"/>
    <cellStyle name="Feeder Field 3 3 46 2" xfId="13340"/>
    <cellStyle name="Feeder Field 3 3 46 3" xfId="13341"/>
    <cellStyle name="Feeder Field 3 3 46 4" xfId="13342"/>
    <cellStyle name="Feeder Field 3 3 47" xfId="13343"/>
    <cellStyle name="Feeder Field 3 3 47 2" xfId="13344"/>
    <cellStyle name="Feeder Field 3 3 47 3" xfId="13345"/>
    <cellStyle name="Feeder Field 3 3 47 4" xfId="13346"/>
    <cellStyle name="Feeder Field 3 3 48" xfId="13347"/>
    <cellStyle name="Feeder Field 3 3 49" xfId="13348"/>
    <cellStyle name="Feeder Field 3 3 5" xfId="1150"/>
    <cellStyle name="Feeder Field 3 3 5 2" xfId="13349"/>
    <cellStyle name="Feeder Field 3 3 5 2 2" xfId="13350"/>
    <cellStyle name="Feeder Field 3 3 5 2 3" xfId="13351"/>
    <cellStyle name="Feeder Field 3 3 5 2 4" xfId="13352"/>
    <cellStyle name="Feeder Field 3 3 5 3" xfId="13353"/>
    <cellStyle name="Feeder Field 3 3 5 4" xfId="13354"/>
    <cellStyle name="Feeder Field 3 3 6" xfId="1151"/>
    <cellStyle name="Feeder Field 3 3 6 2" xfId="13355"/>
    <cellStyle name="Feeder Field 3 3 6 2 2" xfId="13356"/>
    <cellStyle name="Feeder Field 3 3 6 2 3" xfId="13357"/>
    <cellStyle name="Feeder Field 3 3 6 2 4" xfId="13358"/>
    <cellStyle name="Feeder Field 3 3 6 3" xfId="13359"/>
    <cellStyle name="Feeder Field 3 3 6 4" xfId="13360"/>
    <cellStyle name="Feeder Field 3 3 7" xfId="1152"/>
    <cellStyle name="Feeder Field 3 3 7 2" xfId="13361"/>
    <cellStyle name="Feeder Field 3 3 7 2 2" xfId="13362"/>
    <cellStyle name="Feeder Field 3 3 7 2 3" xfId="13363"/>
    <cellStyle name="Feeder Field 3 3 7 2 4" xfId="13364"/>
    <cellStyle name="Feeder Field 3 3 7 3" xfId="13365"/>
    <cellStyle name="Feeder Field 3 3 7 4" xfId="13366"/>
    <cellStyle name="Feeder Field 3 3 8" xfId="1153"/>
    <cellStyle name="Feeder Field 3 3 8 2" xfId="13367"/>
    <cellStyle name="Feeder Field 3 3 8 2 2" xfId="13368"/>
    <cellStyle name="Feeder Field 3 3 8 2 3" xfId="13369"/>
    <cellStyle name="Feeder Field 3 3 8 2 4" xfId="13370"/>
    <cellStyle name="Feeder Field 3 3 8 3" xfId="13371"/>
    <cellStyle name="Feeder Field 3 3 8 4" xfId="13372"/>
    <cellStyle name="Feeder Field 3 3 9" xfId="1154"/>
    <cellStyle name="Feeder Field 3 3 9 2" xfId="13373"/>
    <cellStyle name="Feeder Field 3 3 9 2 2" xfId="13374"/>
    <cellStyle name="Feeder Field 3 3 9 2 3" xfId="13375"/>
    <cellStyle name="Feeder Field 3 3 9 2 4" xfId="13376"/>
    <cellStyle name="Feeder Field 3 3 9 3" xfId="13377"/>
    <cellStyle name="Feeder Field 3 3 9 4" xfId="13378"/>
    <cellStyle name="Feeder Field 3 4" xfId="1155"/>
    <cellStyle name="Feeder Field 3 4 10" xfId="1156"/>
    <cellStyle name="Feeder Field 3 4 10 2" xfId="13379"/>
    <cellStyle name="Feeder Field 3 4 10 2 2" xfId="13380"/>
    <cellStyle name="Feeder Field 3 4 10 2 3" xfId="13381"/>
    <cellStyle name="Feeder Field 3 4 10 2 4" xfId="13382"/>
    <cellStyle name="Feeder Field 3 4 10 3" xfId="13383"/>
    <cellStyle name="Feeder Field 3 4 10 4" xfId="13384"/>
    <cellStyle name="Feeder Field 3 4 11" xfId="1157"/>
    <cellStyle name="Feeder Field 3 4 11 2" xfId="13385"/>
    <cellStyle name="Feeder Field 3 4 11 2 2" xfId="13386"/>
    <cellStyle name="Feeder Field 3 4 11 2 3" xfId="13387"/>
    <cellStyle name="Feeder Field 3 4 11 2 4" xfId="13388"/>
    <cellStyle name="Feeder Field 3 4 11 3" xfId="13389"/>
    <cellStyle name="Feeder Field 3 4 11 4" xfId="13390"/>
    <cellStyle name="Feeder Field 3 4 12" xfId="1158"/>
    <cellStyle name="Feeder Field 3 4 12 2" xfId="13391"/>
    <cellStyle name="Feeder Field 3 4 12 2 2" xfId="13392"/>
    <cellStyle name="Feeder Field 3 4 12 2 3" xfId="13393"/>
    <cellStyle name="Feeder Field 3 4 12 2 4" xfId="13394"/>
    <cellStyle name="Feeder Field 3 4 12 3" xfId="13395"/>
    <cellStyle name="Feeder Field 3 4 12 4" xfId="13396"/>
    <cellStyle name="Feeder Field 3 4 13" xfId="1159"/>
    <cellStyle name="Feeder Field 3 4 13 2" xfId="13397"/>
    <cellStyle name="Feeder Field 3 4 13 2 2" xfId="13398"/>
    <cellStyle name="Feeder Field 3 4 13 2 3" xfId="13399"/>
    <cellStyle name="Feeder Field 3 4 13 2 4" xfId="13400"/>
    <cellStyle name="Feeder Field 3 4 13 3" xfId="13401"/>
    <cellStyle name="Feeder Field 3 4 13 4" xfId="13402"/>
    <cellStyle name="Feeder Field 3 4 14" xfId="1160"/>
    <cellStyle name="Feeder Field 3 4 14 2" xfId="13403"/>
    <cellStyle name="Feeder Field 3 4 14 2 2" xfId="13404"/>
    <cellStyle name="Feeder Field 3 4 14 2 3" xfId="13405"/>
    <cellStyle name="Feeder Field 3 4 14 2 4" xfId="13406"/>
    <cellStyle name="Feeder Field 3 4 14 3" xfId="13407"/>
    <cellStyle name="Feeder Field 3 4 14 4" xfId="13408"/>
    <cellStyle name="Feeder Field 3 4 15" xfId="1161"/>
    <cellStyle name="Feeder Field 3 4 15 2" xfId="13409"/>
    <cellStyle name="Feeder Field 3 4 15 2 2" xfId="13410"/>
    <cellStyle name="Feeder Field 3 4 15 2 3" xfId="13411"/>
    <cellStyle name="Feeder Field 3 4 15 2 4" xfId="13412"/>
    <cellStyle name="Feeder Field 3 4 15 3" xfId="13413"/>
    <cellStyle name="Feeder Field 3 4 15 4" xfId="13414"/>
    <cellStyle name="Feeder Field 3 4 16" xfId="1162"/>
    <cellStyle name="Feeder Field 3 4 16 2" xfId="13415"/>
    <cellStyle name="Feeder Field 3 4 16 2 2" xfId="13416"/>
    <cellStyle name="Feeder Field 3 4 16 2 3" xfId="13417"/>
    <cellStyle name="Feeder Field 3 4 16 2 4" xfId="13418"/>
    <cellStyle name="Feeder Field 3 4 16 3" xfId="13419"/>
    <cellStyle name="Feeder Field 3 4 16 4" xfId="13420"/>
    <cellStyle name="Feeder Field 3 4 17" xfId="1163"/>
    <cellStyle name="Feeder Field 3 4 17 2" xfId="13421"/>
    <cellStyle name="Feeder Field 3 4 17 2 2" xfId="13422"/>
    <cellStyle name="Feeder Field 3 4 17 2 3" xfId="13423"/>
    <cellStyle name="Feeder Field 3 4 17 2 4" xfId="13424"/>
    <cellStyle name="Feeder Field 3 4 17 3" xfId="13425"/>
    <cellStyle name="Feeder Field 3 4 17 4" xfId="13426"/>
    <cellStyle name="Feeder Field 3 4 18" xfId="1164"/>
    <cellStyle name="Feeder Field 3 4 18 2" xfId="13427"/>
    <cellStyle name="Feeder Field 3 4 18 2 2" xfId="13428"/>
    <cellStyle name="Feeder Field 3 4 18 2 3" xfId="13429"/>
    <cellStyle name="Feeder Field 3 4 18 2 4" xfId="13430"/>
    <cellStyle name="Feeder Field 3 4 18 3" xfId="13431"/>
    <cellStyle name="Feeder Field 3 4 18 4" xfId="13432"/>
    <cellStyle name="Feeder Field 3 4 19" xfId="1165"/>
    <cellStyle name="Feeder Field 3 4 19 2" xfId="13433"/>
    <cellStyle name="Feeder Field 3 4 19 2 2" xfId="13434"/>
    <cellStyle name="Feeder Field 3 4 19 2 3" xfId="13435"/>
    <cellStyle name="Feeder Field 3 4 19 2 4" xfId="13436"/>
    <cellStyle name="Feeder Field 3 4 19 3" xfId="13437"/>
    <cellStyle name="Feeder Field 3 4 19 4" xfId="13438"/>
    <cellStyle name="Feeder Field 3 4 2" xfId="1166"/>
    <cellStyle name="Feeder Field 3 4 2 10" xfId="1167"/>
    <cellStyle name="Feeder Field 3 4 2 10 2" xfId="13439"/>
    <cellStyle name="Feeder Field 3 4 2 10 2 2" xfId="13440"/>
    <cellStyle name="Feeder Field 3 4 2 10 2 3" xfId="13441"/>
    <cellStyle name="Feeder Field 3 4 2 10 2 4" xfId="13442"/>
    <cellStyle name="Feeder Field 3 4 2 10 3" xfId="13443"/>
    <cellStyle name="Feeder Field 3 4 2 10 4" xfId="13444"/>
    <cellStyle name="Feeder Field 3 4 2 11" xfId="1168"/>
    <cellStyle name="Feeder Field 3 4 2 11 2" xfId="13445"/>
    <cellStyle name="Feeder Field 3 4 2 11 2 2" xfId="13446"/>
    <cellStyle name="Feeder Field 3 4 2 11 2 3" xfId="13447"/>
    <cellStyle name="Feeder Field 3 4 2 11 2 4" xfId="13448"/>
    <cellStyle name="Feeder Field 3 4 2 11 3" xfId="13449"/>
    <cellStyle name="Feeder Field 3 4 2 11 4" xfId="13450"/>
    <cellStyle name="Feeder Field 3 4 2 12" xfId="1169"/>
    <cellStyle name="Feeder Field 3 4 2 12 2" xfId="13451"/>
    <cellStyle name="Feeder Field 3 4 2 12 2 2" xfId="13452"/>
    <cellStyle name="Feeder Field 3 4 2 12 2 3" xfId="13453"/>
    <cellStyle name="Feeder Field 3 4 2 12 2 4" xfId="13454"/>
    <cellStyle name="Feeder Field 3 4 2 12 3" xfId="13455"/>
    <cellStyle name="Feeder Field 3 4 2 12 4" xfId="13456"/>
    <cellStyle name="Feeder Field 3 4 2 13" xfId="1170"/>
    <cellStyle name="Feeder Field 3 4 2 13 2" xfId="13457"/>
    <cellStyle name="Feeder Field 3 4 2 13 2 2" xfId="13458"/>
    <cellStyle name="Feeder Field 3 4 2 13 2 3" xfId="13459"/>
    <cellStyle name="Feeder Field 3 4 2 13 2 4" xfId="13460"/>
    <cellStyle name="Feeder Field 3 4 2 13 3" xfId="13461"/>
    <cellStyle name="Feeder Field 3 4 2 13 4" xfId="13462"/>
    <cellStyle name="Feeder Field 3 4 2 14" xfId="1171"/>
    <cellStyle name="Feeder Field 3 4 2 14 2" xfId="13463"/>
    <cellStyle name="Feeder Field 3 4 2 14 2 2" xfId="13464"/>
    <cellStyle name="Feeder Field 3 4 2 14 2 3" xfId="13465"/>
    <cellStyle name="Feeder Field 3 4 2 14 2 4" xfId="13466"/>
    <cellStyle name="Feeder Field 3 4 2 14 3" xfId="13467"/>
    <cellStyle name="Feeder Field 3 4 2 14 4" xfId="13468"/>
    <cellStyle name="Feeder Field 3 4 2 15" xfId="1172"/>
    <cellStyle name="Feeder Field 3 4 2 15 2" xfId="13469"/>
    <cellStyle name="Feeder Field 3 4 2 15 2 2" xfId="13470"/>
    <cellStyle name="Feeder Field 3 4 2 15 2 3" xfId="13471"/>
    <cellStyle name="Feeder Field 3 4 2 15 2 4" xfId="13472"/>
    <cellStyle name="Feeder Field 3 4 2 15 3" xfId="13473"/>
    <cellStyle name="Feeder Field 3 4 2 15 4" xfId="13474"/>
    <cellStyle name="Feeder Field 3 4 2 16" xfId="1173"/>
    <cellStyle name="Feeder Field 3 4 2 16 2" xfId="13475"/>
    <cellStyle name="Feeder Field 3 4 2 16 2 2" xfId="13476"/>
    <cellStyle name="Feeder Field 3 4 2 16 2 3" xfId="13477"/>
    <cellStyle name="Feeder Field 3 4 2 16 2 4" xfId="13478"/>
    <cellStyle name="Feeder Field 3 4 2 16 3" xfId="13479"/>
    <cellStyle name="Feeder Field 3 4 2 16 4" xfId="13480"/>
    <cellStyle name="Feeder Field 3 4 2 17" xfId="1174"/>
    <cellStyle name="Feeder Field 3 4 2 17 2" xfId="13481"/>
    <cellStyle name="Feeder Field 3 4 2 17 2 2" xfId="13482"/>
    <cellStyle name="Feeder Field 3 4 2 17 2 3" xfId="13483"/>
    <cellStyle name="Feeder Field 3 4 2 17 2 4" xfId="13484"/>
    <cellStyle name="Feeder Field 3 4 2 17 3" xfId="13485"/>
    <cellStyle name="Feeder Field 3 4 2 17 4" xfId="13486"/>
    <cellStyle name="Feeder Field 3 4 2 18" xfId="1175"/>
    <cellStyle name="Feeder Field 3 4 2 18 2" xfId="13487"/>
    <cellStyle name="Feeder Field 3 4 2 18 2 2" xfId="13488"/>
    <cellStyle name="Feeder Field 3 4 2 18 2 3" xfId="13489"/>
    <cellStyle name="Feeder Field 3 4 2 18 2 4" xfId="13490"/>
    <cellStyle name="Feeder Field 3 4 2 18 3" xfId="13491"/>
    <cellStyle name="Feeder Field 3 4 2 18 4" xfId="13492"/>
    <cellStyle name="Feeder Field 3 4 2 19" xfId="1176"/>
    <cellStyle name="Feeder Field 3 4 2 19 2" xfId="13493"/>
    <cellStyle name="Feeder Field 3 4 2 19 2 2" xfId="13494"/>
    <cellStyle name="Feeder Field 3 4 2 19 2 3" xfId="13495"/>
    <cellStyle name="Feeder Field 3 4 2 19 2 4" xfId="13496"/>
    <cellStyle name="Feeder Field 3 4 2 19 3" xfId="13497"/>
    <cellStyle name="Feeder Field 3 4 2 19 4" xfId="13498"/>
    <cellStyle name="Feeder Field 3 4 2 2" xfId="1177"/>
    <cellStyle name="Feeder Field 3 4 2 2 2" xfId="13499"/>
    <cellStyle name="Feeder Field 3 4 2 2 2 2" xfId="13500"/>
    <cellStyle name="Feeder Field 3 4 2 2 2 3" xfId="13501"/>
    <cellStyle name="Feeder Field 3 4 2 2 2 4" xfId="13502"/>
    <cellStyle name="Feeder Field 3 4 2 2 3" xfId="13503"/>
    <cellStyle name="Feeder Field 3 4 2 2 4" xfId="13504"/>
    <cellStyle name="Feeder Field 3 4 2 20" xfId="1178"/>
    <cellStyle name="Feeder Field 3 4 2 20 2" xfId="13505"/>
    <cellStyle name="Feeder Field 3 4 2 20 2 2" xfId="13506"/>
    <cellStyle name="Feeder Field 3 4 2 20 2 3" xfId="13507"/>
    <cellStyle name="Feeder Field 3 4 2 20 2 4" xfId="13508"/>
    <cellStyle name="Feeder Field 3 4 2 20 3" xfId="13509"/>
    <cellStyle name="Feeder Field 3 4 2 20 4" xfId="13510"/>
    <cellStyle name="Feeder Field 3 4 2 21" xfId="1179"/>
    <cellStyle name="Feeder Field 3 4 2 21 2" xfId="13511"/>
    <cellStyle name="Feeder Field 3 4 2 21 2 2" xfId="13512"/>
    <cellStyle name="Feeder Field 3 4 2 21 2 3" xfId="13513"/>
    <cellStyle name="Feeder Field 3 4 2 21 2 4" xfId="13514"/>
    <cellStyle name="Feeder Field 3 4 2 21 3" xfId="13515"/>
    <cellStyle name="Feeder Field 3 4 2 21 4" xfId="13516"/>
    <cellStyle name="Feeder Field 3 4 2 22" xfId="1180"/>
    <cellStyle name="Feeder Field 3 4 2 22 2" xfId="13517"/>
    <cellStyle name="Feeder Field 3 4 2 22 2 2" xfId="13518"/>
    <cellStyle name="Feeder Field 3 4 2 22 2 3" xfId="13519"/>
    <cellStyle name="Feeder Field 3 4 2 22 2 4" xfId="13520"/>
    <cellStyle name="Feeder Field 3 4 2 22 3" xfId="13521"/>
    <cellStyle name="Feeder Field 3 4 2 22 4" xfId="13522"/>
    <cellStyle name="Feeder Field 3 4 2 23" xfId="1181"/>
    <cellStyle name="Feeder Field 3 4 2 23 2" xfId="13523"/>
    <cellStyle name="Feeder Field 3 4 2 23 2 2" xfId="13524"/>
    <cellStyle name="Feeder Field 3 4 2 23 2 3" xfId="13525"/>
    <cellStyle name="Feeder Field 3 4 2 23 2 4" xfId="13526"/>
    <cellStyle name="Feeder Field 3 4 2 23 3" xfId="13527"/>
    <cellStyle name="Feeder Field 3 4 2 23 4" xfId="13528"/>
    <cellStyle name="Feeder Field 3 4 2 24" xfId="1182"/>
    <cellStyle name="Feeder Field 3 4 2 24 2" xfId="13529"/>
    <cellStyle name="Feeder Field 3 4 2 24 2 2" xfId="13530"/>
    <cellStyle name="Feeder Field 3 4 2 24 2 3" xfId="13531"/>
    <cellStyle name="Feeder Field 3 4 2 24 2 4" xfId="13532"/>
    <cellStyle name="Feeder Field 3 4 2 24 3" xfId="13533"/>
    <cellStyle name="Feeder Field 3 4 2 24 4" xfId="13534"/>
    <cellStyle name="Feeder Field 3 4 2 25" xfId="1183"/>
    <cellStyle name="Feeder Field 3 4 2 25 2" xfId="13535"/>
    <cellStyle name="Feeder Field 3 4 2 25 2 2" xfId="13536"/>
    <cellStyle name="Feeder Field 3 4 2 25 2 3" xfId="13537"/>
    <cellStyle name="Feeder Field 3 4 2 25 2 4" xfId="13538"/>
    <cellStyle name="Feeder Field 3 4 2 25 3" xfId="13539"/>
    <cellStyle name="Feeder Field 3 4 2 25 4" xfId="13540"/>
    <cellStyle name="Feeder Field 3 4 2 26" xfId="1184"/>
    <cellStyle name="Feeder Field 3 4 2 26 2" xfId="13541"/>
    <cellStyle name="Feeder Field 3 4 2 26 2 2" xfId="13542"/>
    <cellStyle name="Feeder Field 3 4 2 26 2 3" xfId="13543"/>
    <cellStyle name="Feeder Field 3 4 2 26 2 4" xfId="13544"/>
    <cellStyle name="Feeder Field 3 4 2 26 3" xfId="13545"/>
    <cellStyle name="Feeder Field 3 4 2 26 4" xfId="13546"/>
    <cellStyle name="Feeder Field 3 4 2 27" xfId="1185"/>
    <cellStyle name="Feeder Field 3 4 2 27 2" xfId="13547"/>
    <cellStyle name="Feeder Field 3 4 2 27 2 2" xfId="13548"/>
    <cellStyle name="Feeder Field 3 4 2 27 2 3" xfId="13549"/>
    <cellStyle name="Feeder Field 3 4 2 27 2 4" xfId="13550"/>
    <cellStyle name="Feeder Field 3 4 2 27 3" xfId="13551"/>
    <cellStyle name="Feeder Field 3 4 2 27 4" xfId="13552"/>
    <cellStyle name="Feeder Field 3 4 2 28" xfId="1186"/>
    <cellStyle name="Feeder Field 3 4 2 28 2" xfId="13553"/>
    <cellStyle name="Feeder Field 3 4 2 28 2 2" xfId="13554"/>
    <cellStyle name="Feeder Field 3 4 2 28 2 3" xfId="13555"/>
    <cellStyle name="Feeder Field 3 4 2 28 2 4" xfId="13556"/>
    <cellStyle name="Feeder Field 3 4 2 28 3" xfId="13557"/>
    <cellStyle name="Feeder Field 3 4 2 28 4" xfId="13558"/>
    <cellStyle name="Feeder Field 3 4 2 29" xfId="1187"/>
    <cellStyle name="Feeder Field 3 4 2 29 2" xfId="13559"/>
    <cellStyle name="Feeder Field 3 4 2 29 2 2" xfId="13560"/>
    <cellStyle name="Feeder Field 3 4 2 29 2 3" xfId="13561"/>
    <cellStyle name="Feeder Field 3 4 2 29 2 4" xfId="13562"/>
    <cellStyle name="Feeder Field 3 4 2 29 3" xfId="13563"/>
    <cellStyle name="Feeder Field 3 4 2 29 4" xfId="13564"/>
    <cellStyle name="Feeder Field 3 4 2 3" xfId="1188"/>
    <cellStyle name="Feeder Field 3 4 2 3 2" xfId="13565"/>
    <cellStyle name="Feeder Field 3 4 2 3 2 2" xfId="13566"/>
    <cellStyle name="Feeder Field 3 4 2 3 2 3" xfId="13567"/>
    <cellStyle name="Feeder Field 3 4 2 3 2 4" xfId="13568"/>
    <cellStyle name="Feeder Field 3 4 2 3 3" xfId="13569"/>
    <cellStyle name="Feeder Field 3 4 2 3 4" xfId="13570"/>
    <cellStyle name="Feeder Field 3 4 2 30" xfId="1189"/>
    <cellStyle name="Feeder Field 3 4 2 30 2" xfId="13571"/>
    <cellStyle name="Feeder Field 3 4 2 30 2 2" xfId="13572"/>
    <cellStyle name="Feeder Field 3 4 2 30 2 3" xfId="13573"/>
    <cellStyle name="Feeder Field 3 4 2 30 2 4" xfId="13574"/>
    <cellStyle name="Feeder Field 3 4 2 30 3" xfId="13575"/>
    <cellStyle name="Feeder Field 3 4 2 30 4" xfId="13576"/>
    <cellStyle name="Feeder Field 3 4 2 31" xfId="1190"/>
    <cellStyle name="Feeder Field 3 4 2 31 2" xfId="13577"/>
    <cellStyle name="Feeder Field 3 4 2 31 2 2" xfId="13578"/>
    <cellStyle name="Feeder Field 3 4 2 31 2 3" xfId="13579"/>
    <cellStyle name="Feeder Field 3 4 2 31 2 4" xfId="13580"/>
    <cellStyle name="Feeder Field 3 4 2 31 3" xfId="13581"/>
    <cellStyle name="Feeder Field 3 4 2 31 4" xfId="13582"/>
    <cellStyle name="Feeder Field 3 4 2 32" xfId="1191"/>
    <cellStyle name="Feeder Field 3 4 2 32 2" xfId="13583"/>
    <cellStyle name="Feeder Field 3 4 2 32 2 2" xfId="13584"/>
    <cellStyle name="Feeder Field 3 4 2 32 2 3" xfId="13585"/>
    <cellStyle name="Feeder Field 3 4 2 32 2 4" xfId="13586"/>
    <cellStyle name="Feeder Field 3 4 2 32 3" xfId="13587"/>
    <cellStyle name="Feeder Field 3 4 2 32 4" xfId="13588"/>
    <cellStyle name="Feeder Field 3 4 2 33" xfId="1192"/>
    <cellStyle name="Feeder Field 3 4 2 33 2" xfId="13589"/>
    <cellStyle name="Feeder Field 3 4 2 33 2 2" xfId="13590"/>
    <cellStyle name="Feeder Field 3 4 2 33 2 3" xfId="13591"/>
    <cellStyle name="Feeder Field 3 4 2 33 2 4" xfId="13592"/>
    <cellStyle name="Feeder Field 3 4 2 33 3" xfId="13593"/>
    <cellStyle name="Feeder Field 3 4 2 33 4" xfId="13594"/>
    <cellStyle name="Feeder Field 3 4 2 34" xfId="1193"/>
    <cellStyle name="Feeder Field 3 4 2 34 2" xfId="13595"/>
    <cellStyle name="Feeder Field 3 4 2 34 2 2" xfId="13596"/>
    <cellStyle name="Feeder Field 3 4 2 34 2 3" xfId="13597"/>
    <cellStyle name="Feeder Field 3 4 2 34 2 4" xfId="13598"/>
    <cellStyle name="Feeder Field 3 4 2 34 3" xfId="13599"/>
    <cellStyle name="Feeder Field 3 4 2 34 4" xfId="13600"/>
    <cellStyle name="Feeder Field 3 4 2 35" xfId="1194"/>
    <cellStyle name="Feeder Field 3 4 2 35 2" xfId="13601"/>
    <cellStyle name="Feeder Field 3 4 2 35 2 2" xfId="13602"/>
    <cellStyle name="Feeder Field 3 4 2 35 2 3" xfId="13603"/>
    <cellStyle name="Feeder Field 3 4 2 35 2 4" xfId="13604"/>
    <cellStyle name="Feeder Field 3 4 2 35 3" xfId="13605"/>
    <cellStyle name="Feeder Field 3 4 2 35 4" xfId="13606"/>
    <cellStyle name="Feeder Field 3 4 2 36" xfId="1195"/>
    <cellStyle name="Feeder Field 3 4 2 36 2" xfId="13607"/>
    <cellStyle name="Feeder Field 3 4 2 36 2 2" xfId="13608"/>
    <cellStyle name="Feeder Field 3 4 2 36 2 3" xfId="13609"/>
    <cellStyle name="Feeder Field 3 4 2 36 2 4" xfId="13610"/>
    <cellStyle name="Feeder Field 3 4 2 36 3" xfId="13611"/>
    <cellStyle name="Feeder Field 3 4 2 36 4" xfId="13612"/>
    <cellStyle name="Feeder Field 3 4 2 37" xfId="1196"/>
    <cellStyle name="Feeder Field 3 4 2 37 2" xfId="13613"/>
    <cellStyle name="Feeder Field 3 4 2 37 2 2" xfId="13614"/>
    <cellStyle name="Feeder Field 3 4 2 37 2 3" xfId="13615"/>
    <cellStyle name="Feeder Field 3 4 2 37 2 4" xfId="13616"/>
    <cellStyle name="Feeder Field 3 4 2 37 3" xfId="13617"/>
    <cellStyle name="Feeder Field 3 4 2 37 4" xfId="13618"/>
    <cellStyle name="Feeder Field 3 4 2 38" xfId="1197"/>
    <cellStyle name="Feeder Field 3 4 2 38 2" xfId="13619"/>
    <cellStyle name="Feeder Field 3 4 2 38 2 2" xfId="13620"/>
    <cellStyle name="Feeder Field 3 4 2 38 2 3" xfId="13621"/>
    <cellStyle name="Feeder Field 3 4 2 38 2 4" xfId="13622"/>
    <cellStyle name="Feeder Field 3 4 2 38 3" xfId="13623"/>
    <cellStyle name="Feeder Field 3 4 2 38 4" xfId="13624"/>
    <cellStyle name="Feeder Field 3 4 2 39" xfId="1198"/>
    <cellStyle name="Feeder Field 3 4 2 39 2" xfId="13625"/>
    <cellStyle name="Feeder Field 3 4 2 39 2 2" xfId="13626"/>
    <cellStyle name="Feeder Field 3 4 2 39 2 3" xfId="13627"/>
    <cellStyle name="Feeder Field 3 4 2 39 2 4" xfId="13628"/>
    <cellStyle name="Feeder Field 3 4 2 39 3" xfId="13629"/>
    <cellStyle name="Feeder Field 3 4 2 39 4" xfId="13630"/>
    <cellStyle name="Feeder Field 3 4 2 4" xfId="1199"/>
    <cellStyle name="Feeder Field 3 4 2 4 2" xfId="13631"/>
    <cellStyle name="Feeder Field 3 4 2 4 2 2" xfId="13632"/>
    <cellStyle name="Feeder Field 3 4 2 4 2 3" xfId="13633"/>
    <cellStyle name="Feeder Field 3 4 2 4 2 4" xfId="13634"/>
    <cellStyle name="Feeder Field 3 4 2 4 3" xfId="13635"/>
    <cellStyle name="Feeder Field 3 4 2 4 4" xfId="13636"/>
    <cellStyle name="Feeder Field 3 4 2 40" xfId="1200"/>
    <cellStyle name="Feeder Field 3 4 2 40 2" xfId="13637"/>
    <cellStyle name="Feeder Field 3 4 2 40 2 2" xfId="13638"/>
    <cellStyle name="Feeder Field 3 4 2 40 2 3" xfId="13639"/>
    <cellStyle name="Feeder Field 3 4 2 40 2 4" xfId="13640"/>
    <cellStyle name="Feeder Field 3 4 2 40 3" xfId="13641"/>
    <cellStyle name="Feeder Field 3 4 2 40 4" xfId="13642"/>
    <cellStyle name="Feeder Field 3 4 2 41" xfId="1201"/>
    <cellStyle name="Feeder Field 3 4 2 41 2" xfId="13643"/>
    <cellStyle name="Feeder Field 3 4 2 41 2 2" xfId="13644"/>
    <cellStyle name="Feeder Field 3 4 2 41 2 3" xfId="13645"/>
    <cellStyle name="Feeder Field 3 4 2 41 2 4" xfId="13646"/>
    <cellStyle name="Feeder Field 3 4 2 41 3" xfId="13647"/>
    <cellStyle name="Feeder Field 3 4 2 41 4" xfId="13648"/>
    <cellStyle name="Feeder Field 3 4 2 42" xfId="1202"/>
    <cellStyle name="Feeder Field 3 4 2 42 2" xfId="13649"/>
    <cellStyle name="Feeder Field 3 4 2 42 2 2" xfId="13650"/>
    <cellStyle name="Feeder Field 3 4 2 42 2 3" xfId="13651"/>
    <cellStyle name="Feeder Field 3 4 2 42 2 4" xfId="13652"/>
    <cellStyle name="Feeder Field 3 4 2 42 3" xfId="13653"/>
    <cellStyle name="Feeder Field 3 4 2 42 4" xfId="13654"/>
    <cellStyle name="Feeder Field 3 4 2 43" xfId="1203"/>
    <cellStyle name="Feeder Field 3 4 2 43 2" xfId="13655"/>
    <cellStyle name="Feeder Field 3 4 2 43 2 2" xfId="13656"/>
    <cellStyle name="Feeder Field 3 4 2 43 2 3" xfId="13657"/>
    <cellStyle name="Feeder Field 3 4 2 43 2 4" xfId="13658"/>
    <cellStyle name="Feeder Field 3 4 2 43 3" xfId="13659"/>
    <cellStyle name="Feeder Field 3 4 2 43 4" xfId="13660"/>
    <cellStyle name="Feeder Field 3 4 2 44" xfId="1204"/>
    <cellStyle name="Feeder Field 3 4 2 44 2" xfId="13661"/>
    <cellStyle name="Feeder Field 3 4 2 44 2 2" xfId="13662"/>
    <cellStyle name="Feeder Field 3 4 2 44 2 3" xfId="13663"/>
    <cellStyle name="Feeder Field 3 4 2 44 2 4" xfId="13664"/>
    <cellStyle name="Feeder Field 3 4 2 44 3" xfId="13665"/>
    <cellStyle name="Feeder Field 3 4 2 44 4" xfId="13666"/>
    <cellStyle name="Feeder Field 3 4 2 45" xfId="13667"/>
    <cellStyle name="Feeder Field 3 4 2 45 2" xfId="13668"/>
    <cellStyle name="Feeder Field 3 4 2 45 3" xfId="13669"/>
    <cellStyle name="Feeder Field 3 4 2 45 4" xfId="13670"/>
    <cellStyle name="Feeder Field 3 4 2 46" xfId="13671"/>
    <cellStyle name="Feeder Field 3 4 2 46 2" xfId="13672"/>
    <cellStyle name="Feeder Field 3 4 2 46 3" xfId="13673"/>
    <cellStyle name="Feeder Field 3 4 2 46 4" xfId="13674"/>
    <cellStyle name="Feeder Field 3 4 2 47" xfId="13675"/>
    <cellStyle name="Feeder Field 3 4 2 5" xfId="1205"/>
    <cellStyle name="Feeder Field 3 4 2 5 2" xfId="13676"/>
    <cellStyle name="Feeder Field 3 4 2 5 2 2" xfId="13677"/>
    <cellStyle name="Feeder Field 3 4 2 5 2 3" xfId="13678"/>
    <cellStyle name="Feeder Field 3 4 2 5 2 4" xfId="13679"/>
    <cellStyle name="Feeder Field 3 4 2 5 3" xfId="13680"/>
    <cellStyle name="Feeder Field 3 4 2 5 4" xfId="13681"/>
    <cellStyle name="Feeder Field 3 4 2 6" xfId="1206"/>
    <cellStyle name="Feeder Field 3 4 2 6 2" xfId="13682"/>
    <cellStyle name="Feeder Field 3 4 2 6 2 2" xfId="13683"/>
    <cellStyle name="Feeder Field 3 4 2 6 2 3" xfId="13684"/>
    <cellStyle name="Feeder Field 3 4 2 6 2 4" xfId="13685"/>
    <cellStyle name="Feeder Field 3 4 2 6 3" xfId="13686"/>
    <cellStyle name="Feeder Field 3 4 2 6 4" xfId="13687"/>
    <cellStyle name="Feeder Field 3 4 2 7" xfId="1207"/>
    <cellStyle name="Feeder Field 3 4 2 7 2" xfId="13688"/>
    <cellStyle name="Feeder Field 3 4 2 7 2 2" xfId="13689"/>
    <cellStyle name="Feeder Field 3 4 2 7 2 3" xfId="13690"/>
    <cellStyle name="Feeder Field 3 4 2 7 2 4" xfId="13691"/>
    <cellStyle name="Feeder Field 3 4 2 7 3" xfId="13692"/>
    <cellStyle name="Feeder Field 3 4 2 7 4" xfId="13693"/>
    <cellStyle name="Feeder Field 3 4 2 8" xfId="1208"/>
    <cellStyle name="Feeder Field 3 4 2 8 2" xfId="13694"/>
    <cellStyle name="Feeder Field 3 4 2 8 2 2" xfId="13695"/>
    <cellStyle name="Feeder Field 3 4 2 8 2 3" xfId="13696"/>
    <cellStyle name="Feeder Field 3 4 2 8 2 4" xfId="13697"/>
    <cellStyle name="Feeder Field 3 4 2 8 3" xfId="13698"/>
    <cellStyle name="Feeder Field 3 4 2 8 4" xfId="13699"/>
    <cellStyle name="Feeder Field 3 4 2 9" xfId="1209"/>
    <cellStyle name="Feeder Field 3 4 2 9 2" xfId="13700"/>
    <cellStyle name="Feeder Field 3 4 2 9 2 2" xfId="13701"/>
    <cellStyle name="Feeder Field 3 4 2 9 2 3" xfId="13702"/>
    <cellStyle name="Feeder Field 3 4 2 9 2 4" xfId="13703"/>
    <cellStyle name="Feeder Field 3 4 2 9 3" xfId="13704"/>
    <cellStyle name="Feeder Field 3 4 2 9 4" xfId="13705"/>
    <cellStyle name="Feeder Field 3 4 20" xfId="1210"/>
    <cellStyle name="Feeder Field 3 4 20 2" xfId="13706"/>
    <cellStyle name="Feeder Field 3 4 20 2 2" xfId="13707"/>
    <cellStyle name="Feeder Field 3 4 20 2 3" xfId="13708"/>
    <cellStyle name="Feeder Field 3 4 20 2 4" xfId="13709"/>
    <cellStyle name="Feeder Field 3 4 20 3" xfId="13710"/>
    <cellStyle name="Feeder Field 3 4 20 4" xfId="13711"/>
    <cellStyle name="Feeder Field 3 4 21" xfId="1211"/>
    <cellStyle name="Feeder Field 3 4 21 2" xfId="13712"/>
    <cellStyle name="Feeder Field 3 4 21 2 2" xfId="13713"/>
    <cellStyle name="Feeder Field 3 4 21 2 3" xfId="13714"/>
    <cellStyle name="Feeder Field 3 4 21 2 4" xfId="13715"/>
    <cellStyle name="Feeder Field 3 4 21 3" xfId="13716"/>
    <cellStyle name="Feeder Field 3 4 21 4" xfId="13717"/>
    <cellStyle name="Feeder Field 3 4 22" xfId="1212"/>
    <cellStyle name="Feeder Field 3 4 22 2" xfId="13718"/>
    <cellStyle name="Feeder Field 3 4 22 2 2" xfId="13719"/>
    <cellStyle name="Feeder Field 3 4 22 2 3" xfId="13720"/>
    <cellStyle name="Feeder Field 3 4 22 2 4" xfId="13721"/>
    <cellStyle name="Feeder Field 3 4 22 3" xfId="13722"/>
    <cellStyle name="Feeder Field 3 4 22 4" xfId="13723"/>
    <cellStyle name="Feeder Field 3 4 23" xfId="1213"/>
    <cellStyle name="Feeder Field 3 4 23 2" xfId="13724"/>
    <cellStyle name="Feeder Field 3 4 23 2 2" xfId="13725"/>
    <cellStyle name="Feeder Field 3 4 23 2 3" xfId="13726"/>
    <cellStyle name="Feeder Field 3 4 23 2 4" xfId="13727"/>
    <cellStyle name="Feeder Field 3 4 23 3" xfId="13728"/>
    <cellStyle name="Feeder Field 3 4 23 4" xfId="13729"/>
    <cellStyle name="Feeder Field 3 4 24" xfId="1214"/>
    <cellStyle name="Feeder Field 3 4 24 2" xfId="13730"/>
    <cellStyle name="Feeder Field 3 4 24 2 2" xfId="13731"/>
    <cellStyle name="Feeder Field 3 4 24 2 3" xfId="13732"/>
    <cellStyle name="Feeder Field 3 4 24 2 4" xfId="13733"/>
    <cellStyle name="Feeder Field 3 4 24 3" xfId="13734"/>
    <cellStyle name="Feeder Field 3 4 24 4" xfId="13735"/>
    <cellStyle name="Feeder Field 3 4 25" xfId="1215"/>
    <cellStyle name="Feeder Field 3 4 25 2" xfId="13736"/>
    <cellStyle name="Feeder Field 3 4 25 2 2" xfId="13737"/>
    <cellStyle name="Feeder Field 3 4 25 2 3" xfId="13738"/>
    <cellStyle name="Feeder Field 3 4 25 2 4" xfId="13739"/>
    <cellStyle name="Feeder Field 3 4 25 3" xfId="13740"/>
    <cellStyle name="Feeder Field 3 4 25 4" xfId="13741"/>
    <cellStyle name="Feeder Field 3 4 26" xfId="1216"/>
    <cellStyle name="Feeder Field 3 4 26 2" xfId="13742"/>
    <cellStyle name="Feeder Field 3 4 26 2 2" xfId="13743"/>
    <cellStyle name="Feeder Field 3 4 26 2 3" xfId="13744"/>
    <cellStyle name="Feeder Field 3 4 26 2 4" xfId="13745"/>
    <cellStyle name="Feeder Field 3 4 26 3" xfId="13746"/>
    <cellStyle name="Feeder Field 3 4 26 4" xfId="13747"/>
    <cellStyle name="Feeder Field 3 4 27" xfId="1217"/>
    <cellStyle name="Feeder Field 3 4 27 2" xfId="13748"/>
    <cellStyle name="Feeder Field 3 4 27 2 2" xfId="13749"/>
    <cellStyle name="Feeder Field 3 4 27 2 3" xfId="13750"/>
    <cellStyle name="Feeder Field 3 4 27 2 4" xfId="13751"/>
    <cellStyle name="Feeder Field 3 4 27 3" xfId="13752"/>
    <cellStyle name="Feeder Field 3 4 27 4" xfId="13753"/>
    <cellStyle name="Feeder Field 3 4 28" xfId="1218"/>
    <cellStyle name="Feeder Field 3 4 28 2" xfId="13754"/>
    <cellStyle name="Feeder Field 3 4 28 2 2" xfId="13755"/>
    <cellStyle name="Feeder Field 3 4 28 2 3" xfId="13756"/>
    <cellStyle name="Feeder Field 3 4 28 2 4" xfId="13757"/>
    <cellStyle name="Feeder Field 3 4 28 3" xfId="13758"/>
    <cellStyle name="Feeder Field 3 4 28 4" xfId="13759"/>
    <cellStyle name="Feeder Field 3 4 29" xfId="1219"/>
    <cellStyle name="Feeder Field 3 4 29 2" xfId="13760"/>
    <cellStyle name="Feeder Field 3 4 29 2 2" xfId="13761"/>
    <cellStyle name="Feeder Field 3 4 29 2 3" xfId="13762"/>
    <cellStyle name="Feeder Field 3 4 29 2 4" xfId="13763"/>
    <cellStyle name="Feeder Field 3 4 29 3" xfId="13764"/>
    <cellStyle name="Feeder Field 3 4 29 4" xfId="13765"/>
    <cellStyle name="Feeder Field 3 4 3" xfId="1220"/>
    <cellStyle name="Feeder Field 3 4 3 2" xfId="13766"/>
    <cellStyle name="Feeder Field 3 4 3 2 2" xfId="13767"/>
    <cellStyle name="Feeder Field 3 4 3 2 3" xfId="13768"/>
    <cellStyle name="Feeder Field 3 4 3 2 4" xfId="13769"/>
    <cellStyle name="Feeder Field 3 4 3 3" xfId="13770"/>
    <cellStyle name="Feeder Field 3 4 3 4" xfId="13771"/>
    <cellStyle name="Feeder Field 3 4 30" xfId="1221"/>
    <cellStyle name="Feeder Field 3 4 30 2" xfId="13772"/>
    <cellStyle name="Feeder Field 3 4 30 2 2" xfId="13773"/>
    <cellStyle name="Feeder Field 3 4 30 2 3" xfId="13774"/>
    <cellStyle name="Feeder Field 3 4 30 2 4" xfId="13775"/>
    <cellStyle name="Feeder Field 3 4 30 3" xfId="13776"/>
    <cellStyle name="Feeder Field 3 4 30 4" xfId="13777"/>
    <cellStyle name="Feeder Field 3 4 31" xfId="1222"/>
    <cellStyle name="Feeder Field 3 4 31 2" xfId="13778"/>
    <cellStyle name="Feeder Field 3 4 31 2 2" xfId="13779"/>
    <cellStyle name="Feeder Field 3 4 31 2 3" xfId="13780"/>
    <cellStyle name="Feeder Field 3 4 31 2 4" xfId="13781"/>
    <cellStyle name="Feeder Field 3 4 31 3" xfId="13782"/>
    <cellStyle name="Feeder Field 3 4 31 4" xfId="13783"/>
    <cellStyle name="Feeder Field 3 4 32" xfId="1223"/>
    <cellStyle name="Feeder Field 3 4 32 2" xfId="13784"/>
    <cellStyle name="Feeder Field 3 4 32 2 2" xfId="13785"/>
    <cellStyle name="Feeder Field 3 4 32 2 3" xfId="13786"/>
    <cellStyle name="Feeder Field 3 4 32 2 4" xfId="13787"/>
    <cellStyle name="Feeder Field 3 4 32 3" xfId="13788"/>
    <cellStyle name="Feeder Field 3 4 32 4" xfId="13789"/>
    <cellStyle name="Feeder Field 3 4 33" xfId="1224"/>
    <cellStyle name="Feeder Field 3 4 33 2" xfId="13790"/>
    <cellStyle name="Feeder Field 3 4 33 2 2" xfId="13791"/>
    <cellStyle name="Feeder Field 3 4 33 2 3" xfId="13792"/>
    <cellStyle name="Feeder Field 3 4 33 2 4" xfId="13793"/>
    <cellStyle name="Feeder Field 3 4 33 3" xfId="13794"/>
    <cellStyle name="Feeder Field 3 4 33 4" xfId="13795"/>
    <cellStyle name="Feeder Field 3 4 34" xfId="1225"/>
    <cellStyle name="Feeder Field 3 4 34 2" xfId="13796"/>
    <cellStyle name="Feeder Field 3 4 34 2 2" xfId="13797"/>
    <cellStyle name="Feeder Field 3 4 34 2 3" xfId="13798"/>
    <cellStyle name="Feeder Field 3 4 34 2 4" xfId="13799"/>
    <cellStyle name="Feeder Field 3 4 34 3" xfId="13800"/>
    <cellStyle name="Feeder Field 3 4 34 4" xfId="13801"/>
    <cellStyle name="Feeder Field 3 4 35" xfId="1226"/>
    <cellStyle name="Feeder Field 3 4 35 2" xfId="13802"/>
    <cellStyle name="Feeder Field 3 4 35 2 2" xfId="13803"/>
    <cellStyle name="Feeder Field 3 4 35 2 3" xfId="13804"/>
    <cellStyle name="Feeder Field 3 4 35 2 4" xfId="13805"/>
    <cellStyle name="Feeder Field 3 4 35 3" xfId="13806"/>
    <cellStyle name="Feeder Field 3 4 35 4" xfId="13807"/>
    <cellStyle name="Feeder Field 3 4 36" xfId="1227"/>
    <cellStyle name="Feeder Field 3 4 36 2" xfId="13808"/>
    <cellStyle name="Feeder Field 3 4 36 2 2" xfId="13809"/>
    <cellStyle name="Feeder Field 3 4 36 2 3" xfId="13810"/>
    <cellStyle name="Feeder Field 3 4 36 2 4" xfId="13811"/>
    <cellStyle name="Feeder Field 3 4 36 3" xfId="13812"/>
    <cellStyle name="Feeder Field 3 4 36 4" xfId="13813"/>
    <cellStyle name="Feeder Field 3 4 37" xfId="1228"/>
    <cellStyle name="Feeder Field 3 4 37 2" xfId="13814"/>
    <cellStyle name="Feeder Field 3 4 37 2 2" xfId="13815"/>
    <cellStyle name="Feeder Field 3 4 37 2 3" xfId="13816"/>
    <cellStyle name="Feeder Field 3 4 37 2 4" xfId="13817"/>
    <cellStyle name="Feeder Field 3 4 37 3" xfId="13818"/>
    <cellStyle name="Feeder Field 3 4 37 4" xfId="13819"/>
    <cellStyle name="Feeder Field 3 4 38" xfId="1229"/>
    <cellStyle name="Feeder Field 3 4 38 2" xfId="13820"/>
    <cellStyle name="Feeder Field 3 4 38 2 2" xfId="13821"/>
    <cellStyle name="Feeder Field 3 4 38 2 3" xfId="13822"/>
    <cellStyle name="Feeder Field 3 4 38 2 4" xfId="13823"/>
    <cellStyle name="Feeder Field 3 4 38 3" xfId="13824"/>
    <cellStyle name="Feeder Field 3 4 38 4" xfId="13825"/>
    <cellStyle name="Feeder Field 3 4 39" xfId="1230"/>
    <cellStyle name="Feeder Field 3 4 39 2" xfId="13826"/>
    <cellStyle name="Feeder Field 3 4 39 2 2" xfId="13827"/>
    <cellStyle name="Feeder Field 3 4 39 2 3" xfId="13828"/>
    <cellStyle name="Feeder Field 3 4 39 2 4" xfId="13829"/>
    <cellStyle name="Feeder Field 3 4 39 3" xfId="13830"/>
    <cellStyle name="Feeder Field 3 4 39 4" xfId="13831"/>
    <cellStyle name="Feeder Field 3 4 4" xfId="1231"/>
    <cellStyle name="Feeder Field 3 4 4 2" xfId="13832"/>
    <cellStyle name="Feeder Field 3 4 4 2 2" xfId="13833"/>
    <cellStyle name="Feeder Field 3 4 4 2 3" xfId="13834"/>
    <cellStyle name="Feeder Field 3 4 4 2 4" xfId="13835"/>
    <cellStyle name="Feeder Field 3 4 4 3" xfId="13836"/>
    <cellStyle name="Feeder Field 3 4 4 4" xfId="13837"/>
    <cellStyle name="Feeder Field 3 4 40" xfId="1232"/>
    <cellStyle name="Feeder Field 3 4 40 2" xfId="13838"/>
    <cellStyle name="Feeder Field 3 4 40 2 2" xfId="13839"/>
    <cellStyle name="Feeder Field 3 4 40 2 3" xfId="13840"/>
    <cellStyle name="Feeder Field 3 4 40 2 4" xfId="13841"/>
    <cellStyle name="Feeder Field 3 4 40 3" xfId="13842"/>
    <cellStyle name="Feeder Field 3 4 40 4" xfId="13843"/>
    <cellStyle name="Feeder Field 3 4 41" xfId="1233"/>
    <cellStyle name="Feeder Field 3 4 41 2" xfId="13844"/>
    <cellStyle name="Feeder Field 3 4 41 2 2" xfId="13845"/>
    <cellStyle name="Feeder Field 3 4 41 2 3" xfId="13846"/>
    <cellStyle name="Feeder Field 3 4 41 2 4" xfId="13847"/>
    <cellStyle name="Feeder Field 3 4 41 3" xfId="13848"/>
    <cellStyle name="Feeder Field 3 4 41 4" xfId="13849"/>
    <cellStyle name="Feeder Field 3 4 42" xfId="1234"/>
    <cellStyle name="Feeder Field 3 4 42 2" xfId="13850"/>
    <cellStyle name="Feeder Field 3 4 42 2 2" xfId="13851"/>
    <cellStyle name="Feeder Field 3 4 42 2 3" xfId="13852"/>
    <cellStyle name="Feeder Field 3 4 42 2 4" xfId="13853"/>
    <cellStyle name="Feeder Field 3 4 42 3" xfId="13854"/>
    <cellStyle name="Feeder Field 3 4 42 4" xfId="13855"/>
    <cellStyle name="Feeder Field 3 4 43" xfId="1235"/>
    <cellStyle name="Feeder Field 3 4 43 2" xfId="13856"/>
    <cellStyle name="Feeder Field 3 4 43 2 2" xfId="13857"/>
    <cellStyle name="Feeder Field 3 4 43 2 3" xfId="13858"/>
    <cellStyle name="Feeder Field 3 4 43 2 4" xfId="13859"/>
    <cellStyle name="Feeder Field 3 4 43 3" xfId="13860"/>
    <cellStyle name="Feeder Field 3 4 43 4" xfId="13861"/>
    <cellStyle name="Feeder Field 3 4 44" xfId="1236"/>
    <cellStyle name="Feeder Field 3 4 44 2" xfId="13862"/>
    <cellStyle name="Feeder Field 3 4 44 2 2" xfId="13863"/>
    <cellStyle name="Feeder Field 3 4 44 2 3" xfId="13864"/>
    <cellStyle name="Feeder Field 3 4 44 2 4" xfId="13865"/>
    <cellStyle name="Feeder Field 3 4 44 3" xfId="13866"/>
    <cellStyle name="Feeder Field 3 4 44 4" xfId="13867"/>
    <cellStyle name="Feeder Field 3 4 45" xfId="1237"/>
    <cellStyle name="Feeder Field 3 4 45 2" xfId="13868"/>
    <cellStyle name="Feeder Field 3 4 45 2 2" xfId="13869"/>
    <cellStyle name="Feeder Field 3 4 45 2 3" xfId="13870"/>
    <cellStyle name="Feeder Field 3 4 45 2 4" xfId="13871"/>
    <cellStyle name="Feeder Field 3 4 45 3" xfId="13872"/>
    <cellStyle name="Feeder Field 3 4 45 4" xfId="13873"/>
    <cellStyle name="Feeder Field 3 4 46" xfId="13874"/>
    <cellStyle name="Feeder Field 3 4 46 2" xfId="13875"/>
    <cellStyle name="Feeder Field 3 4 46 3" xfId="13876"/>
    <cellStyle name="Feeder Field 3 4 46 4" xfId="13877"/>
    <cellStyle name="Feeder Field 3 4 47" xfId="13878"/>
    <cellStyle name="Feeder Field 3 4 47 2" xfId="13879"/>
    <cellStyle name="Feeder Field 3 4 47 3" xfId="13880"/>
    <cellStyle name="Feeder Field 3 4 47 4" xfId="13881"/>
    <cellStyle name="Feeder Field 3 4 48" xfId="13882"/>
    <cellStyle name="Feeder Field 3 4 5" xfId="1238"/>
    <cellStyle name="Feeder Field 3 4 5 2" xfId="13883"/>
    <cellStyle name="Feeder Field 3 4 5 2 2" xfId="13884"/>
    <cellStyle name="Feeder Field 3 4 5 2 3" xfId="13885"/>
    <cellStyle name="Feeder Field 3 4 5 2 4" xfId="13886"/>
    <cellStyle name="Feeder Field 3 4 5 3" xfId="13887"/>
    <cellStyle name="Feeder Field 3 4 5 4" xfId="13888"/>
    <cellStyle name="Feeder Field 3 4 6" xfId="1239"/>
    <cellStyle name="Feeder Field 3 4 6 2" xfId="13889"/>
    <cellStyle name="Feeder Field 3 4 6 2 2" xfId="13890"/>
    <cellStyle name="Feeder Field 3 4 6 2 3" xfId="13891"/>
    <cellStyle name="Feeder Field 3 4 6 2 4" xfId="13892"/>
    <cellStyle name="Feeder Field 3 4 6 3" xfId="13893"/>
    <cellStyle name="Feeder Field 3 4 6 4" xfId="13894"/>
    <cellStyle name="Feeder Field 3 4 7" xfId="1240"/>
    <cellStyle name="Feeder Field 3 4 7 2" xfId="13895"/>
    <cellStyle name="Feeder Field 3 4 7 2 2" xfId="13896"/>
    <cellStyle name="Feeder Field 3 4 7 2 3" xfId="13897"/>
    <cellStyle name="Feeder Field 3 4 7 2 4" xfId="13898"/>
    <cellStyle name="Feeder Field 3 4 7 3" xfId="13899"/>
    <cellStyle name="Feeder Field 3 4 7 4" xfId="13900"/>
    <cellStyle name="Feeder Field 3 4 8" xfId="1241"/>
    <cellStyle name="Feeder Field 3 4 8 2" xfId="13901"/>
    <cellStyle name="Feeder Field 3 4 8 2 2" xfId="13902"/>
    <cellStyle name="Feeder Field 3 4 8 2 3" xfId="13903"/>
    <cellStyle name="Feeder Field 3 4 8 2 4" xfId="13904"/>
    <cellStyle name="Feeder Field 3 4 8 3" xfId="13905"/>
    <cellStyle name="Feeder Field 3 4 8 4" xfId="13906"/>
    <cellStyle name="Feeder Field 3 4 9" xfId="1242"/>
    <cellStyle name="Feeder Field 3 4 9 2" xfId="13907"/>
    <cellStyle name="Feeder Field 3 4 9 2 2" xfId="13908"/>
    <cellStyle name="Feeder Field 3 4 9 2 3" xfId="13909"/>
    <cellStyle name="Feeder Field 3 4 9 2 4" xfId="13910"/>
    <cellStyle name="Feeder Field 3 4 9 3" xfId="13911"/>
    <cellStyle name="Feeder Field 3 4 9 4" xfId="13912"/>
    <cellStyle name="Feeder Field 3 5" xfId="1243"/>
    <cellStyle name="Feeder Field 3 5 10" xfId="1244"/>
    <cellStyle name="Feeder Field 3 5 10 2" xfId="13913"/>
    <cellStyle name="Feeder Field 3 5 10 2 2" xfId="13914"/>
    <cellStyle name="Feeder Field 3 5 10 2 3" xfId="13915"/>
    <cellStyle name="Feeder Field 3 5 10 2 4" xfId="13916"/>
    <cellStyle name="Feeder Field 3 5 10 3" xfId="13917"/>
    <cellStyle name="Feeder Field 3 5 10 4" xfId="13918"/>
    <cellStyle name="Feeder Field 3 5 11" xfId="1245"/>
    <cellStyle name="Feeder Field 3 5 11 2" xfId="13919"/>
    <cellStyle name="Feeder Field 3 5 11 2 2" xfId="13920"/>
    <cellStyle name="Feeder Field 3 5 11 2 3" xfId="13921"/>
    <cellStyle name="Feeder Field 3 5 11 2 4" xfId="13922"/>
    <cellStyle name="Feeder Field 3 5 11 3" xfId="13923"/>
    <cellStyle name="Feeder Field 3 5 11 4" xfId="13924"/>
    <cellStyle name="Feeder Field 3 5 12" xfId="1246"/>
    <cellStyle name="Feeder Field 3 5 12 2" xfId="13925"/>
    <cellStyle name="Feeder Field 3 5 12 2 2" xfId="13926"/>
    <cellStyle name="Feeder Field 3 5 12 2 3" xfId="13927"/>
    <cellStyle name="Feeder Field 3 5 12 2 4" xfId="13928"/>
    <cellStyle name="Feeder Field 3 5 12 3" xfId="13929"/>
    <cellStyle name="Feeder Field 3 5 12 4" xfId="13930"/>
    <cellStyle name="Feeder Field 3 5 13" xfId="1247"/>
    <cellStyle name="Feeder Field 3 5 13 2" xfId="13931"/>
    <cellStyle name="Feeder Field 3 5 13 2 2" xfId="13932"/>
    <cellStyle name="Feeder Field 3 5 13 2 3" xfId="13933"/>
    <cellStyle name="Feeder Field 3 5 13 2 4" xfId="13934"/>
    <cellStyle name="Feeder Field 3 5 13 3" xfId="13935"/>
    <cellStyle name="Feeder Field 3 5 13 4" xfId="13936"/>
    <cellStyle name="Feeder Field 3 5 14" xfId="1248"/>
    <cellStyle name="Feeder Field 3 5 14 2" xfId="13937"/>
    <cellStyle name="Feeder Field 3 5 14 2 2" xfId="13938"/>
    <cellStyle name="Feeder Field 3 5 14 2 3" xfId="13939"/>
    <cellStyle name="Feeder Field 3 5 14 2 4" xfId="13940"/>
    <cellStyle name="Feeder Field 3 5 14 3" xfId="13941"/>
    <cellStyle name="Feeder Field 3 5 14 4" xfId="13942"/>
    <cellStyle name="Feeder Field 3 5 15" xfId="1249"/>
    <cellStyle name="Feeder Field 3 5 15 2" xfId="13943"/>
    <cellStyle name="Feeder Field 3 5 15 2 2" xfId="13944"/>
    <cellStyle name="Feeder Field 3 5 15 2 3" xfId="13945"/>
    <cellStyle name="Feeder Field 3 5 15 2 4" xfId="13946"/>
    <cellStyle name="Feeder Field 3 5 15 3" xfId="13947"/>
    <cellStyle name="Feeder Field 3 5 15 4" xfId="13948"/>
    <cellStyle name="Feeder Field 3 5 16" xfId="1250"/>
    <cellStyle name="Feeder Field 3 5 16 2" xfId="13949"/>
    <cellStyle name="Feeder Field 3 5 16 2 2" xfId="13950"/>
    <cellStyle name="Feeder Field 3 5 16 2 3" xfId="13951"/>
    <cellStyle name="Feeder Field 3 5 16 2 4" xfId="13952"/>
    <cellStyle name="Feeder Field 3 5 16 3" xfId="13953"/>
    <cellStyle name="Feeder Field 3 5 16 4" xfId="13954"/>
    <cellStyle name="Feeder Field 3 5 17" xfId="1251"/>
    <cellStyle name="Feeder Field 3 5 17 2" xfId="13955"/>
    <cellStyle name="Feeder Field 3 5 17 2 2" xfId="13956"/>
    <cellStyle name="Feeder Field 3 5 17 2 3" xfId="13957"/>
    <cellStyle name="Feeder Field 3 5 17 2 4" xfId="13958"/>
    <cellStyle name="Feeder Field 3 5 17 3" xfId="13959"/>
    <cellStyle name="Feeder Field 3 5 17 4" xfId="13960"/>
    <cellStyle name="Feeder Field 3 5 18" xfId="1252"/>
    <cellStyle name="Feeder Field 3 5 18 2" xfId="13961"/>
    <cellStyle name="Feeder Field 3 5 18 2 2" xfId="13962"/>
    <cellStyle name="Feeder Field 3 5 18 2 3" xfId="13963"/>
    <cellStyle name="Feeder Field 3 5 18 2 4" xfId="13964"/>
    <cellStyle name="Feeder Field 3 5 18 3" xfId="13965"/>
    <cellStyle name="Feeder Field 3 5 18 4" xfId="13966"/>
    <cellStyle name="Feeder Field 3 5 19" xfId="1253"/>
    <cellStyle name="Feeder Field 3 5 19 2" xfId="13967"/>
    <cellStyle name="Feeder Field 3 5 19 2 2" xfId="13968"/>
    <cellStyle name="Feeder Field 3 5 19 2 3" xfId="13969"/>
    <cellStyle name="Feeder Field 3 5 19 2 4" xfId="13970"/>
    <cellStyle name="Feeder Field 3 5 19 3" xfId="13971"/>
    <cellStyle name="Feeder Field 3 5 19 4" xfId="13972"/>
    <cellStyle name="Feeder Field 3 5 2" xfId="1254"/>
    <cellStyle name="Feeder Field 3 5 2 2" xfId="13973"/>
    <cellStyle name="Feeder Field 3 5 2 2 2" xfId="13974"/>
    <cellStyle name="Feeder Field 3 5 2 2 3" xfId="13975"/>
    <cellStyle name="Feeder Field 3 5 2 2 4" xfId="13976"/>
    <cellStyle name="Feeder Field 3 5 2 3" xfId="13977"/>
    <cellStyle name="Feeder Field 3 5 2 4" xfId="13978"/>
    <cellStyle name="Feeder Field 3 5 20" xfId="1255"/>
    <cellStyle name="Feeder Field 3 5 20 2" xfId="13979"/>
    <cellStyle name="Feeder Field 3 5 20 2 2" xfId="13980"/>
    <cellStyle name="Feeder Field 3 5 20 2 3" xfId="13981"/>
    <cellStyle name="Feeder Field 3 5 20 2 4" xfId="13982"/>
    <cellStyle name="Feeder Field 3 5 20 3" xfId="13983"/>
    <cellStyle name="Feeder Field 3 5 20 4" xfId="13984"/>
    <cellStyle name="Feeder Field 3 5 21" xfId="1256"/>
    <cellStyle name="Feeder Field 3 5 21 2" xfId="13985"/>
    <cellStyle name="Feeder Field 3 5 21 2 2" xfId="13986"/>
    <cellStyle name="Feeder Field 3 5 21 2 3" xfId="13987"/>
    <cellStyle name="Feeder Field 3 5 21 2 4" xfId="13988"/>
    <cellStyle name="Feeder Field 3 5 21 3" xfId="13989"/>
    <cellStyle name="Feeder Field 3 5 21 4" xfId="13990"/>
    <cellStyle name="Feeder Field 3 5 22" xfId="1257"/>
    <cellStyle name="Feeder Field 3 5 22 2" xfId="13991"/>
    <cellStyle name="Feeder Field 3 5 22 2 2" xfId="13992"/>
    <cellStyle name="Feeder Field 3 5 22 2 3" xfId="13993"/>
    <cellStyle name="Feeder Field 3 5 22 2 4" xfId="13994"/>
    <cellStyle name="Feeder Field 3 5 22 3" xfId="13995"/>
    <cellStyle name="Feeder Field 3 5 22 4" xfId="13996"/>
    <cellStyle name="Feeder Field 3 5 23" xfId="1258"/>
    <cellStyle name="Feeder Field 3 5 23 2" xfId="13997"/>
    <cellStyle name="Feeder Field 3 5 23 2 2" xfId="13998"/>
    <cellStyle name="Feeder Field 3 5 23 2 3" xfId="13999"/>
    <cellStyle name="Feeder Field 3 5 23 2 4" xfId="14000"/>
    <cellStyle name="Feeder Field 3 5 23 3" xfId="14001"/>
    <cellStyle name="Feeder Field 3 5 23 4" xfId="14002"/>
    <cellStyle name="Feeder Field 3 5 24" xfId="1259"/>
    <cellStyle name="Feeder Field 3 5 24 2" xfId="14003"/>
    <cellStyle name="Feeder Field 3 5 24 2 2" xfId="14004"/>
    <cellStyle name="Feeder Field 3 5 24 2 3" xfId="14005"/>
    <cellStyle name="Feeder Field 3 5 24 2 4" xfId="14006"/>
    <cellStyle name="Feeder Field 3 5 24 3" xfId="14007"/>
    <cellStyle name="Feeder Field 3 5 24 4" xfId="14008"/>
    <cellStyle name="Feeder Field 3 5 25" xfId="1260"/>
    <cellStyle name="Feeder Field 3 5 25 2" xfId="14009"/>
    <cellStyle name="Feeder Field 3 5 25 2 2" xfId="14010"/>
    <cellStyle name="Feeder Field 3 5 25 2 3" xfId="14011"/>
    <cellStyle name="Feeder Field 3 5 25 2 4" xfId="14012"/>
    <cellStyle name="Feeder Field 3 5 25 3" xfId="14013"/>
    <cellStyle name="Feeder Field 3 5 25 4" xfId="14014"/>
    <cellStyle name="Feeder Field 3 5 26" xfId="1261"/>
    <cellStyle name="Feeder Field 3 5 26 2" xfId="14015"/>
    <cellStyle name="Feeder Field 3 5 26 2 2" xfId="14016"/>
    <cellStyle name="Feeder Field 3 5 26 2 3" xfId="14017"/>
    <cellStyle name="Feeder Field 3 5 26 2 4" xfId="14018"/>
    <cellStyle name="Feeder Field 3 5 26 3" xfId="14019"/>
    <cellStyle name="Feeder Field 3 5 26 4" xfId="14020"/>
    <cellStyle name="Feeder Field 3 5 27" xfId="1262"/>
    <cellStyle name="Feeder Field 3 5 27 2" xfId="14021"/>
    <cellStyle name="Feeder Field 3 5 27 2 2" xfId="14022"/>
    <cellStyle name="Feeder Field 3 5 27 2 3" xfId="14023"/>
    <cellStyle name="Feeder Field 3 5 27 2 4" xfId="14024"/>
    <cellStyle name="Feeder Field 3 5 27 3" xfId="14025"/>
    <cellStyle name="Feeder Field 3 5 27 4" xfId="14026"/>
    <cellStyle name="Feeder Field 3 5 28" xfId="1263"/>
    <cellStyle name="Feeder Field 3 5 28 2" xfId="14027"/>
    <cellStyle name="Feeder Field 3 5 28 2 2" xfId="14028"/>
    <cellStyle name="Feeder Field 3 5 28 2 3" xfId="14029"/>
    <cellStyle name="Feeder Field 3 5 28 2 4" xfId="14030"/>
    <cellStyle name="Feeder Field 3 5 28 3" xfId="14031"/>
    <cellStyle name="Feeder Field 3 5 28 4" xfId="14032"/>
    <cellStyle name="Feeder Field 3 5 29" xfId="1264"/>
    <cellStyle name="Feeder Field 3 5 29 2" xfId="14033"/>
    <cellStyle name="Feeder Field 3 5 29 2 2" xfId="14034"/>
    <cellStyle name="Feeder Field 3 5 29 2 3" xfId="14035"/>
    <cellStyle name="Feeder Field 3 5 29 2 4" xfId="14036"/>
    <cellStyle name="Feeder Field 3 5 29 3" xfId="14037"/>
    <cellStyle name="Feeder Field 3 5 29 4" xfId="14038"/>
    <cellStyle name="Feeder Field 3 5 3" xfId="1265"/>
    <cellStyle name="Feeder Field 3 5 3 2" xfId="14039"/>
    <cellStyle name="Feeder Field 3 5 3 2 2" xfId="14040"/>
    <cellStyle name="Feeder Field 3 5 3 2 3" xfId="14041"/>
    <cellStyle name="Feeder Field 3 5 3 2 4" xfId="14042"/>
    <cellStyle name="Feeder Field 3 5 3 3" xfId="14043"/>
    <cellStyle name="Feeder Field 3 5 3 4" xfId="14044"/>
    <cellStyle name="Feeder Field 3 5 30" xfId="1266"/>
    <cellStyle name="Feeder Field 3 5 30 2" xfId="14045"/>
    <cellStyle name="Feeder Field 3 5 30 2 2" xfId="14046"/>
    <cellStyle name="Feeder Field 3 5 30 2 3" xfId="14047"/>
    <cellStyle name="Feeder Field 3 5 30 2 4" xfId="14048"/>
    <cellStyle name="Feeder Field 3 5 30 3" xfId="14049"/>
    <cellStyle name="Feeder Field 3 5 30 4" xfId="14050"/>
    <cellStyle name="Feeder Field 3 5 31" xfId="1267"/>
    <cellStyle name="Feeder Field 3 5 31 2" xfId="14051"/>
    <cellStyle name="Feeder Field 3 5 31 2 2" xfId="14052"/>
    <cellStyle name="Feeder Field 3 5 31 2 3" xfId="14053"/>
    <cellStyle name="Feeder Field 3 5 31 2 4" xfId="14054"/>
    <cellStyle name="Feeder Field 3 5 31 3" xfId="14055"/>
    <cellStyle name="Feeder Field 3 5 31 4" xfId="14056"/>
    <cellStyle name="Feeder Field 3 5 32" xfId="1268"/>
    <cellStyle name="Feeder Field 3 5 32 2" xfId="14057"/>
    <cellStyle name="Feeder Field 3 5 32 2 2" xfId="14058"/>
    <cellStyle name="Feeder Field 3 5 32 2 3" xfId="14059"/>
    <cellStyle name="Feeder Field 3 5 32 2 4" xfId="14060"/>
    <cellStyle name="Feeder Field 3 5 32 3" xfId="14061"/>
    <cellStyle name="Feeder Field 3 5 32 4" xfId="14062"/>
    <cellStyle name="Feeder Field 3 5 33" xfId="1269"/>
    <cellStyle name="Feeder Field 3 5 33 2" xfId="14063"/>
    <cellStyle name="Feeder Field 3 5 33 2 2" xfId="14064"/>
    <cellStyle name="Feeder Field 3 5 33 2 3" xfId="14065"/>
    <cellStyle name="Feeder Field 3 5 33 2 4" xfId="14066"/>
    <cellStyle name="Feeder Field 3 5 33 3" xfId="14067"/>
    <cellStyle name="Feeder Field 3 5 33 4" xfId="14068"/>
    <cellStyle name="Feeder Field 3 5 34" xfId="1270"/>
    <cellStyle name="Feeder Field 3 5 34 2" xfId="14069"/>
    <cellStyle name="Feeder Field 3 5 34 2 2" xfId="14070"/>
    <cellStyle name="Feeder Field 3 5 34 2 3" xfId="14071"/>
    <cellStyle name="Feeder Field 3 5 34 2 4" xfId="14072"/>
    <cellStyle name="Feeder Field 3 5 34 3" xfId="14073"/>
    <cellStyle name="Feeder Field 3 5 34 4" xfId="14074"/>
    <cellStyle name="Feeder Field 3 5 35" xfId="1271"/>
    <cellStyle name="Feeder Field 3 5 35 2" xfId="14075"/>
    <cellStyle name="Feeder Field 3 5 35 2 2" xfId="14076"/>
    <cellStyle name="Feeder Field 3 5 35 2 3" xfId="14077"/>
    <cellStyle name="Feeder Field 3 5 35 2 4" xfId="14078"/>
    <cellStyle name="Feeder Field 3 5 35 3" xfId="14079"/>
    <cellStyle name="Feeder Field 3 5 35 4" xfId="14080"/>
    <cellStyle name="Feeder Field 3 5 36" xfId="1272"/>
    <cellStyle name="Feeder Field 3 5 36 2" xfId="14081"/>
    <cellStyle name="Feeder Field 3 5 36 2 2" xfId="14082"/>
    <cellStyle name="Feeder Field 3 5 36 2 3" xfId="14083"/>
    <cellStyle name="Feeder Field 3 5 36 2 4" xfId="14084"/>
    <cellStyle name="Feeder Field 3 5 36 3" xfId="14085"/>
    <cellStyle name="Feeder Field 3 5 36 4" xfId="14086"/>
    <cellStyle name="Feeder Field 3 5 37" xfId="1273"/>
    <cellStyle name="Feeder Field 3 5 37 2" xfId="14087"/>
    <cellStyle name="Feeder Field 3 5 37 2 2" xfId="14088"/>
    <cellStyle name="Feeder Field 3 5 37 2 3" xfId="14089"/>
    <cellStyle name="Feeder Field 3 5 37 2 4" xfId="14090"/>
    <cellStyle name="Feeder Field 3 5 37 3" xfId="14091"/>
    <cellStyle name="Feeder Field 3 5 37 4" xfId="14092"/>
    <cellStyle name="Feeder Field 3 5 38" xfId="1274"/>
    <cellStyle name="Feeder Field 3 5 38 2" xfId="14093"/>
    <cellStyle name="Feeder Field 3 5 38 2 2" xfId="14094"/>
    <cellStyle name="Feeder Field 3 5 38 2 3" xfId="14095"/>
    <cellStyle name="Feeder Field 3 5 38 2 4" xfId="14096"/>
    <cellStyle name="Feeder Field 3 5 38 3" xfId="14097"/>
    <cellStyle name="Feeder Field 3 5 38 4" xfId="14098"/>
    <cellStyle name="Feeder Field 3 5 39" xfId="1275"/>
    <cellStyle name="Feeder Field 3 5 39 2" xfId="14099"/>
    <cellStyle name="Feeder Field 3 5 39 2 2" xfId="14100"/>
    <cellStyle name="Feeder Field 3 5 39 2 3" xfId="14101"/>
    <cellStyle name="Feeder Field 3 5 39 2 4" xfId="14102"/>
    <cellStyle name="Feeder Field 3 5 39 3" xfId="14103"/>
    <cellStyle name="Feeder Field 3 5 39 4" xfId="14104"/>
    <cellStyle name="Feeder Field 3 5 4" xfId="1276"/>
    <cellStyle name="Feeder Field 3 5 4 2" xfId="14105"/>
    <cellStyle name="Feeder Field 3 5 4 2 2" xfId="14106"/>
    <cellStyle name="Feeder Field 3 5 4 2 3" xfId="14107"/>
    <cellStyle name="Feeder Field 3 5 4 2 4" xfId="14108"/>
    <cellStyle name="Feeder Field 3 5 4 3" xfId="14109"/>
    <cellStyle name="Feeder Field 3 5 4 4" xfId="14110"/>
    <cellStyle name="Feeder Field 3 5 40" xfId="1277"/>
    <cellStyle name="Feeder Field 3 5 40 2" xfId="14111"/>
    <cellStyle name="Feeder Field 3 5 40 2 2" xfId="14112"/>
    <cellStyle name="Feeder Field 3 5 40 2 3" xfId="14113"/>
    <cellStyle name="Feeder Field 3 5 40 2 4" xfId="14114"/>
    <cellStyle name="Feeder Field 3 5 40 3" xfId="14115"/>
    <cellStyle name="Feeder Field 3 5 40 4" xfId="14116"/>
    <cellStyle name="Feeder Field 3 5 41" xfId="1278"/>
    <cellStyle name="Feeder Field 3 5 41 2" xfId="14117"/>
    <cellStyle name="Feeder Field 3 5 41 2 2" xfId="14118"/>
    <cellStyle name="Feeder Field 3 5 41 2 3" xfId="14119"/>
    <cellStyle name="Feeder Field 3 5 41 2 4" xfId="14120"/>
    <cellStyle name="Feeder Field 3 5 41 3" xfId="14121"/>
    <cellStyle name="Feeder Field 3 5 41 4" xfId="14122"/>
    <cellStyle name="Feeder Field 3 5 42" xfId="1279"/>
    <cellStyle name="Feeder Field 3 5 42 2" xfId="14123"/>
    <cellStyle name="Feeder Field 3 5 42 2 2" xfId="14124"/>
    <cellStyle name="Feeder Field 3 5 42 2 3" xfId="14125"/>
    <cellStyle name="Feeder Field 3 5 42 2 4" xfId="14126"/>
    <cellStyle name="Feeder Field 3 5 42 3" xfId="14127"/>
    <cellStyle name="Feeder Field 3 5 42 4" xfId="14128"/>
    <cellStyle name="Feeder Field 3 5 43" xfId="1280"/>
    <cellStyle name="Feeder Field 3 5 43 2" xfId="14129"/>
    <cellStyle name="Feeder Field 3 5 43 2 2" xfId="14130"/>
    <cellStyle name="Feeder Field 3 5 43 2 3" xfId="14131"/>
    <cellStyle name="Feeder Field 3 5 43 2 4" xfId="14132"/>
    <cellStyle name="Feeder Field 3 5 43 3" xfId="14133"/>
    <cellStyle name="Feeder Field 3 5 43 4" xfId="14134"/>
    <cellStyle name="Feeder Field 3 5 44" xfId="1281"/>
    <cellStyle name="Feeder Field 3 5 44 2" xfId="14135"/>
    <cellStyle name="Feeder Field 3 5 44 2 2" xfId="14136"/>
    <cellStyle name="Feeder Field 3 5 44 2 3" xfId="14137"/>
    <cellStyle name="Feeder Field 3 5 44 2 4" xfId="14138"/>
    <cellStyle name="Feeder Field 3 5 44 3" xfId="14139"/>
    <cellStyle name="Feeder Field 3 5 44 4" xfId="14140"/>
    <cellStyle name="Feeder Field 3 5 45" xfId="14141"/>
    <cellStyle name="Feeder Field 3 5 45 2" xfId="14142"/>
    <cellStyle name="Feeder Field 3 5 45 3" xfId="14143"/>
    <cellStyle name="Feeder Field 3 5 45 4" xfId="14144"/>
    <cellStyle name="Feeder Field 3 5 46" xfId="14145"/>
    <cellStyle name="Feeder Field 3 5 46 2" xfId="14146"/>
    <cellStyle name="Feeder Field 3 5 46 3" xfId="14147"/>
    <cellStyle name="Feeder Field 3 5 46 4" xfId="14148"/>
    <cellStyle name="Feeder Field 3 5 47" xfId="14149"/>
    <cellStyle name="Feeder Field 3 5 48" xfId="14150"/>
    <cellStyle name="Feeder Field 3 5 5" xfId="1282"/>
    <cellStyle name="Feeder Field 3 5 5 2" xfId="14151"/>
    <cellStyle name="Feeder Field 3 5 5 2 2" xfId="14152"/>
    <cellStyle name="Feeder Field 3 5 5 2 3" xfId="14153"/>
    <cellStyle name="Feeder Field 3 5 5 2 4" xfId="14154"/>
    <cellStyle name="Feeder Field 3 5 5 3" xfId="14155"/>
    <cellStyle name="Feeder Field 3 5 5 4" xfId="14156"/>
    <cellStyle name="Feeder Field 3 5 6" xfId="1283"/>
    <cellStyle name="Feeder Field 3 5 6 2" xfId="14157"/>
    <cellStyle name="Feeder Field 3 5 6 2 2" xfId="14158"/>
    <cellStyle name="Feeder Field 3 5 6 2 3" xfId="14159"/>
    <cellStyle name="Feeder Field 3 5 6 2 4" xfId="14160"/>
    <cellStyle name="Feeder Field 3 5 6 3" xfId="14161"/>
    <cellStyle name="Feeder Field 3 5 6 4" xfId="14162"/>
    <cellStyle name="Feeder Field 3 5 7" xfId="1284"/>
    <cellStyle name="Feeder Field 3 5 7 2" xfId="14163"/>
    <cellStyle name="Feeder Field 3 5 7 2 2" xfId="14164"/>
    <cellStyle name="Feeder Field 3 5 7 2 3" xfId="14165"/>
    <cellStyle name="Feeder Field 3 5 7 2 4" xfId="14166"/>
    <cellStyle name="Feeder Field 3 5 7 3" xfId="14167"/>
    <cellStyle name="Feeder Field 3 5 7 4" xfId="14168"/>
    <cellStyle name="Feeder Field 3 5 8" xfId="1285"/>
    <cellStyle name="Feeder Field 3 5 8 2" xfId="14169"/>
    <cellStyle name="Feeder Field 3 5 8 2 2" xfId="14170"/>
    <cellStyle name="Feeder Field 3 5 8 2 3" xfId="14171"/>
    <cellStyle name="Feeder Field 3 5 8 2 4" xfId="14172"/>
    <cellStyle name="Feeder Field 3 5 8 3" xfId="14173"/>
    <cellStyle name="Feeder Field 3 5 8 4" xfId="14174"/>
    <cellStyle name="Feeder Field 3 5 9" xfId="1286"/>
    <cellStyle name="Feeder Field 3 5 9 2" xfId="14175"/>
    <cellStyle name="Feeder Field 3 5 9 2 2" xfId="14176"/>
    <cellStyle name="Feeder Field 3 5 9 2 3" xfId="14177"/>
    <cellStyle name="Feeder Field 3 5 9 2 4" xfId="14178"/>
    <cellStyle name="Feeder Field 3 5 9 3" xfId="14179"/>
    <cellStyle name="Feeder Field 3 5 9 4" xfId="14180"/>
    <cellStyle name="Feeder Field 3 6" xfId="1287"/>
    <cellStyle name="Feeder Field 3 6 2" xfId="14181"/>
    <cellStyle name="Feeder Field 3 6 2 2" xfId="14182"/>
    <cellStyle name="Feeder Field 3 6 2 3" xfId="14183"/>
    <cellStyle name="Feeder Field 3 6 2 4" xfId="14184"/>
    <cellStyle name="Feeder Field 3 6 3" xfId="14185"/>
    <cellStyle name="Feeder Field 3 6 4" xfId="14186"/>
    <cellStyle name="Feeder Field 3 7" xfId="1288"/>
    <cellStyle name="Feeder Field 3 7 2" xfId="14187"/>
    <cellStyle name="Feeder Field 3 7 2 2" xfId="14188"/>
    <cellStyle name="Feeder Field 3 7 2 3" xfId="14189"/>
    <cellStyle name="Feeder Field 3 7 2 4" xfId="14190"/>
    <cellStyle name="Feeder Field 3 7 3" xfId="14191"/>
    <cellStyle name="Feeder Field 3 7 4" xfId="14192"/>
    <cellStyle name="Feeder Field 3 8" xfId="1289"/>
    <cellStyle name="Feeder Field 3 8 2" xfId="14193"/>
    <cellStyle name="Feeder Field 3 8 2 2" xfId="14194"/>
    <cellStyle name="Feeder Field 3 8 2 3" xfId="14195"/>
    <cellStyle name="Feeder Field 3 8 2 4" xfId="14196"/>
    <cellStyle name="Feeder Field 3 8 3" xfId="14197"/>
    <cellStyle name="Feeder Field 3 8 4" xfId="14198"/>
    <cellStyle name="Feeder Field 3 9" xfId="1290"/>
    <cellStyle name="Feeder Field 3 9 2" xfId="14199"/>
    <cellStyle name="Feeder Field 3 9 2 2" xfId="14200"/>
    <cellStyle name="Feeder Field 3 9 2 3" xfId="14201"/>
    <cellStyle name="Feeder Field 3 9 2 4" xfId="14202"/>
    <cellStyle name="Feeder Field 3 9 3" xfId="14203"/>
    <cellStyle name="Feeder Field 3 9 4" xfId="14204"/>
    <cellStyle name="Feeder Field 4" xfId="1291"/>
    <cellStyle name="Feeder Field 4 10" xfId="1292"/>
    <cellStyle name="Feeder Field 4 10 2" xfId="14205"/>
    <cellStyle name="Feeder Field 4 10 2 2" xfId="14206"/>
    <cellStyle name="Feeder Field 4 10 2 3" xfId="14207"/>
    <cellStyle name="Feeder Field 4 10 2 4" xfId="14208"/>
    <cellStyle name="Feeder Field 4 10 3" xfId="14209"/>
    <cellStyle name="Feeder Field 4 10 4" xfId="14210"/>
    <cellStyle name="Feeder Field 4 11" xfId="1293"/>
    <cellStyle name="Feeder Field 4 11 2" xfId="14211"/>
    <cellStyle name="Feeder Field 4 11 2 2" xfId="14212"/>
    <cellStyle name="Feeder Field 4 11 2 3" xfId="14213"/>
    <cellStyle name="Feeder Field 4 11 2 4" xfId="14214"/>
    <cellStyle name="Feeder Field 4 11 3" xfId="14215"/>
    <cellStyle name="Feeder Field 4 11 4" xfId="14216"/>
    <cellStyle name="Feeder Field 4 12" xfId="1294"/>
    <cellStyle name="Feeder Field 4 12 2" xfId="14217"/>
    <cellStyle name="Feeder Field 4 12 2 2" xfId="14218"/>
    <cellStyle name="Feeder Field 4 12 2 3" xfId="14219"/>
    <cellStyle name="Feeder Field 4 12 2 4" xfId="14220"/>
    <cellStyle name="Feeder Field 4 12 3" xfId="14221"/>
    <cellStyle name="Feeder Field 4 12 4" xfId="14222"/>
    <cellStyle name="Feeder Field 4 13" xfId="1295"/>
    <cellStyle name="Feeder Field 4 13 2" xfId="14223"/>
    <cellStyle name="Feeder Field 4 13 2 2" xfId="14224"/>
    <cellStyle name="Feeder Field 4 13 2 3" xfId="14225"/>
    <cellStyle name="Feeder Field 4 13 2 4" xfId="14226"/>
    <cellStyle name="Feeder Field 4 13 3" xfId="14227"/>
    <cellStyle name="Feeder Field 4 13 4" xfId="14228"/>
    <cellStyle name="Feeder Field 4 14" xfId="1296"/>
    <cellStyle name="Feeder Field 4 14 2" xfId="14229"/>
    <cellStyle name="Feeder Field 4 14 2 2" xfId="14230"/>
    <cellStyle name="Feeder Field 4 14 2 3" xfId="14231"/>
    <cellStyle name="Feeder Field 4 14 2 4" xfId="14232"/>
    <cellStyle name="Feeder Field 4 14 3" xfId="14233"/>
    <cellStyle name="Feeder Field 4 14 4" xfId="14234"/>
    <cellStyle name="Feeder Field 4 15" xfId="1297"/>
    <cellStyle name="Feeder Field 4 15 2" xfId="14235"/>
    <cellStyle name="Feeder Field 4 15 2 2" xfId="14236"/>
    <cellStyle name="Feeder Field 4 15 2 3" xfId="14237"/>
    <cellStyle name="Feeder Field 4 15 2 4" xfId="14238"/>
    <cellStyle name="Feeder Field 4 15 3" xfId="14239"/>
    <cellStyle name="Feeder Field 4 15 4" xfId="14240"/>
    <cellStyle name="Feeder Field 4 16" xfId="1298"/>
    <cellStyle name="Feeder Field 4 16 2" xfId="14241"/>
    <cellStyle name="Feeder Field 4 16 2 2" xfId="14242"/>
    <cellStyle name="Feeder Field 4 16 2 3" xfId="14243"/>
    <cellStyle name="Feeder Field 4 16 2 4" xfId="14244"/>
    <cellStyle name="Feeder Field 4 16 3" xfId="14245"/>
    <cellStyle name="Feeder Field 4 16 4" xfId="14246"/>
    <cellStyle name="Feeder Field 4 17" xfId="14247"/>
    <cellStyle name="Feeder Field 4 2" xfId="1299"/>
    <cellStyle name="Feeder Field 4 2 10" xfId="1300"/>
    <cellStyle name="Feeder Field 4 2 10 2" xfId="14248"/>
    <cellStyle name="Feeder Field 4 2 10 2 2" xfId="14249"/>
    <cellStyle name="Feeder Field 4 2 10 2 3" xfId="14250"/>
    <cellStyle name="Feeder Field 4 2 10 2 4" xfId="14251"/>
    <cellStyle name="Feeder Field 4 2 10 3" xfId="14252"/>
    <cellStyle name="Feeder Field 4 2 10 4" xfId="14253"/>
    <cellStyle name="Feeder Field 4 2 11" xfId="1301"/>
    <cellStyle name="Feeder Field 4 2 11 2" xfId="14254"/>
    <cellStyle name="Feeder Field 4 2 11 2 2" xfId="14255"/>
    <cellStyle name="Feeder Field 4 2 11 2 3" xfId="14256"/>
    <cellStyle name="Feeder Field 4 2 11 2 4" xfId="14257"/>
    <cellStyle name="Feeder Field 4 2 11 3" xfId="14258"/>
    <cellStyle name="Feeder Field 4 2 11 4" xfId="14259"/>
    <cellStyle name="Feeder Field 4 2 12" xfId="1302"/>
    <cellStyle name="Feeder Field 4 2 12 2" xfId="14260"/>
    <cellStyle name="Feeder Field 4 2 12 2 2" xfId="14261"/>
    <cellStyle name="Feeder Field 4 2 12 2 3" xfId="14262"/>
    <cellStyle name="Feeder Field 4 2 12 2 4" xfId="14263"/>
    <cellStyle name="Feeder Field 4 2 12 3" xfId="14264"/>
    <cellStyle name="Feeder Field 4 2 12 4" xfId="14265"/>
    <cellStyle name="Feeder Field 4 2 13" xfId="1303"/>
    <cellStyle name="Feeder Field 4 2 13 2" xfId="14266"/>
    <cellStyle name="Feeder Field 4 2 13 2 2" xfId="14267"/>
    <cellStyle name="Feeder Field 4 2 13 2 3" xfId="14268"/>
    <cellStyle name="Feeder Field 4 2 13 2 4" xfId="14269"/>
    <cellStyle name="Feeder Field 4 2 13 3" xfId="14270"/>
    <cellStyle name="Feeder Field 4 2 13 4" xfId="14271"/>
    <cellStyle name="Feeder Field 4 2 14" xfId="1304"/>
    <cellStyle name="Feeder Field 4 2 14 2" xfId="14272"/>
    <cellStyle name="Feeder Field 4 2 14 2 2" xfId="14273"/>
    <cellStyle name="Feeder Field 4 2 14 2 3" xfId="14274"/>
    <cellStyle name="Feeder Field 4 2 14 2 4" xfId="14275"/>
    <cellStyle name="Feeder Field 4 2 14 3" xfId="14276"/>
    <cellStyle name="Feeder Field 4 2 14 4" xfId="14277"/>
    <cellStyle name="Feeder Field 4 2 15" xfId="1305"/>
    <cellStyle name="Feeder Field 4 2 15 2" xfId="14278"/>
    <cellStyle name="Feeder Field 4 2 15 2 2" xfId="14279"/>
    <cellStyle name="Feeder Field 4 2 15 2 3" xfId="14280"/>
    <cellStyle name="Feeder Field 4 2 15 2 4" xfId="14281"/>
    <cellStyle name="Feeder Field 4 2 15 3" xfId="14282"/>
    <cellStyle name="Feeder Field 4 2 15 4" xfId="14283"/>
    <cellStyle name="Feeder Field 4 2 16" xfId="1306"/>
    <cellStyle name="Feeder Field 4 2 16 2" xfId="14284"/>
    <cellStyle name="Feeder Field 4 2 16 2 2" xfId="14285"/>
    <cellStyle name="Feeder Field 4 2 16 2 3" xfId="14286"/>
    <cellStyle name="Feeder Field 4 2 16 2 4" xfId="14287"/>
    <cellStyle name="Feeder Field 4 2 16 3" xfId="14288"/>
    <cellStyle name="Feeder Field 4 2 16 4" xfId="14289"/>
    <cellStyle name="Feeder Field 4 2 17" xfId="1307"/>
    <cellStyle name="Feeder Field 4 2 17 2" xfId="14290"/>
    <cellStyle name="Feeder Field 4 2 17 2 2" xfId="14291"/>
    <cellStyle name="Feeder Field 4 2 17 2 3" xfId="14292"/>
    <cellStyle name="Feeder Field 4 2 17 2 4" xfId="14293"/>
    <cellStyle name="Feeder Field 4 2 17 3" xfId="14294"/>
    <cellStyle name="Feeder Field 4 2 17 4" xfId="14295"/>
    <cellStyle name="Feeder Field 4 2 18" xfId="1308"/>
    <cellStyle name="Feeder Field 4 2 18 2" xfId="14296"/>
    <cellStyle name="Feeder Field 4 2 18 2 2" xfId="14297"/>
    <cellStyle name="Feeder Field 4 2 18 2 3" xfId="14298"/>
    <cellStyle name="Feeder Field 4 2 18 2 4" xfId="14299"/>
    <cellStyle name="Feeder Field 4 2 18 3" xfId="14300"/>
    <cellStyle name="Feeder Field 4 2 18 4" xfId="14301"/>
    <cellStyle name="Feeder Field 4 2 19" xfId="1309"/>
    <cellStyle name="Feeder Field 4 2 19 2" xfId="14302"/>
    <cellStyle name="Feeder Field 4 2 19 2 2" xfId="14303"/>
    <cellStyle name="Feeder Field 4 2 19 2 3" xfId="14304"/>
    <cellStyle name="Feeder Field 4 2 19 2 4" xfId="14305"/>
    <cellStyle name="Feeder Field 4 2 19 3" xfId="14306"/>
    <cellStyle name="Feeder Field 4 2 19 4" xfId="14307"/>
    <cellStyle name="Feeder Field 4 2 2" xfId="1310"/>
    <cellStyle name="Feeder Field 4 2 2 10" xfId="1311"/>
    <cellStyle name="Feeder Field 4 2 2 10 2" xfId="14308"/>
    <cellStyle name="Feeder Field 4 2 2 10 2 2" xfId="14309"/>
    <cellStyle name="Feeder Field 4 2 2 10 2 3" xfId="14310"/>
    <cellStyle name="Feeder Field 4 2 2 10 2 4" xfId="14311"/>
    <cellStyle name="Feeder Field 4 2 2 10 3" xfId="14312"/>
    <cellStyle name="Feeder Field 4 2 2 10 4" xfId="14313"/>
    <cellStyle name="Feeder Field 4 2 2 11" xfId="1312"/>
    <cellStyle name="Feeder Field 4 2 2 11 2" xfId="14314"/>
    <cellStyle name="Feeder Field 4 2 2 11 2 2" xfId="14315"/>
    <cellStyle name="Feeder Field 4 2 2 11 2 3" xfId="14316"/>
    <cellStyle name="Feeder Field 4 2 2 11 2 4" xfId="14317"/>
    <cellStyle name="Feeder Field 4 2 2 11 3" xfId="14318"/>
    <cellStyle name="Feeder Field 4 2 2 11 4" xfId="14319"/>
    <cellStyle name="Feeder Field 4 2 2 12" xfId="1313"/>
    <cellStyle name="Feeder Field 4 2 2 12 2" xfId="14320"/>
    <cellStyle name="Feeder Field 4 2 2 12 2 2" xfId="14321"/>
    <cellStyle name="Feeder Field 4 2 2 12 2 3" xfId="14322"/>
    <cellStyle name="Feeder Field 4 2 2 12 2 4" xfId="14323"/>
    <cellStyle name="Feeder Field 4 2 2 12 3" xfId="14324"/>
    <cellStyle name="Feeder Field 4 2 2 12 4" xfId="14325"/>
    <cellStyle name="Feeder Field 4 2 2 13" xfId="1314"/>
    <cellStyle name="Feeder Field 4 2 2 13 2" xfId="14326"/>
    <cellStyle name="Feeder Field 4 2 2 13 2 2" xfId="14327"/>
    <cellStyle name="Feeder Field 4 2 2 13 2 3" xfId="14328"/>
    <cellStyle name="Feeder Field 4 2 2 13 2 4" xfId="14329"/>
    <cellStyle name="Feeder Field 4 2 2 13 3" xfId="14330"/>
    <cellStyle name="Feeder Field 4 2 2 13 4" xfId="14331"/>
    <cellStyle name="Feeder Field 4 2 2 14" xfId="1315"/>
    <cellStyle name="Feeder Field 4 2 2 14 2" xfId="14332"/>
    <cellStyle name="Feeder Field 4 2 2 14 2 2" xfId="14333"/>
    <cellStyle name="Feeder Field 4 2 2 14 2 3" xfId="14334"/>
    <cellStyle name="Feeder Field 4 2 2 14 2 4" xfId="14335"/>
    <cellStyle name="Feeder Field 4 2 2 14 3" xfId="14336"/>
    <cellStyle name="Feeder Field 4 2 2 14 4" xfId="14337"/>
    <cellStyle name="Feeder Field 4 2 2 15" xfId="1316"/>
    <cellStyle name="Feeder Field 4 2 2 15 2" xfId="14338"/>
    <cellStyle name="Feeder Field 4 2 2 15 2 2" xfId="14339"/>
    <cellStyle name="Feeder Field 4 2 2 15 2 3" xfId="14340"/>
    <cellStyle name="Feeder Field 4 2 2 15 2 4" xfId="14341"/>
    <cellStyle name="Feeder Field 4 2 2 15 3" xfId="14342"/>
    <cellStyle name="Feeder Field 4 2 2 15 4" xfId="14343"/>
    <cellStyle name="Feeder Field 4 2 2 16" xfId="1317"/>
    <cellStyle name="Feeder Field 4 2 2 16 2" xfId="14344"/>
    <cellStyle name="Feeder Field 4 2 2 16 2 2" xfId="14345"/>
    <cellStyle name="Feeder Field 4 2 2 16 2 3" xfId="14346"/>
    <cellStyle name="Feeder Field 4 2 2 16 2 4" xfId="14347"/>
    <cellStyle name="Feeder Field 4 2 2 16 3" xfId="14348"/>
    <cellStyle name="Feeder Field 4 2 2 16 4" xfId="14349"/>
    <cellStyle name="Feeder Field 4 2 2 17" xfId="1318"/>
    <cellStyle name="Feeder Field 4 2 2 17 2" xfId="14350"/>
    <cellStyle name="Feeder Field 4 2 2 17 2 2" xfId="14351"/>
    <cellStyle name="Feeder Field 4 2 2 17 2 3" xfId="14352"/>
    <cellStyle name="Feeder Field 4 2 2 17 2 4" xfId="14353"/>
    <cellStyle name="Feeder Field 4 2 2 17 3" xfId="14354"/>
    <cellStyle name="Feeder Field 4 2 2 17 4" xfId="14355"/>
    <cellStyle name="Feeder Field 4 2 2 18" xfId="1319"/>
    <cellStyle name="Feeder Field 4 2 2 18 2" xfId="14356"/>
    <cellStyle name="Feeder Field 4 2 2 18 2 2" xfId="14357"/>
    <cellStyle name="Feeder Field 4 2 2 18 2 3" xfId="14358"/>
    <cellStyle name="Feeder Field 4 2 2 18 2 4" xfId="14359"/>
    <cellStyle name="Feeder Field 4 2 2 18 3" xfId="14360"/>
    <cellStyle name="Feeder Field 4 2 2 18 4" xfId="14361"/>
    <cellStyle name="Feeder Field 4 2 2 19" xfId="1320"/>
    <cellStyle name="Feeder Field 4 2 2 19 2" xfId="14362"/>
    <cellStyle name="Feeder Field 4 2 2 19 2 2" xfId="14363"/>
    <cellStyle name="Feeder Field 4 2 2 19 2 3" xfId="14364"/>
    <cellStyle name="Feeder Field 4 2 2 19 2 4" xfId="14365"/>
    <cellStyle name="Feeder Field 4 2 2 19 3" xfId="14366"/>
    <cellStyle name="Feeder Field 4 2 2 19 4" xfId="14367"/>
    <cellStyle name="Feeder Field 4 2 2 2" xfId="1321"/>
    <cellStyle name="Feeder Field 4 2 2 2 2" xfId="14368"/>
    <cellStyle name="Feeder Field 4 2 2 2 2 2" xfId="14369"/>
    <cellStyle name="Feeder Field 4 2 2 2 2 3" xfId="14370"/>
    <cellStyle name="Feeder Field 4 2 2 2 2 4" xfId="14371"/>
    <cellStyle name="Feeder Field 4 2 2 2 3" xfId="14372"/>
    <cellStyle name="Feeder Field 4 2 2 2 4" xfId="14373"/>
    <cellStyle name="Feeder Field 4 2 2 20" xfId="1322"/>
    <cellStyle name="Feeder Field 4 2 2 20 2" xfId="14374"/>
    <cellStyle name="Feeder Field 4 2 2 20 2 2" xfId="14375"/>
    <cellStyle name="Feeder Field 4 2 2 20 2 3" xfId="14376"/>
    <cellStyle name="Feeder Field 4 2 2 20 2 4" xfId="14377"/>
    <cellStyle name="Feeder Field 4 2 2 20 3" xfId="14378"/>
    <cellStyle name="Feeder Field 4 2 2 20 4" xfId="14379"/>
    <cellStyle name="Feeder Field 4 2 2 21" xfId="1323"/>
    <cellStyle name="Feeder Field 4 2 2 21 2" xfId="14380"/>
    <cellStyle name="Feeder Field 4 2 2 21 2 2" xfId="14381"/>
    <cellStyle name="Feeder Field 4 2 2 21 2 3" xfId="14382"/>
    <cellStyle name="Feeder Field 4 2 2 21 2 4" xfId="14383"/>
    <cellStyle name="Feeder Field 4 2 2 21 3" xfId="14384"/>
    <cellStyle name="Feeder Field 4 2 2 21 4" xfId="14385"/>
    <cellStyle name="Feeder Field 4 2 2 22" xfId="1324"/>
    <cellStyle name="Feeder Field 4 2 2 22 2" xfId="14386"/>
    <cellStyle name="Feeder Field 4 2 2 22 2 2" xfId="14387"/>
    <cellStyle name="Feeder Field 4 2 2 22 2 3" xfId="14388"/>
    <cellStyle name="Feeder Field 4 2 2 22 2 4" xfId="14389"/>
    <cellStyle name="Feeder Field 4 2 2 22 3" xfId="14390"/>
    <cellStyle name="Feeder Field 4 2 2 22 4" xfId="14391"/>
    <cellStyle name="Feeder Field 4 2 2 23" xfId="1325"/>
    <cellStyle name="Feeder Field 4 2 2 23 2" xfId="14392"/>
    <cellStyle name="Feeder Field 4 2 2 23 2 2" xfId="14393"/>
    <cellStyle name="Feeder Field 4 2 2 23 2 3" xfId="14394"/>
    <cellStyle name="Feeder Field 4 2 2 23 2 4" xfId="14395"/>
    <cellStyle name="Feeder Field 4 2 2 23 3" xfId="14396"/>
    <cellStyle name="Feeder Field 4 2 2 23 4" xfId="14397"/>
    <cellStyle name="Feeder Field 4 2 2 24" xfId="1326"/>
    <cellStyle name="Feeder Field 4 2 2 24 2" xfId="14398"/>
    <cellStyle name="Feeder Field 4 2 2 24 2 2" xfId="14399"/>
    <cellStyle name="Feeder Field 4 2 2 24 2 3" xfId="14400"/>
    <cellStyle name="Feeder Field 4 2 2 24 2 4" xfId="14401"/>
    <cellStyle name="Feeder Field 4 2 2 24 3" xfId="14402"/>
    <cellStyle name="Feeder Field 4 2 2 24 4" xfId="14403"/>
    <cellStyle name="Feeder Field 4 2 2 25" xfId="1327"/>
    <cellStyle name="Feeder Field 4 2 2 25 2" xfId="14404"/>
    <cellStyle name="Feeder Field 4 2 2 25 2 2" xfId="14405"/>
    <cellStyle name="Feeder Field 4 2 2 25 2 3" xfId="14406"/>
    <cellStyle name="Feeder Field 4 2 2 25 2 4" xfId="14407"/>
    <cellStyle name="Feeder Field 4 2 2 25 3" xfId="14408"/>
    <cellStyle name="Feeder Field 4 2 2 25 4" xfId="14409"/>
    <cellStyle name="Feeder Field 4 2 2 26" xfId="1328"/>
    <cellStyle name="Feeder Field 4 2 2 26 2" xfId="14410"/>
    <cellStyle name="Feeder Field 4 2 2 26 2 2" xfId="14411"/>
    <cellStyle name="Feeder Field 4 2 2 26 2 3" xfId="14412"/>
    <cellStyle name="Feeder Field 4 2 2 26 2 4" xfId="14413"/>
    <cellStyle name="Feeder Field 4 2 2 26 3" xfId="14414"/>
    <cellStyle name="Feeder Field 4 2 2 26 4" xfId="14415"/>
    <cellStyle name="Feeder Field 4 2 2 27" xfId="1329"/>
    <cellStyle name="Feeder Field 4 2 2 27 2" xfId="14416"/>
    <cellStyle name="Feeder Field 4 2 2 27 2 2" xfId="14417"/>
    <cellStyle name="Feeder Field 4 2 2 27 2 3" xfId="14418"/>
    <cellStyle name="Feeder Field 4 2 2 27 2 4" xfId="14419"/>
    <cellStyle name="Feeder Field 4 2 2 27 3" xfId="14420"/>
    <cellStyle name="Feeder Field 4 2 2 27 4" xfId="14421"/>
    <cellStyle name="Feeder Field 4 2 2 28" xfId="1330"/>
    <cellStyle name="Feeder Field 4 2 2 28 2" xfId="14422"/>
    <cellStyle name="Feeder Field 4 2 2 28 2 2" xfId="14423"/>
    <cellStyle name="Feeder Field 4 2 2 28 2 3" xfId="14424"/>
    <cellStyle name="Feeder Field 4 2 2 28 2 4" xfId="14425"/>
    <cellStyle name="Feeder Field 4 2 2 28 3" xfId="14426"/>
    <cellStyle name="Feeder Field 4 2 2 28 4" xfId="14427"/>
    <cellStyle name="Feeder Field 4 2 2 29" xfId="1331"/>
    <cellStyle name="Feeder Field 4 2 2 29 2" xfId="14428"/>
    <cellStyle name="Feeder Field 4 2 2 29 2 2" xfId="14429"/>
    <cellStyle name="Feeder Field 4 2 2 29 2 3" xfId="14430"/>
    <cellStyle name="Feeder Field 4 2 2 29 2 4" xfId="14431"/>
    <cellStyle name="Feeder Field 4 2 2 29 3" xfId="14432"/>
    <cellStyle name="Feeder Field 4 2 2 29 4" xfId="14433"/>
    <cellStyle name="Feeder Field 4 2 2 3" xfId="1332"/>
    <cellStyle name="Feeder Field 4 2 2 3 2" xfId="14434"/>
    <cellStyle name="Feeder Field 4 2 2 3 2 2" xfId="14435"/>
    <cellStyle name="Feeder Field 4 2 2 3 2 3" xfId="14436"/>
    <cellStyle name="Feeder Field 4 2 2 3 2 4" xfId="14437"/>
    <cellStyle name="Feeder Field 4 2 2 3 3" xfId="14438"/>
    <cellStyle name="Feeder Field 4 2 2 3 4" xfId="14439"/>
    <cellStyle name="Feeder Field 4 2 2 30" xfId="1333"/>
    <cellStyle name="Feeder Field 4 2 2 30 2" xfId="14440"/>
    <cellStyle name="Feeder Field 4 2 2 30 2 2" xfId="14441"/>
    <cellStyle name="Feeder Field 4 2 2 30 2 3" xfId="14442"/>
    <cellStyle name="Feeder Field 4 2 2 30 2 4" xfId="14443"/>
    <cellStyle name="Feeder Field 4 2 2 30 3" xfId="14444"/>
    <cellStyle name="Feeder Field 4 2 2 30 4" xfId="14445"/>
    <cellStyle name="Feeder Field 4 2 2 31" xfId="1334"/>
    <cellStyle name="Feeder Field 4 2 2 31 2" xfId="14446"/>
    <cellStyle name="Feeder Field 4 2 2 31 2 2" xfId="14447"/>
    <cellStyle name="Feeder Field 4 2 2 31 2 3" xfId="14448"/>
    <cellStyle name="Feeder Field 4 2 2 31 2 4" xfId="14449"/>
    <cellStyle name="Feeder Field 4 2 2 31 3" xfId="14450"/>
    <cellStyle name="Feeder Field 4 2 2 31 4" xfId="14451"/>
    <cellStyle name="Feeder Field 4 2 2 32" xfId="1335"/>
    <cellStyle name="Feeder Field 4 2 2 32 2" xfId="14452"/>
    <cellStyle name="Feeder Field 4 2 2 32 2 2" xfId="14453"/>
    <cellStyle name="Feeder Field 4 2 2 32 2 3" xfId="14454"/>
    <cellStyle name="Feeder Field 4 2 2 32 2 4" xfId="14455"/>
    <cellStyle name="Feeder Field 4 2 2 32 3" xfId="14456"/>
    <cellStyle name="Feeder Field 4 2 2 32 4" xfId="14457"/>
    <cellStyle name="Feeder Field 4 2 2 33" xfId="1336"/>
    <cellStyle name="Feeder Field 4 2 2 33 2" xfId="14458"/>
    <cellStyle name="Feeder Field 4 2 2 33 2 2" xfId="14459"/>
    <cellStyle name="Feeder Field 4 2 2 33 2 3" xfId="14460"/>
    <cellStyle name="Feeder Field 4 2 2 33 2 4" xfId="14461"/>
    <cellStyle name="Feeder Field 4 2 2 33 3" xfId="14462"/>
    <cellStyle name="Feeder Field 4 2 2 33 4" xfId="14463"/>
    <cellStyle name="Feeder Field 4 2 2 34" xfId="1337"/>
    <cellStyle name="Feeder Field 4 2 2 34 2" xfId="14464"/>
    <cellStyle name="Feeder Field 4 2 2 34 2 2" xfId="14465"/>
    <cellStyle name="Feeder Field 4 2 2 34 2 3" xfId="14466"/>
    <cellStyle name="Feeder Field 4 2 2 34 2 4" xfId="14467"/>
    <cellStyle name="Feeder Field 4 2 2 34 3" xfId="14468"/>
    <cellStyle name="Feeder Field 4 2 2 34 4" xfId="14469"/>
    <cellStyle name="Feeder Field 4 2 2 35" xfId="1338"/>
    <cellStyle name="Feeder Field 4 2 2 35 2" xfId="14470"/>
    <cellStyle name="Feeder Field 4 2 2 35 2 2" xfId="14471"/>
    <cellStyle name="Feeder Field 4 2 2 35 2 3" xfId="14472"/>
    <cellStyle name="Feeder Field 4 2 2 35 2 4" xfId="14473"/>
    <cellStyle name="Feeder Field 4 2 2 35 3" xfId="14474"/>
    <cellStyle name="Feeder Field 4 2 2 35 4" xfId="14475"/>
    <cellStyle name="Feeder Field 4 2 2 36" xfId="1339"/>
    <cellStyle name="Feeder Field 4 2 2 36 2" xfId="14476"/>
    <cellStyle name="Feeder Field 4 2 2 36 2 2" xfId="14477"/>
    <cellStyle name="Feeder Field 4 2 2 36 2 3" xfId="14478"/>
    <cellStyle name="Feeder Field 4 2 2 36 2 4" xfId="14479"/>
    <cellStyle name="Feeder Field 4 2 2 36 3" xfId="14480"/>
    <cellStyle name="Feeder Field 4 2 2 36 4" xfId="14481"/>
    <cellStyle name="Feeder Field 4 2 2 37" xfId="1340"/>
    <cellStyle name="Feeder Field 4 2 2 37 2" xfId="14482"/>
    <cellStyle name="Feeder Field 4 2 2 37 2 2" xfId="14483"/>
    <cellStyle name="Feeder Field 4 2 2 37 2 3" xfId="14484"/>
    <cellStyle name="Feeder Field 4 2 2 37 2 4" xfId="14485"/>
    <cellStyle name="Feeder Field 4 2 2 37 3" xfId="14486"/>
    <cellStyle name="Feeder Field 4 2 2 37 4" xfId="14487"/>
    <cellStyle name="Feeder Field 4 2 2 38" xfId="1341"/>
    <cellStyle name="Feeder Field 4 2 2 38 2" xfId="14488"/>
    <cellStyle name="Feeder Field 4 2 2 38 2 2" xfId="14489"/>
    <cellStyle name="Feeder Field 4 2 2 38 2 3" xfId="14490"/>
    <cellStyle name="Feeder Field 4 2 2 38 2 4" xfId="14491"/>
    <cellStyle name="Feeder Field 4 2 2 38 3" xfId="14492"/>
    <cellStyle name="Feeder Field 4 2 2 38 4" xfId="14493"/>
    <cellStyle name="Feeder Field 4 2 2 39" xfId="1342"/>
    <cellStyle name="Feeder Field 4 2 2 39 2" xfId="14494"/>
    <cellStyle name="Feeder Field 4 2 2 39 2 2" xfId="14495"/>
    <cellStyle name="Feeder Field 4 2 2 39 2 3" xfId="14496"/>
    <cellStyle name="Feeder Field 4 2 2 39 2 4" xfId="14497"/>
    <cellStyle name="Feeder Field 4 2 2 39 3" xfId="14498"/>
    <cellStyle name="Feeder Field 4 2 2 39 4" xfId="14499"/>
    <cellStyle name="Feeder Field 4 2 2 4" xfId="1343"/>
    <cellStyle name="Feeder Field 4 2 2 4 2" xfId="14500"/>
    <cellStyle name="Feeder Field 4 2 2 4 2 2" xfId="14501"/>
    <cellStyle name="Feeder Field 4 2 2 4 2 3" xfId="14502"/>
    <cellStyle name="Feeder Field 4 2 2 4 2 4" xfId="14503"/>
    <cellStyle name="Feeder Field 4 2 2 4 3" xfId="14504"/>
    <cellStyle name="Feeder Field 4 2 2 4 4" xfId="14505"/>
    <cellStyle name="Feeder Field 4 2 2 40" xfId="1344"/>
    <cellStyle name="Feeder Field 4 2 2 40 2" xfId="14506"/>
    <cellStyle name="Feeder Field 4 2 2 40 2 2" xfId="14507"/>
    <cellStyle name="Feeder Field 4 2 2 40 2 3" xfId="14508"/>
    <cellStyle name="Feeder Field 4 2 2 40 2 4" xfId="14509"/>
    <cellStyle name="Feeder Field 4 2 2 40 3" xfId="14510"/>
    <cellStyle name="Feeder Field 4 2 2 40 4" xfId="14511"/>
    <cellStyle name="Feeder Field 4 2 2 41" xfId="1345"/>
    <cellStyle name="Feeder Field 4 2 2 41 2" xfId="14512"/>
    <cellStyle name="Feeder Field 4 2 2 41 2 2" xfId="14513"/>
    <cellStyle name="Feeder Field 4 2 2 41 2 3" xfId="14514"/>
    <cellStyle name="Feeder Field 4 2 2 41 2 4" xfId="14515"/>
    <cellStyle name="Feeder Field 4 2 2 41 3" xfId="14516"/>
    <cellStyle name="Feeder Field 4 2 2 41 4" xfId="14517"/>
    <cellStyle name="Feeder Field 4 2 2 42" xfId="1346"/>
    <cellStyle name="Feeder Field 4 2 2 42 2" xfId="14518"/>
    <cellStyle name="Feeder Field 4 2 2 42 2 2" xfId="14519"/>
    <cellStyle name="Feeder Field 4 2 2 42 2 3" xfId="14520"/>
    <cellStyle name="Feeder Field 4 2 2 42 2 4" xfId="14521"/>
    <cellStyle name="Feeder Field 4 2 2 42 3" xfId="14522"/>
    <cellStyle name="Feeder Field 4 2 2 42 4" xfId="14523"/>
    <cellStyle name="Feeder Field 4 2 2 43" xfId="1347"/>
    <cellStyle name="Feeder Field 4 2 2 43 2" xfId="14524"/>
    <cellStyle name="Feeder Field 4 2 2 43 2 2" xfId="14525"/>
    <cellStyle name="Feeder Field 4 2 2 43 2 3" xfId="14526"/>
    <cellStyle name="Feeder Field 4 2 2 43 2 4" xfId="14527"/>
    <cellStyle name="Feeder Field 4 2 2 43 3" xfId="14528"/>
    <cellStyle name="Feeder Field 4 2 2 43 4" xfId="14529"/>
    <cellStyle name="Feeder Field 4 2 2 44" xfId="1348"/>
    <cellStyle name="Feeder Field 4 2 2 44 2" xfId="14530"/>
    <cellStyle name="Feeder Field 4 2 2 44 2 2" xfId="14531"/>
    <cellStyle name="Feeder Field 4 2 2 44 2 3" xfId="14532"/>
    <cellStyle name="Feeder Field 4 2 2 44 2 4" xfId="14533"/>
    <cellStyle name="Feeder Field 4 2 2 44 3" xfId="14534"/>
    <cellStyle name="Feeder Field 4 2 2 44 4" xfId="14535"/>
    <cellStyle name="Feeder Field 4 2 2 45" xfId="14536"/>
    <cellStyle name="Feeder Field 4 2 2 45 2" xfId="14537"/>
    <cellStyle name="Feeder Field 4 2 2 45 3" xfId="14538"/>
    <cellStyle name="Feeder Field 4 2 2 45 4" xfId="14539"/>
    <cellStyle name="Feeder Field 4 2 2 46" xfId="14540"/>
    <cellStyle name="Feeder Field 4 2 2 46 2" xfId="14541"/>
    <cellStyle name="Feeder Field 4 2 2 46 3" xfId="14542"/>
    <cellStyle name="Feeder Field 4 2 2 46 4" xfId="14543"/>
    <cellStyle name="Feeder Field 4 2 2 47" xfId="14544"/>
    <cellStyle name="Feeder Field 4 2 2 48" xfId="14545"/>
    <cellStyle name="Feeder Field 4 2 2 5" xfId="1349"/>
    <cellStyle name="Feeder Field 4 2 2 5 2" xfId="14546"/>
    <cellStyle name="Feeder Field 4 2 2 5 2 2" xfId="14547"/>
    <cellStyle name="Feeder Field 4 2 2 5 2 3" xfId="14548"/>
    <cellStyle name="Feeder Field 4 2 2 5 2 4" xfId="14549"/>
    <cellStyle name="Feeder Field 4 2 2 5 3" xfId="14550"/>
    <cellStyle name="Feeder Field 4 2 2 5 4" xfId="14551"/>
    <cellStyle name="Feeder Field 4 2 2 6" xfId="1350"/>
    <cellStyle name="Feeder Field 4 2 2 6 2" xfId="14552"/>
    <cellStyle name="Feeder Field 4 2 2 6 2 2" xfId="14553"/>
    <cellStyle name="Feeder Field 4 2 2 6 2 3" xfId="14554"/>
    <cellStyle name="Feeder Field 4 2 2 6 2 4" xfId="14555"/>
    <cellStyle name="Feeder Field 4 2 2 6 3" xfId="14556"/>
    <cellStyle name="Feeder Field 4 2 2 6 4" xfId="14557"/>
    <cellStyle name="Feeder Field 4 2 2 7" xfId="1351"/>
    <cellStyle name="Feeder Field 4 2 2 7 2" xfId="14558"/>
    <cellStyle name="Feeder Field 4 2 2 7 2 2" xfId="14559"/>
    <cellStyle name="Feeder Field 4 2 2 7 2 3" xfId="14560"/>
    <cellStyle name="Feeder Field 4 2 2 7 2 4" xfId="14561"/>
    <cellStyle name="Feeder Field 4 2 2 7 3" xfId="14562"/>
    <cellStyle name="Feeder Field 4 2 2 7 4" xfId="14563"/>
    <cellStyle name="Feeder Field 4 2 2 8" xfId="1352"/>
    <cellStyle name="Feeder Field 4 2 2 8 2" xfId="14564"/>
    <cellStyle name="Feeder Field 4 2 2 8 2 2" xfId="14565"/>
    <cellStyle name="Feeder Field 4 2 2 8 2 3" xfId="14566"/>
    <cellStyle name="Feeder Field 4 2 2 8 2 4" xfId="14567"/>
    <cellStyle name="Feeder Field 4 2 2 8 3" xfId="14568"/>
    <cellStyle name="Feeder Field 4 2 2 8 4" xfId="14569"/>
    <cellStyle name="Feeder Field 4 2 2 9" xfId="1353"/>
    <cellStyle name="Feeder Field 4 2 2 9 2" xfId="14570"/>
    <cellStyle name="Feeder Field 4 2 2 9 2 2" xfId="14571"/>
    <cellStyle name="Feeder Field 4 2 2 9 2 3" xfId="14572"/>
    <cellStyle name="Feeder Field 4 2 2 9 2 4" xfId="14573"/>
    <cellStyle name="Feeder Field 4 2 2 9 3" xfId="14574"/>
    <cellStyle name="Feeder Field 4 2 2 9 4" xfId="14575"/>
    <cellStyle name="Feeder Field 4 2 20" xfId="1354"/>
    <cellStyle name="Feeder Field 4 2 20 2" xfId="14576"/>
    <cellStyle name="Feeder Field 4 2 20 2 2" xfId="14577"/>
    <cellStyle name="Feeder Field 4 2 20 2 3" xfId="14578"/>
    <cellStyle name="Feeder Field 4 2 20 2 4" xfId="14579"/>
    <cellStyle name="Feeder Field 4 2 20 3" xfId="14580"/>
    <cellStyle name="Feeder Field 4 2 20 4" xfId="14581"/>
    <cellStyle name="Feeder Field 4 2 21" xfId="1355"/>
    <cellStyle name="Feeder Field 4 2 21 2" xfId="14582"/>
    <cellStyle name="Feeder Field 4 2 21 2 2" xfId="14583"/>
    <cellStyle name="Feeder Field 4 2 21 2 3" xfId="14584"/>
    <cellStyle name="Feeder Field 4 2 21 2 4" xfId="14585"/>
    <cellStyle name="Feeder Field 4 2 21 3" xfId="14586"/>
    <cellStyle name="Feeder Field 4 2 21 4" xfId="14587"/>
    <cellStyle name="Feeder Field 4 2 22" xfId="1356"/>
    <cellStyle name="Feeder Field 4 2 22 2" xfId="14588"/>
    <cellStyle name="Feeder Field 4 2 22 2 2" xfId="14589"/>
    <cellStyle name="Feeder Field 4 2 22 2 3" xfId="14590"/>
    <cellStyle name="Feeder Field 4 2 22 2 4" xfId="14591"/>
    <cellStyle name="Feeder Field 4 2 22 3" xfId="14592"/>
    <cellStyle name="Feeder Field 4 2 22 4" xfId="14593"/>
    <cellStyle name="Feeder Field 4 2 23" xfId="1357"/>
    <cellStyle name="Feeder Field 4 2 23 2" xfId="14594"/>
    <cellStyle name="Feeder Field 4 2 23 2 2" xfId="14595"/>
    <cellStyle name="Feeder Field 4 2 23 2 3" xfId="14596"/>
    <cellStyle name="Feeder Field 4 2 23 2 4" xfId="14597"/>
    <cellStyle name="Feeder Field 4 2 23 3" xfId="14598"/>
    <cellStyle name="Feeder Field 4 2 23 4" xfId="14599"/>
    <cellStyle name="Feeder Field 4 2 24" xfId="1358"/>
    <cellStyle name="Feeder Field 4 2 24 2" xfId="14600"/>
    <cellStyle name="Feeder Field 4 2 24 2 2" xfId="14601"/>
    <cellStyle name="Feeder Field 4 2 24 2 3" xfId="14602"/>
    <cellStyle name="Feeder Field 4 2 24 2 4" xfId="14603"/>
    <cellStyle name="Feeder Field 4 2 24 3" xfId="14604"/>
    <cellStyle name="Feeder Field 4 2 24 4" xfId="14605"/>
    <cellStyle name="Feeder Field 4 2 25" xfId="1359"/>
    <cellStyle name="Feeder Field 4 2 25 2" xfId="14606"/>
    <cellStyle name="Feeder Field 4 2 25 2 2" xfId="14607"/>
    <cellStyle name="Feeder Field 4 2 25 2 3" xfId="14608"/>
    <cellStyle name="Feeder Field 4 2 25 2 4" xfId="14609"/>
    <cellStyle name="Feeder Field 4 2 25 3" xfId="14610"/>
    <cellStyle name="Feeder Field 4 2 25 4" xfId="14611"/>
    <cellStyle name="Feeder Field 4 2 26" xfId="1360"/>
    <cellStyle name="Feeder Field 4 2 26 2" xfId="14612"/>
    <cellStyle name="Feeder Field 4 2 26 2 2" xfId="14613"/>
    <cellStyle name="Feeder Field 4 2 26 2 3" xfId="14614"/>
    <cellStyle name="Feeder Field 4 2 26 2 4" xfId="14615"/>
    <cellStyle name="Feeder Field 4 2 26 3" xfId="14616"/>
    <cellStyle name="Feeder Field 4 2 26 4" xfId="14617"/>
    <cellStyle name="Feeder Field 4 2 27" xfId="1361"/>
    <cellStyle name="Feeder Field 4 2 27 2" xfId="14618"/>
    <cellStyle name="Feeder Field 4 2 27 2 2" xfId="14619"/>
    <cellStyle name="Feeder Field 4 2 27 2 3" xfId="14620"/>
    <cellStyle name="Feeder Field 4 2 27 2 4" xfId="14621"/>
    <cellStyle name="Feeder Field 4 2 27 3" xfId="14622"/>
    <cellStyle name="Feeder Field 4 2 27 4" xfId="14623"/>
    <cellStyle name="Feeder Field 4 2 28" xfId="1362"/>
    <cellStyle name="Feeder Field 4 2 28 2" xfId="14624"/>
    <cellStyle name="Feeder Field 4 2 28 2 2" xfId="14625"/>
    <cellStyle name="Feeder Field 4 2 28 2 3" xfId="14626"/>
    <cellStyle name="Feeder Field 4 2 28 2 4" xfId="14627"/>
    <cellStyle name="Feeder Field 4 2 28 3" xfId="14628"/>
    <cellStyle name="Feeder Field 4 2 28 4" xfId="14629"/>
    <cellStyle name="Feeder Field 4 2 29" xfId="1363"/>
    <cellStyle name="Feeder Field 4 2 29 2" xfId="14630"/>
    <cellStyle name="Feeder Field 4 2 29 2 2" xfId="14631"/>
    <cellStyle name="Feeder Field 4 2 29 2 3" xfId="14632"/>
    <cellStyle name="Feeder Field 4 2 29 2 4" xfId="14633"/>
    <cellStyle name="Feeder Field 4 2 29 3" xfId="14634"/>
    <cellStyle name="Feeder Field 4 2 29 4" xfId="14635"/>
    <cellStyle name="Feeder Field 4 2 3" xfId="1364"/>
    <cellStyle name="Feeder Field 4 2 3 2" xfId="14636"/>
    <cellStyle name="Feeder Field 4 2 3 2 2" xfId="14637"/>
    <cellStyle name="Feeder Field 4 2 3 2 3" xfId="14638"/>
    <cellStyle name="Feeder Field 4 2 3 2 4" xfId="14639"/>
    <cellStyle name="Feeder Field 4 2 3 3" xfId="14640"/>
    <cellStyle name="Feeder Field 4 2 3 4" xfId="14641"/>
    <cellStyle name="Feeder Field 4 2 30" xfId="1365"/>
    <cellStyle name="Feeder Field 4 2 30 2" xfId="14642"/>
    <cellStyle name="Feeder Field 4 2 30 2 2" xfId="14643"/>
    <cellStyle name="Feeder Field 4 2 30 2 3" xfId="14644"/>
    <cellStyle name="Feeder Field 4 2 30 2 4" xfId="14645"/>
    <cellStyle name="Feeder Field 4 2 30 3" xfId="14646"/>
    <cellStyle name="Feeder Field 4 2 30 4" xfId="14647"/>
    <cellStyle name="Feeder Field 4 2 31" xfId="1366"/>
    <cellStyle name="Feeder Field 4 2 31 2" xfId="14648"/>
    <cellStyle name="Feeder Field 4 2 31 2 2" xfId="14649"/>
    <cellStyle name="Feeder Field 4 2 31 2 3" xfId="14650"/>
    <cellStyle name="Feeder Field 4 2 31 2 4" xfId="14651"/>
    <cellStyle name="Feeder Field 4 2 31 3" xfId="14652"/>
    <cellStyle name="Feeder Field 4 2 31 4" xfId="14653"/>
    <cellStyle name="Feeder Field 4 2 32" xfId="1367"/>
    <cellStyle name="Feeder Field 4 2 32 2" xfId="14654"/>
    <cellStyle name="Feeder Field 4 2 32 2 2" xfId="14655"/>
    <cellStyle name="Feeder Field 4 2 32 2 3" xfId="14656"/>
    <cellStyle name="Feeder Field 4 2 32 2 4" xfId="14657"/>
    <cellStyle name="Feeder Field 4 2 32 3" xfId="14658"/>
    <cellStyle name="Feeder Field 4 2 32 4" xfId="14659"/>
    <cellStyle name="Feeder Field 4 2 33" xfId="1368"/>
    <cellStyle name="Feeder Field 4 2 33 2" xfId="14660"/>
    <cellStyle name="Feeder Field 4 2 33 2 2" xfId="14661"/>
    <cellStyle name="Feeder Field 4 2 33 2 3" xfId="14662"/>
    <cellStyle name="Feeder Field 4 2 33 2 4" xfId="14663"/>
    <cellStyle name="Feeder Field 4 2 33 3" xfId="14664"/>
    <cellStyle name="Feeder Field 4 2 33 4" xfId="14665"/>
    <cellStyle name="Feeder Field 4 2 34" xfId="1369"/>
    <cellStyle name="Feeder Field 4 2 34 2" xfId="14666"/>
    <cellStyle name="Feeder Field 4 2 34 2 2" xfId="14667"/>
    <cellStyle name="Feeder Field 4 2 34 2 3" xfId="14668"/>
    <cellStyle name="Feeder Field 4 2 34 2 4" xfId="14669"/>
    <cellStyle name="Feeder Field 4 2 34 3" xfId="14670"/>
    <cellStyle name="Feeder Field 4 2 34 4" xfId="14671"/>
    <cellStyle name="Feeder Field 4 2 35" xfId="1370"/>
    <cellStyle name="Feeder Field 4 2 35 2" xfId="14672"/>
    <cellStyle name="Feeder Field 4 2 35 2 2" xfId="14673"/>
    <cellStyle name="Feeder Field 4 2 35 2 3" xfId="14674"/>
    <cellStyle name="Feeder Field 4 2 35 2 4" xfId="14675"/>
    <cellStyle name="Feeder Field 4 2 35 3" xfId="14676"/>
    <cellStyle name="Feeder Field 4 2 35 4" xfId="14677"/>
    <cellStyle name="Feeder Field 4 2 36" xfId="1371"/>
    <cellStyle name="Feeder Field 4 2 36 2" xfId="14678"/>
    <cellStyle name="Feeder Field 4 2 36 2 2" xfId="14679"/>
    <cellStyle name="Feeder Field 4 2 36 2 3" xfId="14680"/>
    <cellStyle name="Feeder Field 4 2 36 2 4" xfId="14681"/>
    <cellStyle name="Feeder Field 4 2 36 3" xfId="14682"/>
    <cellStyle name="Feeder Field 4 2 36 4" xfId="14683"/>
    <cellStyle name="Feeder Field 4 2 37" xfId="1372"/>
    <cellStyle name="Feeder Field 4 2 37 2" xfId="14684"/>
    <cellStyle name="Feeder Field 4 2 37 2 2" xfId="14685"/>
    <cellStyle name="Feeder Field 4 2 37 2 3" xfId="14686"/>
    <cellStyle name="Feeder Field 4 2 37 2 4" xfId="14687"/>
    <cellStyle name="Feeder Field 4 2 37 3" xfId="14688"/>
    <cellStyle name="Feeder Field 4 2 37 4" xfId="14689"/>
    <cellStyle name="Feeder Field 4 2 38" xfId="1373"/>
    <cellStyle name="Feeder Field 4 2 38 2" xfId="14690"/>
    <cellStyle name="Feeder Field 4 2 38 2 2" xfId="14691"/>
    <cellStyle name="Feeder Field 4 2 38 2 3" xfId="14692"/>
    <cellStyle name="Feeder Field 4 2 38 2 4" xfId="14693"/>
    <cellStyle name="Feeder Field 4 2 38 3" xfId="14694"/>
    <cellStyle name="Feeder Field 4 2 38 4" xfId="14695"/>
    <cellStyle name="Feeder Field 4 2 39" xfId="1374"/>
    <cellStyle name="Feeder Field 4 2 39 2" xfId="14696"/>
    <cellStyle name="Feeder Field 4 2 39 2 2" xfId="14697"/>
    <cellStyle name="Feeder Field 4 2 39 2 3" xfId="14698"/>
    <cellStyle name="Feeder Field 4 2 39 2 4" xfId="14699"/>
    <cellStyle name="Feeder Field 4 2 39 3" xfId="14700"/>
    <cellStyle name="Feeder Field 4 2 39 4" xfId="14701"/>
    <cellStyle name="Feeder Field 4 2 4" xfId="1375"/>
    <cellStyle name="Feeder Field 4 2 4 2" xfId="14702"/>
    <cellStyle name="Feeder Field 4 2 4 2 2" xfId="14703"/>
    <cellStyle name="Feeder Field 4 2 4 2 3" xfId="14704"/>
    <cellStyle name="Feeder Field 4 2 4 2 4" xfId="14705"/>
    <cellStyle name="Feeder Field 4 2 4 3" xfId="14706"/>
    <cellStyle name="Feeder Field 4 2 4 4" xfId="14707"/>
    <cellStyle name="Feeder Field 4 2 40" xfId="1376"/>
    <cellStyle name="Feeder Field 4 2 40 2" xfId="14708"/>
    <cellStyle name="Feeder Field 4 2 40 2 2" xfId="14709"/>
    <cellStyle name="Feeder Field 4 2 40 2 3" xfId="14710"/>
    <cellStyle name="Feeder Field 4 2 40 2 4" xfId="14711"/>
    <cellStyle name="Feeder Field 4 2 40 3" xfId="14712"/>
    <cellStyle name="Feeder Field 4 2 40 4" xfId="14713"/>
    <cellStyle name="Feeder Field 4 2 41" xfId="1377"/>
    <cellStyle name="Feeder Field 4 2 41 2" xfId="14714"/>
    <cellStyle name="Feeder Field 4 2 41 2 2" xfId="14715"/>
    <cellStyle name="Feeder Field 4 2 41 2 3" xfId="14716"/>
    <cellStyle name="Feeder Field 4 2 41 2 4" xfId="14717"/>
    <cellStyle name="Feeder Field 4 2 41 3" xfId="14718"/>
    <cellStyle name="Feeder Field 4 2 41 4" xfId="14719"/>
    <cellStyle name="Feeder Field 4 2 42" xfId="1378"/>
    <cellStyle name="Feeder Field 4 2 42 2" xfId="14720"/>
    <cellStyle name="Feeder Field 4 2 42 2 2" xfId="14721"/>
    <cellStyle name="Feeder Field 4 2 42 2 3" xfId="14722"/>
    <cellStyle name="Feeder Field 4 2 42 2 4" xfId="14723"/>
    <cellStyle name="Feeder Field 4 2 42 3" xfId="14724"/>
    <cellStyle name="Feeder Field 4 2 42 4" xfId="14725"/>
    <cellStyle name="Feeder Field 4 2 43" xfId="1379"/>
    <cellStyle name="Feeder Field 4 2 43 2" xfId="14726"/>
    <cellStyle name="Feeder Field 4 2 43 2 2" xfId="14727"/>
    <cellStyle name="Feeder Field 4 2 43 2 3" xfId="14728"/>
    <cellStyle name="Feeder Field 4 2 43 2 4" xfId="14729"/>
    <cellStyle name="Feeder Field 4 2 43 3" xfId="14730"/>
    <cellStyle name="Feeder Field 4 2 43 4" xfId="14731"/>
    <cellStyle name="Feeder Field 4 2 44" xfId="1380"/>
    <cellStyle name="Feeder Field 4 2 44 2" xfId="14732"/>
    <cellStyle name="Feeder Field 4 2 44 2 2" xfId="14733"/>
    <cellStyle name="Feeder Field 4 2 44 2 3" xfId="14734"/>
    <cellStyle name="Feeder Field 4 2 44 2 4" xfId="14735"/>
    <cellStyle name="Feeder Field 4 2 44 3" xfId="14736"/>
    <cellStyle name="Feeder Field 4 2 44 4" xfId="14737"/>
    <cellStyle name="Feeder Field 4 2 45" xfId="14738"/>
    <cellStyle name="Feeder Field 4 2 45 2" xfId="14739"/>
    <cellStyle name="Feeder Field 4 2 45 3" xfId="14740"/>
    <cellStyle name="Feeder Field 4 2 45 4" xfId="14741"/>
    <cellStyle name="Feeder Field 4 2 46" xfId="14742"/>
    <cellStyle name="Feeder Field 4 2 47" xfId="14743"/>
    <cellStyle name="Feeder Field 4 2 5" xfId="1381"/>
    <cellStyle name="Feeder Field 4 2 5 2" xfId="14744"/>
    <cellStyle name="Feeder Field 4 2 5 2 2" xfId="14745"/>
    <cellStyle name="Feeder Field 4 2 5 2 3" xfId="14746"/>
    <cellStyle name="Feeder Field 4 2 5 2 4" xfId="14747"/>
    <cellStyle name="Feeder Field 4 2 5 3" xfId="14748"/>
    <cellStyle name="Feeder Field 4 2 5 4" xfId="14749"/>
    <cellStyle name="Feeder Field 4 2 6" xfId="1382"/>
    <cellStyle name="Feeder Field 4 2 6 2" xfId="14750"/>
    <cellStyle name="Feeder Field 4 2 6 2 2" xfId="14751"/>
    <cellStyle name="Feeder Field 4 2 6 2 3" xfId="14752"/>
    <cellStyle name="Feeder Field 4 2 6 2 4" xfId="14753"/>
    <cellStyle name="Feeder Field 4 2 6 3" xfId="14754"/>
    <cellStyle name="Feeder Field 4 2 6 4" xfId="14755"/>
    <cellStyle name="Feeder Field 4 2 7" xfId="1383"/>
    <cellStyle name="Feeder Field 4 2 7 2" xfId="14756"/>
    <cellStyle name="Feeder Field 4 2 7 2 2" xfId="14757"/>
    <cellStyle name="Feeder Field 4 2 7 2 3" xfId="14758"/>
    <cellStyle name="Feeder Field 4 2 7 2 4" xfId="14759"/>
    <cellStyle name="Feeder Field 4 2 7 3" xfId="14760"/>
    <cellStyle name="Feeder Field 4 2 7 4" xfId="14761"/>
    <cellStyle name="Feeder Field 4 2 8" xfId="1384"/>
    <cellStyle name="Feeder Field 4 2 8 2" xfId="14762"/>
    <cellStyle name="Feeder Field 4 2 8 2 2" xfId="14763"/>
    <cellStyle name="Feeder Field 4 2 8 2 3" xfId="14764"/>
    <cellStyle name="Feeder Field 4 2 8 2 4" xfId="14765"/>
    <cellStyle name="Feeder Field 4 2 8 3" xfId="14766"/>
    <cellStyle name="Feeder Field 4 2 8 4" xfId="14767"/>
    <cellStyle name="Feeder Field 4 2 9" xfId="1385"/>
    <cellStyle name="Feeder Field 4 2 9 2" xfId="14768"/>
    <cellStyle name="Feeder Field 4 2 9 2 2" xfId="14769"/>
    <cellStyle name="Feeder Field 4 2 9 2 3" xfId="14770"/>
    <cellStyle name="Feeder Field 4 2 9 2 4" xfId="14771"/>
    <cellStyle name="Feeder Field 4 2 9 3" xfId="14772"/>
    <cellStyle name="Feeder Field 4 2 9 4" xfId="14773"/>
    <cellStyle name="Feeder Field 4 3" xfId="1386"/>
    <cellStyle name="Feeder Field 4 3 10" xfId="1387"/>
    <cellStyle name="Feeder Field 4 3 10 2" xfId="14774"/>
    <cellStyle name="Feeder Field 4 3 10 2 2" xfId="14775"/>
    <cellStyle name="Feeder Field 4 3 10 2 3" xfId="14776"/>
    <cellStyle name="Feeder Field 4 3 10 2 4" xfId="14777"/>
    <cellStyle name="Feeder Field 4 3 10 3" xfId="14778"/>
    <cellStyle name="Feeder Field 4 3 10 4" xfId="14779"/>
    <cellStyle name="Feeder Field 4 3 11" xfId="1388"/>
    <cellStyle name="Feeder Field 4 3 11 2" xfId="14780"/>
    <cellStyle name="Feeder Field 4 3 11 2 2" xfId="14781"/>
    <cellStyle name="Feeder Field 4 3 11 2 3" xfId="14782"/>
    <cellStyle name="Feeder Field 4 3 11 2 4" xfId="14783"/>
    <cellStyle name="Feeder Field 4 3 11 3" xfId="14784"/>
    <cellStyle name="Feeder Field 4 3 11 4" xfId="14785"/>
    <cellStyle name="Feeder Field 4 3 12" xfId="1389"/>
    <cellStyle name="Feeder Field 4 3 12 2" xfId="14786"/>
    <cellStyle name="Feeder Field 4 3 12 2 2" xfId="14787"/>
    <cellStyle name="Feeder Field 4 3 12 2 3" xfId="14788"/>
    <cellStyle name="Feeder Field 4 3 12 2 4" xfId="14789"/>
    <cellStyle name="Feeder Field 4 3 12 3" xfId="14790"/>
    <cellStyle name="Feeder Field 4 3 12 4" xfId="14791"/>
    <cellStyle name="Feeder Field 4 3 13" xfId="1390"/>
    <cellStyle name="Feeder Field 4 3 13 2" xfId="14792"/>
    <cellStyle name="Feeder Field 4 3 13 2 2" xfId="14793"/>
    <cellStyle name="Feeder Field 4 3 13 2 3" xfId="14794"/>
    <cellStyle name="Feeder Field 4 3 13 2 4" xfId="14795"/>
    <cellStyle name="Feeder Field 4 3 13 3" xfId="14796"/>
    <cellStyle name="Feeder Field 4 3 13 4" xfId="14797"/>
    <cellStyle name="Feeder Field 4 3 14" xfId="1391"/>
    <cellStyle name="Feeder Field 4 3 14 2" xfId="14798"/>
    <cellStyle name="Feeder Field 4 3 14 2 2" xfId="14799"/>
    <cellStyle name="Feeder Field 4 3 14 2 3" xfId="14800"/>
    <cellStyle name="Feeder Field 4 3 14 2 4" xfId="14801"/>
    <cellStyle name="Feeder Field 4 3 14 3" xfId="14802"/>
    <cellStyle name="Feeder Field 4 3 14 4" xfId="14803"/>
    <cellStyle name="Feeder Field 4 3 15" xfId="1392"/>
    <cellStyle name="Feeder Field 4 3 15 2" xfId="14804"/>
    <cellStyle name="Feeder Field 4 3 15 2 2" xfId="14805"/>
    <cellStyle name="Feeder Field 4 3 15 2 3" xfId="14806"/>
    <cellStyle name="Feeder Field 4 3 15 2 4" xfId="14807"/>
    <cellStyle name="Feeder Field 4 3 15 3" xfId="14808"/>
    <cellStyle name="Feeder Field 4 3 15 4" xfId="14809"/>
    <cellStyle name="Feeder Field 4 3 16" xfId="1393"/>
    <cellStyle name="Feeder Field 4 3 16 2" xfId="14810"/>
    <cellStyle name="Feeder Field 4 3 16 2 2" xfId="14811"/>
    <cellStyle name="Feeder Field 4 3 16 2 3" xfId="14812"/>
    <cellStyle name="Feeder Field 4 3 16 2 4" xfId="14813"/>
    <cellStyle name="Feeder Field 4 3 16 3" xfId="14814"/>
    <cellStyle name="Feeder Field 4 3 16 4" xfId="14815"/>
    <cellStyle name="Feeder Field 4 3 17" xfId="1394"/>
    <cellStyle name="Feeder Field 4 3 17 2" xfId="14816"/>
    <cellStyle name="Feeder Field 4 3 17 2 2" xfId="14817"/>
    <cellStyle name="Feeder Field 4 3 17 2 3" xfId="14818"/>
    <cellStyle name="Feeder Field 4 3 17 2 4" xfId="14819"/>
    <cellStyle name="Feeder Field 4 3 17 3" xfId="14820"/>
    <cellStyle name="Feeder Field 4 3 17 4" xfId="14821"/>
    <cellStyle name="Feeder Field 4 3 18" xfId="1395"/>
    <cellStyle name="Feeder Field 4 3 18 2" xfId="14822"/>
    <cellStyle name="Feeder Field 4 3 18 2 2" xfId="14823"/>
    <cellStyle name="Feeder Field 4 3 18 2 3" xfId="14824"/>
    <cellStyle name="Feeder Field 4 3 18 2 4" xfId="14825"/>
    <cellStyle name="Feeder Field 4 3 18 3" xfId="14826"/>
    <cellStyle name="Feeder Field 4 3 18 4" xfId="14827"/>
    <cellStyle name="Feeder Field 4 3 19" xfId="1396"/>
    <cellStyle name="Feeder Field 4 3 19 2" xfId="14828"/>
    <cellStyle name="Feeder Field 4 3 19 2 2" xfId="14829"/>
    <cellStyle name="Feeder Field 4 3 19 2 3" xfId="14830"/>
    <cellStyle name="Feeder Field 4 3 19 2 4" xfId="14831"/>
    <cellStyle name="Feeder Field 4 3 19 3" xfId="14832"/>
    <cellStyle name="Feeder Field 4 3 19 4" xfId="14833"/>
    <cellStyle name="Feeder Field 4 3 2" xfId="1397"/>
    <cellStyle name="Feeder Field 4 3 2 10" xfId="1398"/>
    <cellStyle name="Feeder Field 4 3 2 10 2" xfId="14834"/>
    <cellStyle name="Feeder Field 4 3 2 10 2 2" xfId="14835"/>
    <cellStyle name="Feeder Field 4 3 2 10 2 3" xfId="14836"/>
    <cellStyle name="Feeder Field 4 3 2 10 2 4" xfId="14837"/>
    <cellStyle name="Feeder Field 4 3 2 10 3" xfId="14838"/>
    <cellStyle name="Feeder Field 4 3 2 10 4" xfId="14839"/>
    <cellStyle name="Feeder Field 4 3 2 11" xfId="1399"/>
    <cellStyle name="Feeder Field 4 3 2 11 2" xfId="14840"/>
    <cellStyle name="Feeder Field 4 3 2 11 2 2" xfId="14841"/>
    <cellStyle name="Feeder Field 4 3 2 11 2 3" xfId="14842"/>
    <cellStyle name="Feeder Field 4 3 2 11 2 4" xfId="14843"/>
    <cellStyle name="Feeder Field 4 3 2 11 3" xfId="14844"/>
    <cellStyle name="Feeder Field 4 3 2 11 4" xfId="14845"/>
    <cellStyle name="Feeder Field 4 3 2 12" xfId="1400"/>
    <cellStyle name="Feeder Field 4 3 2 12 2" xfId="14846"/>
    <cellStyle name="Feeder Field 4 3 2 12 2 2" xfId="14847"/>
    <cellStyle name="Feeder Field 4 3 2 12 2 3" xfId="14848"/>
    <cellStyle name="Feeder Field 4 3 2 12 2 4" xfId="14849"/>
    <cellStyle name="Feeder Field 4 3 2 12 3" xfId="14850"/>
    <cellStyle name="Feeder Field 4 3 2 12 4" xfId="14851"/>
    <cellStyle name="Feeder Field 4 3 2 13" xfId="1401"/>
    <cellStyle name="Feeder Field 4 3 2 13 2" xfId="14852"/>
    <cellStyle name="Feeder Field 4 3 2 13 2 2" xfId="14853"/>
    <cellStyle name="Feeder Field 4 3 2 13 2 3" xfId="14854"/>
    <cellStyle name="Feeder Field 4 3 2 13 2 4" xfId="14855"/>
    <cellStyle name="Feeder Field 4 3 2 13 3" xfId="14856"/>
    <cellStyle name="Feeder Field 4 3 2 13 4" xfId="14857"/>
    <cellStyle name="Feeder Field 4 3 2 14" xfId="1402"/>
    <cellStyle name="Feeder Field 4 3 2 14 2" xfId="14858"/>
    <cellStyle name="Feeder Field 4 3 2 14 2 2" xfId="14859"/>
    <cellStyle name="Feeder Field 4 3 2 14 2 3" xfId="14860"/>
    <cellStyle name="Feeder Field 4 3 2 14 2 4" xfId="14861"/>
    <cellStyle name="Feeder Field 4 3 2 14 3" xfId="14862"/>
    <cellStyle name="Feeder Field 4 3 2 14 4" xfId="14863"/>
    <cellStyle name="Feeder Field 4 3 2 15" xfId="1403"/>
    <cellStyle name="Feeder Field 4 3 2 15 2" xfId="14864"/>
    <cellStyle name="Feeder Field 4 3 2 15 2 2" xfId="14865"/>
    <cellStyle name="Feeder Field 4 3 2 15 2 3" xfId="14866"/>
    <cellStyle name="Feeder Field 4 3 2 15 2 4" xfId="14867"/>
    <cellStyle name="Feeder Field 4 3 2 15 3" xfId="14868"/>
    <cellStyle name="Feeder Field 4 3 2 15 4" xfId="14869"/>
    <cellStyle name="Feeder Field 4 3 2 16" xfId="1404"/>
    <cellStyle name="Feeder Field 4 3 2 16 2" xfId="14870"/>
    <cellStyle name="Feeder Field 4 3 2 16 2 2" xfId="14871"/>
    <cellStyle name="Feeder Field 4 3 2 16 2 3" xfId="14872"/>
    <cellStyle name="Feeder Field 4 3 2 16 2 4" xfId="14873"/>
    <cellStyle name="Feeder Field 4 3 2 16 3" xfId="14874"/>
    <cellStyle name="Feeder Field 4 3 2 16 4" xfId="14875"/>
    <cellStyle name="Feeder Field 4 3 2 17" xfId="1405"/>
    <cellStyle name="Feeder Field 4 3 2 17 2" xfId="14876"/>
    <cellStyle name="Feeder Field 4 3 2 17 2 2" xfId="14877"/>
    <cellStyle name="Feeder Field 4 3 2 17 2 3" xfId="14878"/>
    <cellStyle name="Feeder Field 4 3 2 17 2 4" xfId="14879"/>
    <cellStyle name="Feeder Field 4 3 2 17 3" xfId="14880"/>
    <cellStyle name="Feeder Field 4 3 2 17 4" xfId="14881"/>
    <cellStyle name="Feeder Field 4 3 2 18" xfId="1406"/>
    <cellStyle name="Feeder Field 4 3 2 18 2" xfId="14882"/>
    <cellStyle name="Feeder Field 4 3 2 18 2 2" xfId="14883"/>
    <cellStyle name="Feeder Field 4 3 2 18 2 3" xfId="14884"/>
    <cellStyle name="Feeder Field 4 3 2 18 2 4" xfId="14885"/>
    <cellStyle name="Feeder Field 4 3 2 18 3" xfId="14886"/>
    <cellStyle name="Feeder Field 4 3 2 18 4" xfId="14887"/>
    <cellStyle name="Feeder Field 4 3 2 19" xfId="1407"/>
    <cellStyle name="Feeder Field 4 3 2 19 2" xfId="14888"/>
    <cellStyle name="Feeder Field 4 3 2 19 2 2" xfId="14889"/>
    <cellStyle name="Feeder Field 4 3 2 19 2 3" xfId="14890"/>
    <cellStyle name="Feeder Field 4 3 2 19 2 4" xfId="14891"/>
    <cellStyle name="Feeder Field 4 3 2 19 3" xfId="14892"/>
    <cellStyle name="Feeder Field 4 3 2 19 4" xfId="14893"/>
    <cellStyle name="Feeder Field 4 3 2 2" xfId="1408"/>
    <cellStyle name="Feeder Field 4 3 2 2 2" xfId="14894"/>
    <cellStyle name="Feeder Field 4 3 2 2 2 2" xfId="14895"/>
    <cellStyle name="Feeder Field 4 3 2 2 2 3" xfId="14896"/>
    <cellStyle name="Feeder Field 4 3 2 2 2 4" xfId="14897"/>
    <cellStyle name="Feeder Field 4 3 2 2 3" xfId="14898"/>
    <cellStyle name="Feeder Field 4 3 2 2 4" xfId="14899"/>
    <cellStyle name="Feeder Field 4 3 2 20" xfId="1409"/>
    <cellStyle name="Feeder Field 4 3 2 20 2" xfId="14900"/>
    <cellStyle name="Feeder Field 4 3 2 20 2 2" xfId="14901"/>
    <cellStyle name="Feeder Field 4 3 2 20 2 3" xfId="14902"/>
    <cellStyle name="Feeder Field 4 3 2 20 2 4" xfId="14903"/>
    <cellStyle name="Feeder Field 4 3 2 20 3" xfId="14904"/>
    <cellStyle name="Feeder Field 4 3 2 20 4" xfId="14905"/>
    <cellStyle name="Feeder Field 4 3 2 21" xfId="1410"/>
    <cellStyle name="Feeder Field 4 3 2 21 2" xfId="14906"/>
    <cellStyle name="Feeder Field 4 3 2 21 2 2" xfId="14907"/>
    <cellStyle name="Feeder Field 4 3 2 21 2 3" xfId="14908"/>
    <cellStyle name="Feeder Field 4 3 2 21 2 4" xfId="14909"/>
    <cellStyle name="Feeder Field 4 3 2 21 3" xfId="14910"/>
    <cellStyle name="Feeder Field 4 3 2 21 4" xfId="14911"/>
    <cellStyle name="Feeder Field 4 3 2 22" xfId="1411"/>
    <cellStyle name="Feeder Field 4 3 2 22 2" xfId="14912"/>
    <cellStyle name="Feeder Field 4 3 2 22 2 2" xfId="14913"/>
    <cellStyle name="Feeder Field 4 3 2 22 2 3" xfId="14914"/>
    <cellStyle name="Feeder Field 4 3 2 22 2 4" xfId="14915"/>
    <cellStyle name="Feeder Field 4 3 2 22 3" xfId="14916"/>
    <cellStyle name="Feeder Field 4 3 2 22 4" xfId="14917"/>
    <cellStyle name="Feeder Field 4 3 2 23" xfId="1412"/>
    <cellStyle name="Feeder Field 4 3 2 23 2" xfId="14918"/>
    <cellStyle name="Feeder Field 4 3 2 23 2 2" xfId="14919"/>
    <cellStyle name="Feeder Field 4 3 2 23 2 3" xfId="14920"/>
    <cellStyle name="Feeder Field 4 3 2 23 2 4" xfId="14921"/>
    <cellStyle name="Feeder Field 4 3 2 23 3" xfId="14922"/>
    <cellStyle name="Feeder Field 4 3 2 23 4" xfId="14923"/>
    <cellStyle name="Feeder Field 4 3 2 24" xfId="1413"/>
    <cellStyle name="Feeder Field 4 3 2 24 2" xfId="14924"/>
    <cellStyle name="Feeder Field 4 3 2 24 2 2" xfId="14925"/>
    <cellStyle name="Feeder Field 4 3 2 24 2 3" xfId="14926"/>
    <cellStyle name="Feeder Field 4 3 2 24 2 4" xfId="14927"/>
    <cellStyle name="Feeder Field 4 3 2 24 3" xfId="14928"/>
    <cellStyle name="Feeder Field 4 3 2 24 4" xfId="14929"/>
    <cellStyle name="Feeder Field 4 3 2 25" xfId="1414"/>
    <cellStyle name="Feeder Field 4 3 2 25 2" xfId="14930"/>
    <cellStyle name="Feeder Field 4 3 2 25 2 2" xfId="14931"/>
    <cellStyle name="Feeder Field 4 3 2 25 2 3" xfId="14932"/>
    <cellStyle name="Feeder Field 4 3 2 25 2 4" xfId="14933"/>
    <cellStyle name="Feeder Field 4 3 2 25 3" xfId="14934"/>
    <cellStyle name="Feeder Field 4 3 2 25 4" xfId="14935"/>
    <cellStyle name="Feeder Field 4 3 2 26" xfId="1415"/>
    <cellStyle name="Feeder Field 4 3 2 26 2" xfId="14936"/>
    <cellStyle name="Feeder Field 4 3 2 26 2 2" xfId="14937"/>
    <cellStyle name="Feeder Field 4 3 2 26 2 3" xfId="14938"/>
    <cellStyle name="Feeder Field 4 3 2 26 2 4" xfId="14939"/>
    <cellStyle name="Feeder Field 4 3 2 26 3" xfId="14940"/>
    <cellStyle name="Feeder Field 4 3 2 26 4" xfId="14941"/>
    <cellStyle name="Feeder Field 4 3 2 27" xfId="1416"/>
    <cellStyle name="Feeder Field 4 3 2 27 2" xfId="14942"/>
    <cellStyle name="Feeder Field 4 3 2 27 2 2" xfId="14943"/>
    <cellStyle name="Feeder Field 4 3 2 27 2 3" xfId="14944"/>
    <cellStyle name="Feeder Field 4 3 2 27 2 4" xfId="14945"/>
    <cellStyle name="Feeder Field 4 3 2 27 3" xfId="14946"/>
    <cellStyle name="Feeder Field 4 3 2 27 4" xfId="14947"/>
    <cellStyle name="Feeder Field 4 3 2 28" xfId="1417"/>
    <cellStyle name="Feeder Field 4 3 2 28 2" xfId="14948"/>
    <cellStyle name="Feeder Field 4 3 2 28 2 2" xfId="14949"/>
    <cellStyle name="Feeder Field 4 3 2 28 2 3" xfId="14950"/>
    <cellStyle name="Feeder Field 4 3 2 28 2 4" xfId="14951"/>
    <cellStyle name="Feeder Field 4 3 2 28 3" xfId="14952"/>
    <cellStyle name="Feeder Field 4 3 2 28 4" xfId="14953"/>
    <cellStyle name="Feeder Field 4 3 2 29" xfId="1418"/>
    <cellStyle name="Feeder Field 4 3 2 29 2" xfId="14954"/>
    <cellStyle name="Feeder Field 4 3 2 29 2 2" xfId="14955"/>
    <cellStyle name="Feeder Field 4 3 2 29 2 3" xfId="14956"/>
    <cellStyle name="Feeder Field 4 3 2 29 2 4" xfId="14957"/>
    <cellStyle name="Feeder Field 4 3 2 29 3" xfId="14958"/>
    <cellStyle name="Feeder Field 4 3 2 29 4" xfId="14959"/>
    <cellStyle name="Feeder Field 4 3 2 3" xfId="1419"/>
    <cellStyle name="Feeder Field 4 3 2 3 2" xfId="14960"/>
    <cellStyle name="Feeder Field 4 3 2 3 2 2" xfId="14961"/>
    <cellStyle name="Feeder Field 4 3 2 3 2 3" xfId="14962"/>
    <cellStyle name="Feeder Field 4 3 2 3 2 4" xfId="14963"/>
    <cellStyle name="Feeder Field 4 3 2 3 3" xfId="14964"/>
    <cellStyle name="Feeder Field 4 3 2 3 4" xfId="14965"/>
    <cellStyle name="Feeder Field 4 3 2 30" xfId="1420"/>
    <cellStyle name="Feeder Field 4 3 2 30 2" xfId="14966"/>
    <cellStyle name="Feeder Field 4 3 2 30 2 2" xfId="14967"/>
    <cellStyle name="Feeder Field 4 3 2 30 2 3" xfId="14968"/>
    <cellStyle name="Feeder Field 4 3 2 30 2 4" xfId="14969"/>
    <cellStyle name="Feeder Field 4 3 2 30 3" xfId="14970"/>
    <cellStyle name="Feeder Field 4 3 2 30 4" xfId="14971"/>
    <cellStyle name="Feeder Field 4 3 2 31" xfId="1421"/>
    <cellStyle name="Feeder Field 4 3 2 31 2" xfId="14972"/>
    <cellStyle name="Feeder Field 4 3 2 31 2 2" xfId="14973"/>
    <cellStyle name="Feeder Field 4 3 2 31 2 3" xfId="14974"/>
    <cellStyle name="Feeder Field 4 3 2 31 2 4" xfId="14975"/>
    <cellStyle name="Feeder Field 4 3 2 31 3" xfId="14976"/>
    <cellStyle name="Feeder Field 4 3 2 31 4" xfId="14977"/>
    <cellStyle name="Feeder Field 4 3 2 32" xfId="1422"/>
    <cellStyle name="Feeder Field 4 3 2 32 2" xfId="14978"/>
    <cellStyle name="Feeder Field 4 3 2 32 2 2" xfId="14979"/>
    <cellStyle name="Feeder Field 4 3 2 32 2 3" xfId="14980"/>
    <cellStyle name="Feeder Field 4 3 2 32 2 4" xfId="14981"/>
    <cellStyle name="Feeder Field 4 3 2 32 3" xfId="14982"/>
    <cellStyle name="Feeder Field 4 3 2 32 4" xfId="14983"/>
    <cellStyle name="Feeder Field 4 3 2 33" xfId="1423"/>
    <cellStyle name="Feeder Field 4 3 2 33 2" xfId="14984"/>
    <cellStyle name="Feeder Field 4 3 2 33 2 2" xfId="14985"/>
    <cellStyle name="Feeder Field 4 3 2 33 2 3" xfId="14986"/>
    <cellStyle name="Feeder Field 4 3 2 33 2 4" xfId="14987"/>
    <cellStyle name="Feeder Field 4 3 2 33 3" xfId="14988"/>
    <cellStyle name="Feeder Field 4 3 2 33 4" xfId="14989"/>
    <cellStyle name="Feeder Field 4 3 2 34" xfId="1424"/>
    <cellStyle name="Feeder Field 4 3 2 34 2" xfId="14990"/>
    <cellStyle name="Feeder Field 4 3 2 34 2 2" xfId="14991"/>
    <cellStyle name="Feeder Field 4 3 2 34 2 3" xfId="14992"/>
    <cellStyle name="Feeder Field 4 3 2 34 2 4" xfId="14993"/>
    <cellStyle name="Feeder Field 4 3 2 34 3" xfId="14994"/>
    <cellStyle name="Feeder Field 4 3 2 34 4" xfId="14995"/>
    <cellStyle name="Feeder Field 4 3 2 35" xfId="1425"/>
    <cellStyle name="Feeder Field 4 3 2 35 2" xfId="14996"/>
    <cellStyle name="Feeder Field 4 3 2 35 2 2" xfId="14997"/>
    <cellStyle name="Feeder Field 4 3 2 35 2 3" xfId="14998"/>
    <cellStyle name="Feeder Field 4 3 2 35 2 4" xfId="14999"/>
    <cellStyle name="Feeder Field 4 3 2 35 3" xfId="15000"/>
    <cellStyle name="Feeder Field 4 3 2 35 4" xfId="15001"/>
    <cellStyle name="Feeder Field 4 3 2 36" xfId="1426"/>
    <cellStyle name="Feeder Field 4 3 2 36 2" xfId="15002"/>
    <cellStyle name="Feeder Field 4 3 2 36 2 2" xfId="15003"/>
    <cellStyle name="Feeder Field 4 3 2 36 2 3" xfId="15004"/>
    <cellStyle name="Feeder Field 4 3 2 36 2 4" xfId="15005"/>
    <cellStyle name="Feeder Field 4 3 2 36 3" xfId="15006"/>
    <cellStyle name="Feeder Field 4 3 2 36 4" xfId="15007"/>
    <cellStyle name="Feeder Field 4 3 2 37" xfId="1427"/>
    <cellStyle name="Feeder Field 4 3 2 37 2" xfId="15008"/>
    <cellStyle name="Feeder Field 4 3 2 37 2 2" xfId="15009"/>
    <cellStyle name="Feeder Field 4 3 2 37 2 3" xfId="15010"/>
    <cellStyle name="Feeder Field 4 3 2 37 2 4" xfId="15011"/>
    <cellStyle name="Feeder Field 4 3 2 37 3" xfId="15012"/>
    <cellStyle name="Feeder Field 4 3 2 37 4" xfId="15013"/>
    <cellStyle name="Feeder Field 4 3 2 38" xfId="1428"/>
    <cellStyle name="Feeder Field 4 3 2 38 2" xfId="15014"/>
    <cellStyle name="Feeder Field 4 3 2 38 2 2" xfId="15015"/>
    <cellStyle name="Feeder Field 4 3 2 38 2 3" xfId="15016"/>
    <cellStyle name="Feeder Field 4 3 2 38 2 4" xfId="15017"/>
    <cellStyle name="Feeder Field 4 3 2 38 3" xfId="15018"/>
    <cellStyle name="Feeder Field 4 3 2 38 4" xfId="15019"/>
    <cellStyle name="Feeder Field 4 3 2 39" xfId="1429"/>
    <cellStyle name="Feeder Field 4 3 2 39 2" xfId="15020"/>
    <cellStyle name="Feeder Field 4 3 2 39 2 2" xfId="15021"/>
    <cellStyle name="Feeder Field 4 3 2 39 2 3" xfId="15022"/>
    <cellStyle name="Feeder Field 4 3 2 39 2 4" xfId="15023"/>
    <cellStyle name="Feeder Field 4 3 2 39 3" xfId="15024"/>
    <cellStyle name="Feeder Field 4 3 2 39 4" xfId="15025"/>
    <cellStyle name="Feeder Field 4 3 2 4" xfId="1430"/>
    <cellStyle name="Feeder Field 4 3 2 4 2" xfId="15026"/>
    <cellStyle name="Feeder Field 4 3 2 4 2 2" xfId="15027"/>
    <cellStyle name="Feeder Field 4 3 2 4 2 3" xfId="15028"/>
    <cellStyle name="Feeder Field 4 3 2 4 2 4" xfId="15029"/>
    <cellStyle name="Feeder Field 4 3 2 4 3" xfId="15030"/>
    <cellStyle name="Feeder Field 4 3 2 4 4" xfId="15031"/>
    <cellStyle name="Feeder Field 4 3 2 40" xfId="1431"/>
    <cellStyle name="Feeder Field 4 3 2 40 2" xfId="15032"/>
    <cellStyle name="Feeder Field 4 3 2 40 2 2" xfId="15033"/>
    <cellStyle name="Feeder Field 4 3 2 40 2 3" xfId="15034"/>
    <cellStyle name="Feeder Field 4 3 2 40 2 4" xfId="15035"/>
    <cellStyle name="Feeder Field 4 3 2 40 3" xfId="15036"/>
    <cellStyle name="Feeder Field 4 3 2 40 4" xfId="15037"/>
    <cellStyle name="Feeder Field 4 3 2 41" xfId="1432"/>
    <cellStyle name="Feeder Field 4 3 2 41 2" xfId="15038"/>
    <cellStyle name="Feeder Field 4 3 2 41 2 2" xfId="15039"/>
    <cellStyle name="Feeder Field 4 3 2 41 2 3" xfId="15040"/>
    <cellStyle name="Feeder Field 4 3 2 41 2 4" xfId="15041"/>
    <cellStyle name="Feeder Field 4 3 2 41 3" xfId="15042"/>
    <cellStyle name="Feeder Field 4 3 2 41 4" xfId="15043"/>
    <cellStyle name="Feeder Field 4 3 2 42" xfId="1433"/>
    <cellStyle name="Feeder Field 4 3 2 42 2" xfId="15044"/>
    <cellStyle name="Feeder Field 4 3 2 42 2 2" xfId="15045"/>
    <cellStyle name="Feeder Field 4 3 2 42 2 3" xfId="15046"/>
    <cellStyle name="Feeder Field 4 3 2 42 2 4" xfId="15047"/>
    <cellStyle name="Feeder Field 4 3 2 42 3" xfId="15048"/>
    <cellStyle name="Feeder Field 4 3 2 42 4" xfId="15049"/>
    <cellStyle name="Feeder Field 4 3 2 43" xfId="1434"/>
    <cellStyle name="Feeder Field 4 3 2 43 2" xfId="15050"/>
    <cellStyle name="Feeder Field 4 3 2 43 2 2" xfId="15051"/>
    <cellStyle name="Feeder Field 4 3 2 43 2 3" xfId="15052"/>
    <cellStyle name="Feeder Field 4 3 2 43 2 4" xfId="15053"/>
    <cellStyle name="Feeder Field 4 3 2 43 3" xfId="15054"/>
    <cellStyle name="Feeder Field 4 3 2 43 4" xfId="15055"/>
    <cellStyle name="Feeder Field 4 3 2 44" xfId="1435"/>
    <cellStyle name="Feeder Field 4 3 2 44 2" xfId="15056"/>
    <cellStyle name="Feeder Field 4 3 2 44 2 2" xfId="15057"/>
    <cellStyle name="Feeder Field 4 3 2 44 2 3" xfId="15058"/>
    <cellStyle name="Feeder Field 4 3 2 44 2 4" xfId="15059"/>
    <cellStyle name="Feeder Field 4 3 2 44 3" xfId="15060"/>
    <cellStyle name="Feeder Field 4 3 2 44 4" xfId="15061"/>
    <cellStyle name="Feeder Field 4 3 2 45" xfId="15062"/>
    <cellStyle name="Feeder Field 4 3 2 45 2" xfId="15063"/>
    <cellStyle name="Feeder Field 4 3 2 45 3" xfId="15064"/>
    <cellStyle name="Feeder Field 4 3 2 45 4" xfId="15065"/>
    <cellStyle name="Feeder Field 4 3 2 46" xfId="15066"/>
    <cellStyle name="Feeder Field 4 3 2 46 2" xfId="15067"/>
    <cellStyle name="Feeder Field 4 3 2 46 3" xfId="15068"/>
    <cellStyle name="Feeder Field 4 3 2 46 4" xfId="15069"/>
    <cellStyle name="Feeder Field 4 3 2 47" xfId="15070"/>
    <cellStyle name="Feeder Field 4 3 2 48" xfId="15071"/>
    <cellStyle name="Feeder Field 4 3 2 5" xfId="1436"/>
    <cellStyle name="Feeder Field 4 3 2 5 2" xfId="15072"/>
    <cellStyle name="Feeder Field 4 3 2 5 2 2" xfId="15073"/>
    <cellStyle name="Feeder Field 4 3 2 5 2 3" xfId="15074"/>
    <cellStyle name="Feeder Field 4 3 2 5 2 4" xfId="15075"/>
    <cellStyle name="Feeder Field 4 3 2 5 3" xfId="15076"/>
    <cellStyle name="Feeder Field 4 3 2 5 4" xfId="15077"/>
    <cellStyle name="Feeder Field 4 3 2 6" xfId="1437"/>
    <cellStyle name="Feeder Field 4 3 2 6 2" xfId="15078"/>
    <cellStyle name="Feeder Field 4 3 2 6 2 2" xfId="15079"/>
    <cellStyle name="Feeder Field 4 3 2 6 2 3" xfId="15080"/>
    <cellStyle name="Feeder Field 4 3 2 6 2 4" xfId="15081"/>
    <cellStyle name="Feeder Field 4 3 2 6 3" xfId="15082"/>
    <cellStyle name="Feeder Field 4 3 2 6 4" xfId="15083"/>
    <cellStyle name="Feeder Field 4 3 2 7" xfId="1438"/>
    <cellStyle name="Feeder Field 4 3 2 7 2" xfId="15084"/>
    <cellStyle name="Feeder Field 4 3 2 7 2 2" xfId="15085"/>
    <cellStyle name="Feeder Field 4 3 2 7 2 3" xfId="15086"/>
    <cellStyle name="Feeder Field 4 3 2 7 2 4" xfId="15087"/>
    <cellStyle name="Feeder Field 4 3 2 7 3" xfId="15088"/>
    <cellStyle name="Feeder Field 4 3 2 7 4" xfId="15089"/>
    <cellStyle name="Feeder Field 4 3 2 8" xfId="1439"/>
    <cellStyle name="Feeder Field 4 3 2 8 2" xfId="15090"/>
    <cellStyle name="Feeder Field 4 3 2 8 2 2" xfId="15091"/>
    <cellStyle name="Feeder Field 4 3 2 8 2 3" xfId="15092"/>
    <cellStyle name="Feeder Field 4 3 2 8 2 4" xfId="15093"/>
    <cellStyle name="Feeder Field 4 3 2 8 3" xfId="15094"/>
    <cellStyle name="Feeder Field 4 3 2 8 4" xfId="15095"/>
    <cellStyle name="Feeder Field 4 3 2 9" xfId="1440"/>
    <cellStyle name="Feeder Field 4 3 2 9 2" xfId="15096"/>
    <cellStyle name="Feeder Field 4 3 2 9 2 2" xfId="15097"/>
    <cellStyle name="Feeder Field 4 3 2 9 2 3" xfId="15098"/>
    <cellStyle name="Feeder Field 4 3 2 9 2 4" xfId="15099"/>
    <cellStyle name="Feeder Field 4 3 2 9 3" xfId="15100"/>
    <cellStyle name="Feeder Field 4 3 2 9 4" xfId="15101"/>
    <cellStyle name="Feeder Field 4 3 20" xfId="1441"/>
    <cellStyle name="Feeder Field 4 3 20 2" xfId="15102"/>
    <cellStyle name="Feeder Field 4 3 20 2 2" xfId="15103"/>
    <cellStyle name="Feeder Field 4 3 20 2 3" xfId="15104"/>
    <cellStyle name="Feeder Field 4 3 20 2 4" xfId="15105"/>
    <cellStyle name="Feeder Field 4 3 20 3" xfId="15106"/>
    <cellStyle name="Feeder Field 4 3 20 4" xfId="15107"/>
    <cellStyle name="Feeder Field 4 3 21" xfId="1442"/>
    <cellStyle name="Feeder Field 4 3 21 2" xfId="15108"/>
    <cellStyle name="Feeder Field 4 3 21 2 2" xfId="15109"/>
    <cellStyle name="Feeder Field 4 3 21 2 3" xfId="15110"/>
    <cellStyle name="Feeder Field 4 3 21 2 4" xfId="15111"/>
    <cellStyle name="Feeder Field 4 3 21 3" xfId="15112"/>
    <cellStyle name="Feeder Field 4 3 21 4" xfId="15113"/>
    <cellStyle name="Feeder Field 4 3 22" xfId="1443"/>
    <cellStyle name="Feeder Field 4 3 22 2" xfId="15114"/>
    <cellStyle name="Feeder Field 4 3 22 2 2" xfId="15115"/>
    <cellStyle name="Feeder Field 4 3 22 2 3" xfId="15116"/>
    <cellStyle name="Feeder Field 4 3 22 2 4" xfId="15117"/>
    <cellStyle name="Feeder Field 4 3 22 3" xfId="15118"/>
    <cellStyle name="Feeder Field 4 3 22 4" xfId="15119"/>
    <cellStyle name="Feeder Field 4 3 23" xfId="1444"/>
    <cellStyle name="Feeder Field 4 3 23 2" xfId="15120"/>
    <cellStyle name="Feeder Field 4 3 23 2 2" xfId="15121"/>
    <cellStyle name="Feeder Field 4 3 23 2 3" xfId="15122"/>
    <cellStyle name="Feeder Field 4 3 23 2 4" xfId="15123"/>
    <cellStyle name="Feeder Field 4 3 23 3" xfId="15124"/>
    <cellStyle name="Feeder Field 4 3 23 4" xfId="15125"/>
    <cellStyle name="Feeder Field 4 3 24" xfId="1445"/>
    <cellStyle name="Feeder Field 4 3 24 2" xfId="15126"/>
    <cellStyle name="Feeder Field 4 3 24 2 2" xfId="15127"/>
    <cellStyle name="Feeder Field 4 3 24 2 3" xfId="15128"/>
    <cellStyle name="Feeder Field 4 3 24 2 4" xfId="15129"/>
    <cellStyle name="Feeder Field 4 3 24 3" xfId="15130"/>
    <cellStyle name="Feeder Field 4 3 24 4" xfId="15131"/>
    <cellStyle name="Feeder Field 4 3 25" xfId="1446"/>
    <cellStyle name="Feeder Field 4 3 25 2" xfId="15132"/>
    <cellStyle name="Feeder Field 4 3 25 2 2" xfId="15133"/>
    <cellStyle name="Feeder Field 4 3 25 2 3" xfId="15134"/>
    <cellStyle name="Feeder Field 4 3 25 2 4" xfId="15135"/>
    <cellStyle name="Feeder Field 4 3 25 3" xfId="15136"/>
    <cellStyle name="Feeder Field 4 3 25 4" xfId="15137"/>
    <cellStyle name="Feeder Field 4 3 26" xfId="1447"/>
    <cellStyle name="Feeder Field 4 3 26 2" xfId="15138"/>
    <cellStyle name="Feeder Field 4 3 26 2 2" xfId="15139"/>
    <cellStyle name="Feeder Field 4 3 26 2 3" xfId="15140"/>
    <cellStyle name="Feeder Field 4 3 26 2 4" xfId="15141"/>
    <cellStyle name="Feeder Field 4 3 26 3" xfId="15142"/>
    <cellStyle name="Feeder Field 4 3 26 4" xfId="15143"/>
    <cellStyle name="Feeder Field 4 3 27" xfId="1448"/>
    <cellStyle name="Feeder Field 4 3 27 2" xfId="15144"/>
    <cellStyle name="Feeder Field 4 3 27 2 2" xfId="15145"/>
    <cellStyle name="Feeder Field 4 3 27 2 3" xfId="15146"/>
    <cellStyle name="Feeder Field 4 3 27 2 4" xfId="15147"/>
    <cellStyle name="Feeder Field 4 3 27 3" xfId="15148"/>
    <cellStyle name="Feeder Field 4 3 27 4" xfId="15149"/>
    <cellStyle name="Feeder Field 4 3 28" xfId="1449"/>
    <cellStyle name="Feeder Field 4 3 28 2" xfId="15150"/>
    <cellStyle name="Feeder Field 4 3 28 2 2" xfId="15151"/>
    <cellStyle name="Feeder Field 4 3 28 2 3" xfId="15152"/>
    <cellStyle name="Feeder Field 4 3 28 2 4" xfId="15153"/>
    <cellStyle name="Feeder Field 4 3 28 3" xfId="15154"/>
    <cellStyle name="Feeder Field 4 3 28 4" xfId="15155"/>
    <cellStyle name="Feeder Field 4 3 29" xfId="1450"/>
    <cellStyle name="Feeder Field 4 3 29 2" xfId="15156"/>
    <cellStyle name="Feeder Field 4 3 29 2 2" xfId="15157"/>
    <cellStyle name="Feeder Field 4 3 29 2 3" xfId="15158"/>
    <cellStyle name="Feeder Field 4 3 29 2 4" xfId="15159"/>
    <cellStyle name="Feeder Field 4 3 29 3" xfId="15160"/>
    <cellStyle name="Feeder Field 4 3 29 4" xfId="15161"/>
    <cellStyle name="Feeder Field 4 3 3" xfId="1451"/>
    <cellStyle name="Feeder Field 4 3 3 2" xfId="15162"/>
    <cellStyle name="Feeder Field 4 3 3 2 2" xfId="15163"/>
    <cellStyle name="Feeder Field 4 3 3 2 3" xfId="15164"/>
    <cellStyle name="Feeder Field 4 3 3 2 4" xfId="15165"/>
    <cellStyle name="Feeder Field 4 3 3 3" xfId="15166"/>
    <cellStyle name="Feeder Field 4 3 3 4" xfId="15167"/>
    <cellStyle name="Feeder Field 4 3 30" xfId="1452"/>
    <cellStyle name="Feeder Field 4 3 30 2" xfId="15168"/>
    <cellStyle name="Feeder Field 4 3 30 2 2" xfId="15169"/>
    <cellStyle name="Feeder Field 4 3 30 2 3" xfId="15170"/>
    <cellStyle name="Feeder Field 4 3 30 2 4" xfId="15171"/>
    <cellStyle name="Feeder Field 4 3 30 3" xfId="15172"/>
    <cellStyle name="Feeder Field 4 3 30 4" xfId="15173"/>
    <cellStyle name="Feeder Field 4 3 31" xfId="1453"/>
    <cellStyle name="Feeder Field 4 3 31 2" xfId="15174"/>
    <cellStyle name="Feeder Field 4 3 31 2 2" xfId="15175"/>
    <cellStyle name="Feeder Field 4 3 31 2 3" xfId="15176"/>
    <cellStyle name="Feeder Field 4 3 31 2 4" xfId="15177"/>
    <cellStyle name="Feeder Field 4 3 31 3" xfId="15178"/>
    <cellStyle name="Feeder Field 4 3 31 4" xfId="15179"/>
    <cellStyle name="Feeder Field 4 3 32" xfId="1454"/>
    <cellStyle name="Feeder Field 4 3 32 2" xfId="15180"/>
    <cellStyle name="Feeder Field 4 3 32 2 2" xfId="15181"/>
    <cellStyle name="Feeder Field 4 3 32 2 3" xfId="15182"/>
    <cellStyle name="Feeder Field 4 3 32 2 4" xfId="15183"/>
    <cellStyle name="Feeder Field 4 3 32 3" xfId="15184"/>
    <cellStyle name="Feeder Field 4 3 32 4" xfId="15185"/>
    <cellStyle name="Feeder Field 4 3 33" xfId="1455"/>
    <cellStyle name="Feeder Field 4 3 33 2" xfId="15186"/>
    <cellStyle name="Feeder Field 4 3 33 2 2" xfId="15187"/>
    <cellStyle name="Feeder Field 4 3 33 2 3" xfId="15188"/>
    <cellStyle name="Feeder Field 4 3 33 2 4" xfId="15189"/>
    <cellStyle name="Feeder Field 4 3 33 3" xfId="15190"/>
    <cellStyle name="Feeder Field 4 3 33 4" xfId="15191"/>
    <cellStyle name="Feeder Field 4 3 34" xfId="1456"/>
    <cellStyle name="Feeder Field 4 3 34 2" xfId="15192"/>
    <cellStyle name="Feeder Field 4 3 34 2 2" xfId="15193"/>
    <cellStyle name="Feeder Field 4 3 34 2 3" xfId="15194"/>
    <cellStyle name="Feeder Field 4 3 34 2 4" xfId="15195"/>
    <cellStyle name="Feeder Field 4 3 34 3" xfId="15196"/>
    <cellStyle name="Feeder Field 4 3 34 4" xfId="15197"/>
    <cellStyle name="Feeder Field 4 3 35" xfId="1457"/>
    <cellStyle name="Feeder Field 4 3 35 2" xfId="15198"/>
    <cellStyle name="Feeder Field 4 3 35 2 2" xfId="15199"/>
    <cellStyle name="Feeder Field 4 3 35 2 3" xfId="15200"/>
    <cellStyle name="Feeder Field 4 3 35 2 4" xfId="15201"/>
    <cellStyle name="Feeder Field 4 3 35 3" xfId="15202"/>
    <cellStyle name="Feeder Field 4 3 35 4" xfId="15203"/>
    <cellStyle name="Feeder Field 4 3 36" xfId="1458"/>
    <cellStyle name="Feeder Field 4 3 36 2" xfId="15204"/>
    <cellStyle name="Feeder Field 4 3 36 2 2" xfId="15205"/>
    <cellStyle name="Feeder Field 4 3 36 2 3" xfId="15206"/>
    <cellStyle name="Feeder Field 4 3 36 2 4" xfId="15207"/>
    <cellStyle name="Feeder Field 4 3 36 3" xfId="15208"/>
    <cellStyle name="Feeder Field 4 3 36 4" xfId="15209"/>
    <cellStyle name="Feeder Field 4 3 37" xfId="1459"/>
    <cellStyle name="Feeder Field 4 3 37 2" xfId="15210"/>
    <cellStyle name="Feeder Field 4 3 37 2 2" xfId="15211"/>
    <cellStyle name="Feeder Field 4 3 37 2 3" xfId="15212"/>
    <cellStyle name="Feeder Field 4 3 37 2 4" xfId="15213"/>
    <cellStyle name="Feeder Field 4 3 37 3" xfId="15214"/>
    <cellStyle name="Feeder Field 4 3 37 4" xfId="15215"/>
    <cellStyle name="Feeder Field 4 3 38" xfId="1460"/>
    <cellStyle name="Feeder Field 4 3 38 2" xfId="15216"/>
    <cellStyle name="Feeder Field 4 3 38 2 2" xfId="15217"/>
    <cellStyle name="Feeder Field 4 3 38 2 3" xfId="15218"/>
    <cellStyle name="Feeder Field 4 3 38 2 4" xfId="15219"/>
    <cellStyle name="Feeder Field 4 3 38 3" xfId="15220"/>
    <cellStyle name="Feeder Field 4 3 38 4" xfId="15221"/>
    <cellStyle name="Feeder Field 4 3 39" xfId="1461"/>
    <cellStyle name="Feeder Field 4 3 39 2" xfId="15222"/>
    <cellStyle name="Feeder Field 4 3 39 2 2" xfId="15223"/>
    <cellStyle name="Feeder Field 4 3 39 2 3" xfId="15224"/>
    <cellStyle name="Feeder Field 4 3 39 2 4" xfId="15225"/>
    <cellStyle name="Feeder Field 4 3 39 3" xfId="15226"/>
    <cellStyle name="Feeder Field 4 3 39 4" xfId="15227"/>
    <cellStyle name="Feeder Field 4 3 4" xfId="1462"/>
    <cellStyle name="Feeder Field 4 3 4 2" xfId="15228"/>
    <cellStyle name="Feeder Field 4 3 4 2 2" xfId="15229"/>
    <cellStyle name="Feeder Field 4 3 4 2 3" xfId="15230"/>
    <cellStyle name="Feeder Field 4 3 4 2 4" xfId="15231"/>
    <cellStyle name="Feeder Field 4 3 4 3" xfId="15232"/>
    <cellStyle name="Feeder Field 4 3 4 4" xfId="15233"/>
    <cellStyle name="Feeder Field 4 3 40" xfId="1463"/>
    <cellStyle name="Feeder Field 4 3 40 2" xfId="15234"/>
    <cellStyle name="Feeder Field 4 3 40 2 2" xfId="15235"/>
    <cellStyle name="Feeder Field 4 3 40 2 3" xfId="15236"/>
    <cellStyle name="Feeder Field 4 3 40 2 4" xfId="15237"/>
    <cellStyle name="Feeder Field 4 3 40 3" xfId="15238"/>
    <cellStyle name="Feeder Field 4 3 40 4" xfId="15239"/>
    <cellStyle name="Feeder Field 4 3 41" xfId="1464"/>
    <cellStyle name="Feeder Field 4 3 41 2" xfId="15240"/>
    <cellStyle name="Feeder Field 4 3 41 2 2" xfId="15241"/>
    <cellStyle name="Feeder Field 4 3 41 2 3" xfId="15242"/>
    <cellStyle name="Feeder Field 4 3 41 2 4" xfId="15243"/>
    <cellStyle name="Feeder Field 4 3 41 3" xfId="15244"/>
    <cellStyle name="Feeder Field 4 3 41 4" xfId="15245"/>
    <cellStyle name="Feeder Field 4 3 42" xfId="1465"/>
    <cellStyle name="Feeder Field 4 3 42 2" xfId="15246"/>
    <cellStyle name="Feeder Field 4 3 42 2 2" xfId="15247"/>
    <cellStyle name="Feeder Field 4 3 42 2 3" xfId="15248"/>
    <cellStyle name="Feeder Field 4 3 42 2 4" xfId="15249"/>
    <cellStyle name="Feeder Field 4 3 42 3" xfId="15250"/>
    <cellStyle name="Feeder Field 4 3 42 4" xfId="15251"/>
    <cellStyle name="Feeder Field 4 3 43" xfId="1466"/>
    <cellStyle name="Feeder Field 4 3 43 2" xfId="15252"/>
    <cellStyle name="Feeder Field 4 3 43 2 2" xfId="15253"/>
    <cellStyle name="Feeder Field 4 3 43 2 3" xfId="15254"/>
    <cellStyle name="Feeder Field 4 3 43 2 4" xfId="15255"/>
    <cellStyle name="Feeder Field 4 3 43 3" xfId="15256"/>
    <cellStyle name="Feeder Field 4 3 43 4" xfId="15257"/>
    <cellStyle name="Feeder Field 4 3 44" xfId="1467"/>
    <cellStyle name="Feeder Field 4 3 44 2" xfId="15258"/>
    <cellStyle name="Feeder Field 4 3 44 2 2" xfId="15259"/>
    <cellStyle name="Feeder Field 4 3 44 2 3" xfId="15260"/>
    <cellStyle name="Feeder Field 4 3 44 2 4" xfId="15261"/>
    <cellStyle name="Feeder Field 4 3 44 3" xfId="15262"/>
    <cellStyle name="Feeder Field 4 3 44 4" xfId="15263"/>
    <cellStyle name="Feeder Field 4 3 45" xfId="1468"/>
    <cellStyle name="Feeder Field 4 3 45 2" xfId="15264"/>
    <cellStyle name="Feeder Field 4 3 45 2 2" xfId="15265"/>
    <cellStyle name="Feeder Field 4 3 45 2 3" xfId="15266"/>
    <cellStyle name="Feeder Field 4 3 45 2 4" xfId="15267"/>
    <cellStyle name="Feeder Field 4 3 45 3" xfId="15268"/>
    <cellStyle name="Feeder Field 4 3 45 4" xfId="15269"/>
    <cellStyle name="Feeder Field 4 3 46" xfId="15270"/>
    <cellStyle name="Feeder Field 4 3 46 2" xfId="15271"/>
    <cellStyle name="Feeder Field 4 3 46 3" xfId="15272"/>
    <cellStyle name="Feeder Field 4 3 46 4" xfId="15273"/>
    <cellStyle name="Feeder Field 4 3 47" xfId="15274"/>
    <cellStyle name="Feeder Field 4 3 47 2" xfId="15275"/>
    <cellStyle name="Feeder Field 4 3 47 3" xfId="15276"/>
    <cellStyle name="Feeder Field 4 3 47 4" xfId="15277"/>
    <cellStyle name="Feeder Field 4 3 48" xfId="15278"/>
    <cellStyle name="Feeder Field 4 3 49" xfId="15279"/>
    <cellStyle name="Feeder Field 4 3 5" xfId="1469"/>
    <cellStyle name="Feeder Field 4 3 5 2" xfId="15280"/>
    <cellStyle name="Feeder Field 4 3 5 2 2" xfId="15281"/>
    <cellStyle name="Feeder Field 4 3 5 2 3" xfId="15282"/>
    <cellStyle name="Feeder Field 4 3 5 2 4" xfId="15283"/>
    <cellStyle name="Feeder Field 4 3 5 3" xfId="15284"/>
    <cellStyle name="Feeder Field 4 3 5 4" xfId="15285"/>
    <cellStyle name="Feeder Field 4 3 6" xfId="1470"/>
    <cellStyle name="Feeder Field 4 3 6 2" xfId="15286"/>
    <cellStyle name="Feeder Field 4 3 6 2 2" xfId="15287"/>
    <cellStyle name="Feeder Field 4 3 6 2 3" xfId="15288"/>
    <cellStyle name="Feeder Field 4 3 6 2 4" xfId="15289"/>
    <cellStyle name="Feeder Field 4 3 6 3" xfId="15290"/>
    <cellStyle name="Feeder Field 4 3 6 4" xfId="15291"/>
    <cellStyle name="Feeder Field 4 3 7" xfId="1471"/>
    <cellStyle name="Feeder Field 4 3 7 2" xfId="15292"/>
    <cellStyle name="Feeder Field 4 3 7 2 2" xfId="15293"/>
    <cellStyle name="Feeder Field 4 3 7 2 3" xfId="15294"/>
    <cellStyle name="Feeder Field 4 3 7 2 4" xfId="15295"/>
    <cellStyle name="Feeder Field 4 3 7 3" xfId="15296"/>
    <cellStyle name="Feeder Field 4 3 7 4" xfId="15297"/>
    <cellStyle name="Feeder Field 4 3 8" xfId="1472"/>
    <cellStyle name="Feeder Field 4 3 8 2" xfId="15298"/>
    <cellStyle name="Feeder Field 4 3 8 2 2" xfId="15299"/>
    <cellStyle name="Feeder Field 4 3 8 2 3" xfId="15300"/>
    <cellStyle name="Feeder Field 4 3 8 2 4" xfId="15301"/>
    <cellStyle name="Feeder Field 4 3 8 3" xfId="15302"/>
    <cellStyle name="Feeder Field 4 3 8 4" xfId="15303"/>
    <cellStyle name="Feeder Field 4 3 9" xfId="1473"/>
    <cellStyle name="Feeder Field 4 3 9 2" xfId="15304"/>
    <cellStyle name="Feeder Field 4 3 9 2 2" xfId="15305"/>
    <cellStyle name="Feeder Field 4 3 9 2 3" xfId="15306"/>
    <cellStyle name="Feeder Field 4 3 9 2 4" xfId="15307"/>
    <cellStyle name="Feeder Field 4 3 9 3" xfId="15308"/>
    <cellStyle name="Feeder Field 4 3 9 4" xfId="15309"/>
    <cellStyle name="Feeder Field 4 4" xfId="1474"/>
    <cellStyle name="Feeder Field 4 4 10" xfId="1475"/>
    <cellStyle name="Feeder Field 4 4 10 2" xfId="15310"/>
    <cellStyle name="Feeder Field 4 4 10 2 2" xfId="15311"/>
    <cellStyle name="Feeder Field 4 4 10 2 3" xfId="15312"/>
    <cellStyle name="Feeder Field 4 4 10 2 4" xfId="15313"/>
    <cellStyle name="Feeder Field 4 4 10 3" xfId="15314"/>
    <cellStyle name="Feeder Field 4 4 10 4" xfId="15315"/>
    <cellStyle name="Feeder Field 4 4 11" xfId="1476"/>
    <cellStyle name="Feeder Field 4 4 11 2" xfId="15316"/>
    <cellStyle name="Feeder Field 4 4 11 2 2" xfId="15317"/>
    <cellStyle name="Feeder Field 4 4 11 2 3" xfId="15318"/>
    <cellStyle name="Feeder Field 4 4 11 2 4" xfId="15319"/>
    <cellStyle name="Feeder Field 4 4 11 3" xfId="15320"/>
    <cellStyle name="Feeder Field 4 4 11 4" xfId="15321"/>
    <cellStyle name="Feeder Field 4 4 12" xfId="1477"/>
    <cellStyle name="Feeder Field 4 4 12 2" xfId="15322"/>
    <cellStyle name="Feeder Field 4 4 12 2 2" xfId="15323"/>
    <cellStyle name="Feeder Field 4 4 12 2 3" xfId="15324"/>
    <cellStyle name="Feeder Field 4 4 12 2 4" xfId="15325"/>
    <cellStyle name="Feeder Field 4 4 12 3" xfId="15326"/>
    <cellStyle name="Feeder Field 4 4 12 4" xfId="15327"/>
    <cellStyle name="Feeder Field 4 4 13" xfId="1478"/>
    <cellStyle name="Feeder Field 4 4 13 2" xfId="15328"/>
    <cellStyle name="Feeder Field 4 4 13 2 2" xfId="15329"/>
    <cellStyle name="Feeder Field 4 4 13 2 3" xfId="15330"/>
    <cellStyle name="Feeder Field 4 4 13 2 4" xfId="15331"/>
    <cellStyle name="Feeder Field 4 4 13 3" xfId="15332"/>
    <cellStyle name="Feeder Field 4 4 13 4" xfId="15333"/>
    <cellStyle name="Feeder Field 4 4 14" xfId="1479"/>
    <cellStyle name="Feeder Field 4 4 14 2" xfId="15334"/>
    <cellStyle name="Feeder Field 4 4 14 2 2" xfId="15335"/>
    <cellStyle name="Feeder Field 4 4 14 2 3" xfId="15336"/>
    <cellStyle name="Feeder Field 4 4 14 2 4" xfId="15337"/>
    <cellStyle name="Feeder Field 4 4 14 3" xfId="15338"/>
    <cellStyle name="Feeder Field 4 4 14 4" xfId="15339"/>
    <cellStyle name="Feeder Field 4 4 15" xfId="1480"/>
    <cellStyle name="Feeder Field 4 4 15 2" xfId="15340"/>
    <cellStyle name="Feeder Field 4 4 15 2 2" xfId="15341"/>
    <cellStyle name="Feeder Field 4 4 15 2 3" xfId="15342"/>
    <cellStyle name="Feeder Field 4 4 15 2 4" xfId="15343"/>
    <cellStyle name="Feeder Field 4 4 15 3" xfId="15344"/>
    <cellStyle name="Feeder Field 4 4 15 4" xfId="15345"/>
    <cellStyle name="Feeder Field 4 4 16" xfId="1481"/>
    <cellStyle name="Feeder Field 4 4 16 2" xfId="15346"/>
    <cellStyle name="Feeder Field 4 4 16 2 2" xfId="15347"/>
    <cellStyle name="Feeder Field 4 4 16 2 3" xfId="15348"/>
    <cellStyle name="Feeder Field 4 4 16 2 4" xfId="15349"/>
    <cellStyle name="Feeder Field 4 4 16 3" xfId="15350"/>
    <cellStyle name="Feeder Field 4 4 16 4" xfId="15351"/>
    <cellStyle name="Feeder Field 4 4 17" xfId="1482"/>
    <cellStyle name="Feeder Field 4 4 17 2" xfId="15352"/>
    <cellStyle name="Feeder Field 4 4 17 2 2" xfId="15353"/>
    <cellStyle name="Feeder Field 4 4 17 2 3" xfId="15354"/>
    <cellStyle name="Feeder Field 4 4 17 2 4" xfId="15355"/>
    <cellStyle name="Feeder Field 4 4 17 3" xfId="15356"/>
    <cellStyle name="Feeder Field 4 4 17 4" xfId="15357"/>
    <cellStyle name="Feeder Field 4 4 18" xfId="1483"/>
    <cellStyle name="Feeder Field 4 4 18 2" xfId="15358"/>
    <cellStyle name="Feeder Field 4 4 18 2 2" xfId="15359"/>
    <cellStyle name="Feeder Field 4 4 18 2 3" xfId="15360"/>
    <cellStyle name="Feeder Field 4 4 18 2 4" xfId="15361"/>
    <cellStyle name="Feeder Field 4 4 18 3" xfId="15362"/>
    <cellStyle name="Feeder Field 4 4 18 4" xfId="15363"/>
    <cellStyle name="Feeder Field 4 4 19" xfId="1484"/>
    <cellStyle name="Feeder Field 4 4 19 2" xfId="15364"/>
    <cellStyle name="Feeder Field 4 4 19 2 2" xfId="15365"/>
    <cellStyle name="Feeder Field 4 4 19 2 3" xfId="15366"/>
    <cellStyle name="Feeder Field 4 4 19 2 4" xfId="15367"/>
    <cellStyle name="Feeder Field 4 4 19 3" xfId="15368"/>
    <cellStyle name="Feeder Field 4 4 19 4" xfId="15369"/>
    <cellStyle name="Feeder Field 4 4 2" xfId="1485"/>
    <cellStyle name="Feeder Field 4 4 2 10" xfId="1486"/>
    <cellStyle name="Feeder Field 4 4 2 10 2" xfId="15370"/>
    <cellStyle name="Feeder Field 4 4 2 10 2 2" xfId="15371"/>
    <cellStyle name="Feeder Field 4 4 2 10 2 3" xfId="15372"/>
    <cellStyle name="Feeder Field 4 4 2 10 2 4" xfId="15373"/>
    <cellStyle name="Feeder Field 4 4 2 10 3" xfId="15374"/>
    <cellStyle name="Feeder Field 4 4 2 10 4" xfId="15375"/>
    <cellStyle name="Feeder Field 4 4 2 11" xfId="1487"/>
    <cellStyle name="Feeder Field 4 4 2 11 2" xfId="15376"/>
    <cellStyle name="Feeder Field 4 4 2 11 2 2" xfId="15377"/>
    <cellStyle name="Feeder Field 4 4 2 11 2 3" xfId="15378"/>
    <cellStyle name="Feeder Field 4 4 2 11 2 4" xfId="15379"/>
    <cellStyle name="Feeder Field 4 4 2 11 3" xfId="15380"/>
    <cellStyle name="Feeder Field 4 4 2 11 4" xfId="15381"/>
    <cellStyle name="Feeder Field 4 4 2 12" xfId="1488"/>
    <cellStyle name="Feeder Field 4 4 2 12 2" xfId="15382"/>
    <cellStyle name="Feeder Field 4 4 2 12 2 2" xfId="15383"/>
    <cellStyle name="Feeder Field 4 4 2 12 2 3" xfId="15384"/>
    <cellStyle name="Feeder Field 4 4 2 12 2 4" xfId="15385"/>
    <cellStyle name="Feeder Field 4 4 2 12 3" xfId="15386"/>
    <cellStyle name="Feeder Field 4 4 2 12 4" xfId="15387"/>
    <cellStyle name="Feeder Field 4 4 2 13" xfId="1489"/>
    <cellStyle name="Feeder Field 4 4 2 13 2" xfId="15388"/>
    <cellStyle name="Feeder Field 4 4 2 13 2 2" xfId="15389"/>
    <cellStyle name="Feeder Field 4 4 2 13 2 3" xfId="15390"/>
    <cellStyle name="Feeder Field 4 4 2 13 2 4" xfId="15391"/>
    <cellStyle name="Feeder Field 4 4 2 13 3" xfId="15392"/>
    <cellStyle name="Feeder Field 4 4 2 13 4" xfId="15393"/>
    <cellStyle name="Feeder Field 4 4 2 14" xfId="1490"/>
    <cellStyle name="Feeder Field 4 4 2 14 2" xfId="15394"/>
    <cellStyle name="Feeder Field 4 4 2 14 2 2" xfId="15395"/>
    <cellStyle name="Feeder Field 4 4 2 14 2 3" xfId="15396"/>
    <cellStyle name="Feeder Field 4 4 2 14 2 4" xfId="15397"/>
    <cellStyle name="Feeder Field 4 4 2 14 3" xfId="15398"/>
    <cellStyle name="Feeder Field 4 4 2 14 4" xfId="15399"/>
    <cellStyle name="Feeder Field 4 4 2 15" xfId="1491"/>
    <cellStyle name="Feeder Field 4 4 2 15 2" xfId="15400"/>
    <cellStyle name="Feeder Field 4 4 2 15 2 2" xfId="15401"/>
    <cellStyle name="Feeder Field 4 4 2 15 2 3" xfId="15402"/>
    <cellStyle name="Feeder Field 4 4 2 15 2 4" xfId="15403"/>
    <cellStyle name="Feeder Field 4 4 2 15 3" xfId="15404"/>
    <cellStyle name="Feeder Field 4 4 2 15 4" xfId="15405"/>
    <cellStyle name="Feeder Field 4 4 2 16" xfId="1492"/>
    <cellStyle name="Feeder Field 4 4 2 16 2" xfId="15406"/>
    <cellStyle name="Feeder Field 4 4 2 16 2 2" xfId="15407"/>
    <cellStyle name="Feeder Field 4 4 2 16 2 3" xfId="15408"/>
    <cellStyle name="Feeder Field 4 4 2 16 2 4" xfId="15409"/>
    <cellStyle name="Feeder Field 4 4 2 16 3" xfId="15410"/>
    <cellStyle name="Feeder Field 4 4 2 16 4" xfId="15411"/>
    <cellStyle name="Feeder Field 4 4 2 17" xfId="1493"/>
    <cellStyle name="Feeder Field 4 4 2 17 2" xfId="15412"/>
    <cellStyle name="Feeder Field 4 4 2 17 2 2" xfId="15413"/>
    <cellStyle name="Feeder Field 4 4 2 17 2 3" xfId="15414"/>
    <cellStyle name="Feeder Field 4 4 2 17 2 4" xfId="15415"/>
    <cellStyle name="Feeder Field 4 4 2 17 3" xfId="15416"/>
    <cellStyle name="Feeder Field 4 4 2 17 4" xfId="15417"/>
    <cellStyle name="Feeder Field 4 4 2 18" xfId="1494"/>
    <cellStyle name="Feeder Field 4 4 2 18 2" xfId="15418"/>
    <cellStyle name="Feeder Field 4 4 2 18 2 2" xfId="15419"/>
    <cellStyle name="Feeder Field 4 4 2 18 2 3" xfId="15420"/>
    <cellStyle name="Feeder Field 4 4 2 18 2 4" xfId="15421"/>
    <cellStyle name="Feeder Field 4 4 2 18 3" xfId="15422"/>
    <cellStyle name="Feeder Field 4 4 2 18 4" xfId="15423"/>
    <cellStyle name="Feeder Field 4 4 2 19" xfId="1495"/>
    <cellStyle name="Feeder Field 4 4 2 19 2" xfId="15424"/>
    <cellStyle name="Feeder Field 4 4 2 19 2 2" xfId="15425"/>
    <cellStyle name="Feeder Field 4 4 2 19 2 3" xfId="15426"/>
    <cellStyle name="Feeder Field 4 4 2 19 2 4" xfId="15427"/>
    <cellStyle name="Feeder Field 4 4 2 19 3" xfId="15428"/>
    <cellStyle name="Feeder Field 4 4 2 19 4" xfId="15429"/>
    <cellStyle name="Feeder Field 4 4 2 2" xfId="1496"/>
    <cellStyle name="Feeder Field 4 4 2 2 2" xfId="15430"/>
    <cellStyle name="Feeder Field 4 4 2 2 2 2" xfId="15431"/>
    <cellStyle name="Feeder Field 4 4 2 2 2 3" xfId="15432"/>
    <cellStyle name="Feeder Field 4 4 2 2 2 4" xfId="15433"/>
    <cellStyle name="Feeder Field 4 4 2 2 3" xfId="15434"/>
    <cellStyle name="Feeder Field 4 4 2 2 4" xfId="15435"/>
    <cellStyle name="Feeder Field 4 4 2 20" xfId="1497"/>
    <cellStyle name="Feeder Field 4 4 2 20 2" xfId="15436"/>
    <cellStyle name="Feeder Field 4 4 2 20 2 2" xfId="15437"/>
    <cellStyle name="Feeder Field 4 4 2 20 2 3" xfId="15438"/>
    <cellStyle name="Feeder Field 4 4 2 20 2 4" xfId="15439"/>
    <cellStyle name="Feeder Field 4 4 2 20 3" xfId="15440"/>
    <cellStyle name="Feeder Field 4 4 2 20 4" xfId="15441"/>
    <cellStyle name="Feeder Field 4 4 2 21" xfId="1498"/>
    <cellStyle name="Feeder Field 4 4 2 21 2" xfId="15442"/>
    <cellStyle name="Feeder Field 4 4 2 21 2 2" xfId="15443"/>
    <cellStyle name="Feeder Field 4 4 2 21 2 3" xfId="15444"/>
    <cellStyle name="Feeder Field 4 4 2 21 2 4" xfId="15445"/>
    <cellStyle name="Feeder Field 4 4 2 21 3" xfId="15446"/>
    <cellStyle name="Feeder Field 4 4 2 21 4" xfId="15447"/>
    <cellStyle name="Feeder Field 4 4 2 22" xfId="1499"/>
    <cellStyle name="Feeder Field 4 4 2 22 2" xfId="15448"/>
    <cellStyle name="Feeder Field 4 4 2 22 2 2" xfId="15449"/>
    <cellStyle name="Feeder Field 4 4 2 22 2 3" xfId="15450"/>
    <cellStyle name="Feeder Field 4 4 2 22 2 4" xfId="15451"/>
    <cellStyle name="Feeder Field 4 4 2 22 3" xfId="15452"/>
    <cellStyle name="Feeder Field 4 4 2 22 4" xfId="15453"/>
    <cellStyle name="Feeder Field 4 4 2 23" xfId="1500"/>
    <cellStyle name="Feeder Field 4 4 2 23 2" xfId="15454"/>
    <cellStyle name="Feeder Field 4 4 2 23 2 2" xfId="15455"/>
    <cellStyle name="Feeder Field 4 4 2 23 2 3" xfId="15456"/>
    <cellStyle name="Feeder Field 4 4 2 23 2 4" xfId="15457"/>
    <cellStyle name="Feeder Field 4 4 2 23 3" xfId="15458"/>
    <cellStyle name="Feeder Field 4 4 2 23 4" xfId="15459"/>
    <cellStyle name="Feeder Field 4 4 2 24" xfId="1501"/>
    <cellStyle name="Feeder Field 4 4 2 24 2" xfId="15460"/>
    <cellStyle name="Feeder Field 4 4 2 24 2 2" xfId="15461"/>
    <cellStyle name="Feeder Field 4 4 2 24 2 3" xfId="15462"/>
    <cellStyle name="Feeder Field 4 4 2 24 2 4" xfId="15463"/>
    <cellStyle name="Feeder Field 4 4 2 24 3" xfId="15464"/>
    <cellStyle name="Feeder Field 4 4 2 24 4" xfId="15465"/>
    <cellStyle name="Feeder Field 4 4 2 25" xfId="1502"/>
    <cellStyle name="Feeder Field 4 4 2 25 2" xfId="15466"/>
    <cellStyle name="Feeder Field 4 4 2 25 2 2" xfId="15467"/>
    <cellStyle name="Feeder Field 4 4 2 25 2 3" xfId="15468"/>
    <cellStyle name="Feeder Field 4 4 2 25 2 4" xfId="15469"/>
    <cellStyle name="Feeder Field 4 4 2 25 3" xfId="15470"/>
    <cellStyle name="Feeder Field 4 4 2 25 4" xfId="15471"/>
    <cellStyle name="Feeder Field 4 4 2 26" xfId="1503"/>
    <cellStyle name="Feeder Field 4 4 2 26 2" xfId="15472"/>
    <cellStyle name="Feeder Field 4 4 2 26 2 2" xfId="15473"/>
    <cellStyle name="Feeder Field 4 4 2 26 2 3" xfId="15474"/>
    <cellStyle name="Feeder Field 4 4 2 26 2 4" xfId="15475"/>
    <cellStyle name="Feeder Field 4 4 2 26 3" xfId="15476"/>
    <cellStyle name="Feeder Field 4 4 2 26 4" xfId="15477"/>
    <cellStyle name="Feeder Field 4 4 2 27" xfId="1504"/>
    <cellStyle name="Feeder Field 4 4 2 27 2" xfId="15478"/>
    <cellStyle name="Feeder Field 4 4 2 27 2 2" xfId="15479"/>
    <cellStyle name="Feeder Field 4 4 2 27 2 3" xfId="15480"/>
    <cellStyle name="Feeder Field 4 4 2 27 2 4" xfId="15481"/>
    <cellStyle name="Feeder Field 4 4 2 27 3" xfId="15482"/>
    <cellStyle name="Feeder Field 4 4 2 27 4" xfId="15483"/>
    <cellStyle name="Feeder Field 4 4 2 28" xfId="1505"/>
    <cellStyle name="Feeder Field 4 4 2 28 2" xfId="15484"/>
    <cellStyle name="Feeder Field 4 4 2 28 2 2" xfId="15485"/>
    <cellStyle name="Feeder Field 4 4 2 28 2 3" xfId="15486"/>
    <cellStyle name="Feeder Field 4 4 2 28 2 4" xfId="15487"/>
    <cellStyle name="Feeder Field 4 4 2 28 3" xfId="15488"/>
    <cellStyle name="Feeder Field 4 4 2 28 4" xfId="15489"/>
    <cellStyle name="Feeder Field 4 4 2 29" xfId="1506"/>
    <cellStyle name="Feeder Field 4 4 2 29 2" xfId="15490"/>
    <cellStyle name="Feeder Field 4 4 2 29 2 2" xfId="15491"/>
    <cellStyle name="Feeder Field 4 4 2 29 2 3" xfId="15492"/>
    <cellStyle name="Feeder Field 4 4 2 29 2 4" xfId="15493"/>
    <cellStyle name="Feeder Field 4 4 2 29 3" xfId="15494"/>
    <cellStyle name="Feeder Field 4 4 2 29 4" xfId="15495"/>
    <cellStyle name="Feeder Field 4 4 2 3" xfId="1507"/>
    <cellStyle name="Feeder Field 4 4 2 3 2" xfId="15496"/>
    <cellStyle name="Feeder Field 4 4 2 3 2 2" xfId="15497"/>
    <cellStyle name="Feeder Field 4 4 2 3 2 3" xfId="15498"/>
    <cellStyle name="Feeder Field 4 4 2 3 2 4" xfId="15499"/>
    <cellStyle name="Feeder Field 4 4 2 3 3" xfId="15500"/>
    <cellStyle name="Feeder Field 4 4 2 3 4" xfId="15501"/>
    <cellStyle name="Feeder Field 4 4 2 30" xfId="1508"/>
    <cellStyle name="Feeder Field 4 4 2 30 2" xfId="15502"/>
    <cellStyle name="Feeder Field 4 4 2 30 2 2" xfId="15503"/>
    <cellStyle name="Feeder Field 4 4 2 30 2 3" xfId="15504"/>
    <cellStyle name="Feeder Field 4 4 2 30 2 4" xfId="15505"/>
    <cellStyle name="Feeder Field 4 4 2 30 3" xfId="15506"/>
    <cellStyle name="Feeder Field 4 4 2 30 4" xfId="15507"/>
    <cellStyle name="Feeder Field 4 4 2 31" xfId="1509"/>
    <cellStyle name="Feeder Field 4 4 2 31 2" xfId="15508"/>
    <cellStyle name="Feeder Field 4 4 2 31 2 2" xfId="15509"/>
    <cellStyle name="Feeder Field 4 4 2 31 2 3" xfId="15510"/>
    <cellStyle name="Feeder Field 4 4 2 31 2 4" xfId="15511"/>
    <cellStyle name="Feeder Field 4 4 2 31 3" xfId="15512"/>
    <cellStyle name="Feeder Field 4 4 2 31 4" xfId="15513"/>
    <cellStyle name="Feeder Field 4 4 2 32" xfId="1510"/>
    <cellStyle name="Feeder Field 4 4 2 32 2" xfId="15514"/>
    <cellStyle name="Feeder Field 4 4 2 32 2 2" xfId="15515"/>
    <cellStyle name="Feeder Field 4 4 2 32 2 3" xfId="15516"/>
    <cellStyle name="Feeder Field 4 4 2 32 2 4" xfId="15517"/>
    <cellStyle name="Feeder Field 4 4 2 32 3" xfId="15518"/>
    <cellStyle name="Feeder Field 4 4 2 32 4" xfId="15519"/>
    <cellStyle name="Feeder Field 4 4 2 33" xfId="1511"/>
    <cellStyle name="Feeder Field 4 4 2 33 2" xfId="15520"/>
    <cellStyle name="Feeder Field 4 4 2 33 2 2" xfId="15521"/>
    <cellStyle name="Feeder Field 4 4 2 33 2 3" xfId="15522"/>
    <cellStyle name="Feeder Field 4 4 2 33 2 4" xfId="15523"/>
    <cellStyle name="Feeder Field 4 4 2 33 3" xfId="15524"/>
    <cellStyle name="Feeder Field 4 4 2 33 4" xfId="15525"/>
    <cellStyle name="Feeder Field 4 4 2 34" xfId="1512"/>
    <cellStyle name="Feeder Field 4 4 2 34 2" xfId="15526"/>
    <cellStyle name="Feeder Field 4 4 2 34 2 2" xfId="15527"/>
    <cellStyle name="Feeder Field 4 4 2 34 2 3" xfId="15528"/>
    <cellStyle name="Feeder Field 4 4 2 34 2 4" xfId="15529"/>
    <cellStyle name="Feeder Field 4 4 2 34 3" xfId="15530"/>
    <cellStyle name="Feeder Field 4 4 2 34 4" xfId="15531"/>
    <cellStyle name="Feeder Field 4 4 2 35" xfId="1513"/>
    <cellStyle name="Feeder Field 4 4 2 35 2" xfId="15532"/>
    <cellStyle name="Feeder Field 4 4 2 35 2 2" xfId="15533"/>
    <cellStyle name="Feeder Field 4 4 2 35 2 3" xfId="15534"/>
    <cellStyle name="Feeder Field 4 4 2 35 2 4" xfId="15535"/>
    <cellStyle name="Feeder Field 4 4 2 35 3" xfId="15536"/>
    <cellStyle name="Feeder Field 4 4 2 35 4" xfId="15537"/>
    <cellStyle name="Feeder Field 4 4 2 36" xfId="1514"/>
    <cellStyle name="Feeder Field 4 4 2 36 2" xfId="15538"/>
    <cellStyle name="Feeder Field 4 4 2 36 2 2" xfId="15539"/>
    <cellStyle name="Feeder Field 4 4 2 36 2 3" xfId="15540"/>
    <cellStyle name="Feeder Field 4 4 2 36 2 4" xfId="15541"/>
    <cellStyle name="Feeder Field 4 4 2 36 3" xfId="15542"/>
    <cellStyle name="Feeder Field 4 4 2 36 4" xfId="15543"/>
    <cellStyle name="Feeder Field 4 4 2 37" xfId="1515"/>
    <cellStyle name="Feeder Field 4 4 2 37 2" xfId="15544"/>
    <cellStyle name="Feeder Field 4 4 2 37 2 2" xfId="15545"/>
    <cellStyle name="Feeder Field 4 4 2 37 2 3" xfId="15546"/>
    <cellStyle name="Feeder Field 4 4 2 37 2 4" xfId="15547"/>
    <cellStyle name="Feeder Field 4 4 2 37 3" xfId="15548"/>
    <cellStyle name="Feeder Field 4 4 2 37 4" xfId="15549"/>
    <cellStyle name="Feeder Field 4 4 2 38" xfId="1516"/>
    <cellStyle name="Feeder Field 4 4 2 38 2" xfId="15550"/>
    <cellStyle name="Feeder Field 4 4 2 38 2 2" xfId="15551"/>
    <cellStyle name="Feeder Field 4 4 2 38 2 3" xfId="15552"/>
    <cellStyle name="Feeder Field 4 4 2 38 2 4" xfId="15553"/>
    <cellStyle name="Feeder Field 4 4 2 38 3" xfId="15554"/>
    <cellStyle name="Feeder Field 4 4 2 38 4" xfId="15555"/>
    <cellStyle name="Feeder Field 4 4 2 39" xfId="1517"/>
    <cellStyle name="Feeder Field 4 4 2 39 2" xfId="15556"/>
    <cellStyle name="Feeder Field 4 4 2 39 2 2" xfId="15557"/>
    <cellStyle name="Feeder Field 4 4 2 39 2 3" xfId="15558"/>
    <cellStyle name="Feeder Field 4 4 2 39 2 4" xfId="15559"/>
    <cellStyle name="Feeder Field 4 4 2 39 3" xfId="15560"/>
    <cellStyle name="Feeder Field 4 4 2 39 4" xfId="15561"/>
    <cellStyle name="Feeder Field 4 4 2 4" xfId="1518"/>
    <cellStyle name="Feeder Field 4 4 2 4 2" xfId="15562"/>
    <cellStyle name="Feeder Field 4 4 2 4 2 2" xfId="15563"/>
    <cellStyle name="Feeder Field 4 4 2 4 2 3" xfId="15564"/>
    <cellStyle name="Feeder Field 4 4 2 4 2 4" xfId="15565"/>
    <cellStyle name="Feeder Field 4 4 2 4 3" xfId="15566"/>
    <cellStyle name="Feeder Field 4 4 2 4 4" xfId="15567"/>
    <cellStyle name="Feeder Field 4 4 2 40" xfId="1519"/>
    <cellStyle name="Feeder Field 4 4 2 40 2" xfId="15568"/>
    <cellStyle name="Feeder Field 4 4 2 40 2 2" xfId="15569"/>
    <cellStyle name="Feeder Field 4 4 2 40 2 3" xfId="15570"/>
    <cellStyle name="Feeder Field 4 4 2 40 2 4" xfId="15571"/>
    <cellStyle name="Feeder Field 4 4 2 40 3" xfId="15572"/>
    <cellStyle name="Feeder Field 4 4 2 40 4" xfId="15573"/>
    <cellStyle name="Feeder Field 4 4 2 41" xfId="1520"/>
    <cellStyle name="Feeder Field 4 4 2 41 2" xfId="15574"/>
    <cellStyle name="Feeder Field 4 4 2 41 2 2" xfId="15575"/>
    <cellStyle name="Feeder Field 4 4 2 41 2 3" xfId="15576"/>
    <cellStyle name="Feeder Field 4 4 2 41 2 4" xfId="15577"/>
    <cellStyle name="Feeder Field 4 4 2 41 3" xfId="15578"/>
    <cellStyle name="Feeder Field 4 4 2 41 4" xfId="15579"/>
    <cellStyle name="Feeder Field 4 4 2 42" xfId="1521"/>
    <cellStyle name="Feeder Field 4 4 2 42 2" xfId="15580"/>
    <cellStyle name="Feeder Field 4 4 2 42 2 2" xfId="15581"/>
    <cellStyle name="Feeder Field 4 4 2 42 2 3" xfId="15582"/>
    <cellStyle name="Feeder Field 4 4 2 42 2 4" xfId="15583"/>
    <cellStyle name="Feeder Field 4 4 2 42 3" xfId="15584"/>
    <cellStyle name="Feeder Field 4 4 2 42 4" xfId="15585"/>
    <cellStyle name="Feeder Field 4 4 2 43" xfId="1522"/>
    <cellStyle name="Feeder Field 4 4 2 43 2" xfId="15586"/>
    <cellStyle name="Feeder Field 4 4 2 43 2 2" xfId="15587"/>
    <cellStyle name="Feeder Field 4 4 2 43 2 3" xfId="15588"/>
    <cellStyle name="Feeder Field 4 4 2 43 2 4" xfId="15589"/>
    <cellStyle name="Feeder Field 4 4 2 43 3" xfId="15590"/>
    <cellStyle name="Feeder Field 4 4 2 43 4" xfId="15591"/>
    <cellStyle name="Feeder Field 4 4 2 44" xfId="1523"/>
    <cellStyle name="Feeder Field 4 4 2 44 2" xfId="15592"/>
    <cellStyle name="Feeder Field 4 4 2 44 2 2" xfId="15593"/>
    <cellStyle name="Feeder Field 4 4 2 44 2 3" xfId="15594"/>
    <cellStyle name="Feeder Field 4 4 2 44 2 4" xfId="15595"/>
    <cellStyle name="Feeder Field 4 4 2 44 3" xfId="15596"/>
    <cellStyle name="Feeder Field 4 4 2 44 4" xfId="15597"/>
    <cellStyle name="Feeder Field 4 4 2 45" xfId="15598"/>
    <cellStyle name="Feeder Field 4 4 2 45 2" xfId="15599"/>
    <cellStyle name="Feeder Field 4 4 2 45 3" xfId="15600"/>
    <cellStyle name="Feeder Field 4 4 2 45 4" xfId="15601"/>
    <cellStyle name="Feeder Field 4 4 2 46" xfId="15602"/>
    <cellStyle name="Feeder Field 4 4 2 46 2" xfId="15603"/>
    <cellStyle name="Feeder Field 4 4 2 46 3" xfId="15604"/>
    <cellStyle name="Feeder Field 4 4 2 46 4" xfId="15605"/>
    <cellStyle name="Feeder Field 4 4 2 47" xfId="15606"/>
    <cellStyle name="Feeder Field 4 4 2 5" xfId="1524"/>
    <cellStyle name="Feeder Field 4 4 2 5 2" xfId="15607"/>
    <cellStyle name="Feeder Field 4 4 2 5 2 2" xfId="15608"/>
    <cellStyle name="Feeder Field 4 4 2 5 2 3" xfId="15609"/>
    <cellStyle name="Feeder Field 4 4 2 5 2 4" xfId="15610"/>
    <cellStyle name="Feeder Field 4 4 2 5 3" xfId="15611"/>
    <cellStyle name="Feeder Field 4 4 2 5 4" xfId="15612"/>
    <cellStyle name="Feeder Field 4 4 2 6" xfId="1525"/>
    <cellStyle name="Feeder Field 4 4 2 6 2" xfId="15613"/>
    <cellStyle name="Feeder Field 4 4 2 6 2 2" xfId="15614"/>
    <cellStyle name="Feeder Field 4 4 2 6 2 3" xfId="15615"/>
    <cellStyle name="Feeder Field 4 4 2 6 2 4" xfId="15616"/>
    <cellStyle name="Feeder Field 4 4 2 6 3" xfId="15617"/>
    <cellStyle name="Feeder Field 4 4 2 6 4" xfId="15618"/>
    <cellStyle name="Feeder Field 4 4 2 7" xfId="1526"/>
    <cellStyle name="Feeder Field 4 4 2 7 2" xfId="15619"/>
    <cellStyle name="Feeder Field 4 4 2 7 2 2" xfId="15620"/>
    <cellStyle name="Feeder Field 4 4 2 7 2 3" xfId="15621"/>
    <cellStyle name="Feeder Field 4 4 2 7 2 4" xfId="15622"/>
    <cellStyle name="Feeder Field 4 4 2 7 3" xfId="15623"/>
    <cellStyle name="Feeder Field 4 4 2 7 4" xfId="15624"/>
    <cellStyle name="Feeder Field 4 4 2 8" xfId="1527"/>
    <cellStyle name="Feeder Field 4 4 2 8 2" xfId="15625"/>
    <cellStyle name="Feeder Field 4 4 2 8 2 2" xfId="15626"/>
    <cellStyle name="Feeder Field 4 4 2 8 2 3" xfId="15627"/>
    <cellStyle name="Feeder Field 4 4 2 8 2 4" xfId="15628"/>
    <cellStyle name="Feeder Field 4 4 2 8 3" xfId="15629"/>
    <cellStyle name="Feeder Field 4 4 2 8 4" xfId="15630"/>
    <cellStyle name="Feeder Field 4 4 2 9" xfId="1528"/>
    <cellStyle name="Feeder Field 4 4 2 9 2" xfId="15631"/>
    <cellStyle name="Feeder Field 4 4 2 9 2 2" xfId="15632"/>
    <cellStyle name="Feeder Field 4 4 2 9 2 3" xfId="15633"/>
    <cellStyle name="Feeder Field 4 4 2 9 2 4" xfId="15634"/>
    <cellStyle name="Feeder Field 4 4 2 9 3" xfId="15635"/>
    <cellStyle name="Feeder Field 4 4 2 9 4" xfId="15636"/>
    <cellStyle name="Feeder Field 4 4 20" xfId="1529"/>
    <cellStyle name="Feeder Field 4 4 20 2" xfId="15637"/>
    <cellStyle name="Feeder Field 4 4 20 2 2" xfId="15638"/>
    <cellStyle name="Feeder Field 4 4 20 2 3" xfId="15639"/>
    <cellStyle name="Feeder Field 4 4 20 2 4" xfId="15640"/>
    <cellStyle name="Feeder Field 4 4 20 3" xfId="15641"/>
    <cellStyle name="Feeder Field 4 4 20 4" xfId="15642"/>
    <cellStyle name="Feeder Field 4 4 21" xfId="1530"/>
    <cellStyle name="Feeder Field 4 4 21 2" xfId="15643"/>
    <cellStyle name="Feeder Field 4 4 21 2 2" xfId="15644"/>
    <cellStyle name="Feeder Field 4 4 21 2 3" xfId="15645"/>
    <cellStyle name="Feeder Field 4 4 21 2 4" xfId="15646"/>
    <cellStyle name="Feeder Field 4 4 21 3" xfId="15647"/>
    <cellStyle name="Feeder Field 4 4 21 4" xfId="15648"/>
    <cellStyle name="Feeder Field 4 4 22" xfId="1531"/>
    <cellStyle name="Feeder Field 4 4 22 2" xfId="15649"/>
    <cellStyle name="Feeder Field 4 4 22 2 2" xfId="15650"/>
    <cellStyle name="Feeder Field 4 4 22 2 3" xfId="15651"/>
    <cellStyle name="Feeder Field 4 4 22 2 4" xfId="15652"/>
    <cellStyle name="Feeder Field 4 4 22 3" xfId="15653"/>
    <cellStyle name="Feeder Field 4 4 22 4" xfId="15654"/>
    <cellStyle name="Feeder Field 4 4 23" xfId="1532"/>
    <cellStyle name="Feeder Field 4 4 23 2" xfId="15655"/>
    <cellStyle name="Feeder Field 4 4 23 2 2" xfId="15656"/>
    <cellStyle name="Feeder Field 4 4 23 2 3" xfId="15657"/>
    <cellStyle name="Feeder Field 4 4 23 2 4" xfId="15658"/>
    <cellStyle name="Feeder Field 4 4 23 3" xfId="15659"/>
    <cellStyle name="Feeder Field 4 4 23 4" xfId="15660"/>
    <cellStyle name="Feeder Field 4 4 24" xfId="1533"/>
    <cellStyle name="Feeder Field 4 4 24 2" xfId="15661"/>
    <cellStyle name="Feeder Field 4 4 24 2 2" xfId="15662"/>
    <cellStyle name="Feeder Field 4 4 24 2 3" xfId="15663"/>
    <cellStyle name="Feeder Field 4 4 24 2 4" xfId="15664"/>
    <cellStyle name="Feeder Field 4 4 24 3" xfId="15665"/>
    <cellStyle name="Feeder Field 4 4 24 4" xfId="15666"/>
    <cellStyle name="Feeder Field 4 4 25" xfId="1534"/>
    <cellStyle name="Feeder Field 4 4 25 2" xfId="15667"/>
    <cellStyle name="Feeder Field 4 4 25 2 2" xfId="15668"/>
    <cellStyle name="Feeder Field 4 4 25 2 3" xfId="15669"/>
    <cellStyle name="Feeder Field 4 4 25 2 4" xfId="15670"/>
    <cellStyle name="Feeder Field 4 4 25 3" xfId="15671"/>
    <cellStyle name="Feeder Field 4 4 25 4" xfId="15672"/>
    <cellStyle name="Feeder Field 4 4 26" xfId="1535"/>
    <cellStyle name="Feeder Field 4 4 26 2" xfId="15673"/>
    <cellStyle name="Feeder Field 4 4 26 2 2" xfId="15674"/>
    <cellStyle name="Feeder Field 4 4 26 2 3" xfId="15675"/>
    <cellStyle name="Feeder Field 4 4 26 2 4" xfId="15676"/>
    <cellStyle name="Feeder Field 4 4 26 3" xfId="15677"/>
    <cellStyle name="Feeder Field 4 4 26 4" xfId="15678"/>
    <cellStyle name="Feeder Field 4 4 27" xfId="1536"/>
    <cellStyle name="Feeder Field 4 4 27 2" xfId="15679"/>
    <cellStyle name="Feeder Field 4 4 27 2 2" xfId="15680"/>
    <cellStyle name="Feeder Field 4 4 27 2 3" xfId="15681"/>
    <cellStyle name="Feeder Field 4 4 27 2 4" xfId="15682"/>
    <cellStyle name="Feeder Field 4 4 27 3" xfId="15683"/>
    <cellStyle name="Feeder Field 4 4 27 4" xfId="15684"/>
    <cellStyle name="Feeder Field 4 4 28" xfId="1537"/>
    <cellStyle name="Feeder Field 4 4 28 2" xfId="15685"/>
    <cellStyle name="Feeder Field 4 4 28 2 2" xfId="15686"/>
    <cellStyle name="Feeder Field 4 4 28 2 3" xfId="15687"/>
    <cellStyle name="Feeder Field 4 4 28 2 4" xfId="15688"/>
    <cellStyle name="Feeder Field 4 4 28 3" xfId="15689"/>
    <cellStyle name="Feeder Field 4 4 28 4" xfId="15690"/>
    <cellStyle name="Feeder Field 4 4 29" xfId="1538"/>
    <cellStyle name="Feeder Field 4 4 29 2" xfId="15691"/>
    <cellStyle name="Feeder Field 4 4 29 2 2" xfId="15692"/>
    <cellStyle name="Feeder Field 4 4 29 2 3" xfId="15693"/>
    <cellStyle name="Feeder Field 4 4 29 2 4" xfId="15694"/>
    <cellStyle name="Feeder Field 4 4 29 3" xfId="15695"/>
    <cellStyle name="Feeder Field 4 4 29 4" xfId="15696"/>
    <cellStyle name="Feeder Field 4 4 3" xfId="1539"/>
    <cellStyle name="Feeder Field 4 4 3 2" xfId="15697"/>
    <cellStyle name="Feeder Field 4 4 3 2 2" xfId="15698"/>
    <cellStyle name="Feeder Field 4 4 3 2 3" xfId="15699"/>
    <cellStyle name="Feeder Field 4 4 3 2 4" xfId="15700"/>
    <cellStyle name="Feeder Field 4 4 3 3" xfId="15701"/>
    <cellStyle name="Feeder Field 4 4 3 4" xfId="15702"/>
    <cellStyle name="Feeder Field 4 4 30" xfId="1540"/>
    <cellStyle name="Feeder Field 4 4 30 2" xfId="15703"/>
    <cellStyle name="Feeder Field 4 4 30 2 2" xfId="15704"/>
    <cellStyle name="Feeder Field 4 4 30 2 3" xfId="15705"/>
    <cellStyle name="Feeder Field 4 4 30 2 4" xfId="15706"/>
    <cellStyle name="Feeder Field 4 4 30 3" xfId="15707"/>
    <cellStyle name="Feeder Field 4 4 30 4" xfId="15708"/>
    <cellStyle name="Feeder Field 4 4 31" xfId="1541"/>
    <cellStyle name="Feeder Field 4 4 31 2" xfId="15709"/>
    <cellStyle name="Feeder Field 4 4 31 2 2" xfId="15710"/>
    <cellStyle name="Feeder Field 4 4 31 2 3" xfId="15711"/>
    <cellStyle name="Feeder Field 4 4 31 2 4" xfId="15712"/>
    <cellStyle name="Feeder Field 4 4 31 3" xfId="15713"/>
    <cellStyle name="Feeder Field 4 4 31 4" xfId="15714"/>
    <cellStyle name="Feeder Field 4 4 32" xfId="1542"/>
    <cellStyle name="Feeder Field 4 4 32 2" xfId="15715"/>
    <cellStyle name="Feeder Field 4 4 32 2 2" xfId="15716"/>
    <cellStyle name="Feeder Field 4 4 32 2 3" xfId="15717"/>
    <cellStyle name="Feeder Field 4 4 32 2 4" xfId="15718"/>
    <cellStyle name="Feeder Field 4 4 32 3" xfId="15719"/>
    <cellStyle name="Feeder Field 4 4 32 4" xfId="15720"/>
    <cellStyle name="Feeder Field 4 4 33" xfId="1543"/>
    <cellStyle name="Feeder Field 4 4 33 2" xfId="15721"/>
    <cellStyle name="Feeder Field 4 4 33 2 2" xfId="15722"/>
    <cellStyle name="Feeder Field 4 4 33 2 3" xfId="15723"/>
    <cellStyle name="Feeder Field 4 4 33 2 4" xfId="15724"/>
    <cellStyle name="Feeder Field 4 4 33 3" xfId="15725"/>
    <cellStyle name="Feeder Field 4 4 33 4" xfId="15726"/>
    <cellStyle name="Feeder Field 4 4 34" xfId="1544"/>
    <cellStyle name="Feeder Field 4 4 34 2" xfId="15727"/>
    <cellStyle name="Feeder Field 4 4 34 2 2" xfId="15728"/>
    <cellStyle name="Feeder Field 4 4 34 2 3" xfId="15729"/>
    <cellStyle name="Feeder Field 4 4 34 2 4" xfId="15730"/>
    <cellStyle name="Feeder Field 4 4 34 3" xfId="15731"/>
    <cellStyle name="Feeder Field 4 4 34 4" xfId="15732"/>
    <cellStyle name="Feeder Field 4 4 35" xfId="1545"/>
    <cellStyle name="Feeder Field 4 4 35 2" xfId="15733"/>
    <cellStyle name="Feeder Field 4 4 35 2 2" xfId="15734"/>
    <cellStyle name="Feeder Field 4 4 35 2 3" xfId="15735"/>
    <cellStyle name="Feeder Field 4 4 35 2 4" xfId="15736"/>
    <cellStyle name="Feeder Field 4 4 35 3" xfId="15737"/>
    <cellStyle name="Feeder Field 4 4 35 4" xfId="15738"/>
    <cellStyle name="Feeder Field 4 4 36" xfId="1546"/>
    <cellStyle name="Feeder Field 4 4 36 2" xfId="15739"/>
    <cellStyle name="Feeder Field 4 4 36 2 2" xfId="15740"/>
    <cellStyle name="Feeder Field 4 4 36 2 3" xfId="15741"/>
    <cellStyle name="Feeder Field 4 4 36 2 4" xfId="15742"/>
    <cellStyle name="Feeder Field 4 4 36 3" xfId="15743"/>
    <cellStyle name="Feeder Field 4 4 36 4" xfId="15744"/>
    <cellStyle name="Feeder Field 4 4 37" xfId="1547"/>
    <cellStyle name="Feeder Field 4 4 37 2" xfId="15745"/>
    <cellStyle name="Feeder Field 4 4 37 2 2" xfId="15746"/>
    <cellStyle name="Feeder Field 4 4 37 2 3" xfId="15747"/>
    <cellStyle name="Feeder Field 4 4 37 2 4" xfId="15748"/>
    <cellStyle name="Feeder Field 4 4 37 3" xfId="15749"/>
    <cellStyle name="Feeder Field 4 4 37 4" xfId="15750"/>
    <cellStyle name="Feeder Field 4 4 38" xfId="1548"/>
    <cellStyle name="Feeder Field 4 4 38 2" xfId="15751"/>
    <cellStyle name="Feeder Field 4 4 38 2 2" xfId="15752"/>
    <cellStyle name="Feeder Field 4 4 38 2 3" xfId="15753"/>
    <cellStyle name="Feeder Field 4 4 38 2 4" xfId="15754"/>
    <cellStyle name="Feeder Field 4 4 38 3" xfId="15755"/>
    <cellStyle name="Feeder Field 4 4 38 4" xfId="15756"/>
    <cellStyle name="Feeder Field 4 4 39" xfId="1549"/>
    <cellStyle name="Feeder Field 4 4 39 2" xfId="15757"/>
    <cellStyle name="Feeder Field 4 4 39 2 2" xfId="15758"/>
    <cellStyle name="Feeder Field 4 4 39 2 3" xfId="15759"/>
    <cellStyle name="Feeder Field 4 4 39 2 4" xfId="15760"/>
    <cellStyle name="Feeder Field 4 4 39 3" xfId="15761"/>
    <cellStyle name="Feeder Field 4 4 39 4" xfId="15762"/>
    <cellStyle name="Feeder Field 4 4 4" xfId="1550"/>
    <cellStyle name="Feeder Field 4 4 4 2" xfId="15763"/>
    <cellStyle name="Feeder Field 4 4 4 2 2" xfId="15764"/>
    <cellStyle name="Feeder Field 4 4 4 2 3" xfId="15765"/>
    <cellStyle name="Feeder Field 4 4 4 2 4" xfId="15766"/>
    <cellStyle name="Feeder Field 4 4 4 3" xfId="15767"/>
    <cellStyle name="Feeder Field 4 4 4 4" xfId="15768"/>
    <cellStyle name="Feeder Field 4 4 40" xfId="1551"/>
    <cellStyle name="Feeder Field 4 4 40 2" xfId="15769"/>
    <cellStyle name="Feeder Field 4 4 40 2 2" xfId="15770"/>
    <cellStyle name="Feeder Field 4 4 40 2 3" xfId="15771"/>
    <cellStyle name="Feeder Field 4 4 40 2 4" xfId="15772"/>
    <cellStyle name="Feeder Field 4 4 40 3" xfId="15773"/>
    <cellStyle name="Feeder Field 4 4 40 4" xfId="15774"/>
    <cellStyle name="Feeder Field 4 4 41" xfId="1552"/>
    <cellStyle name="Feeder Field 4 4 41 2" xfId="15775"/>
    <cellStyle name="Feeder Field 4 4 41 2 2" xfId="15776"/>
    <cellStyle name="Feeder Field 4 4 41 2 3" xfId="15777"/>
    <cellStyle name="Feeder Field 4 4 41 2 4" xfId="15778"/>
    <cellStyle name="Feeder Field 4 4 41 3" xfId="15779"/>
    <cellStyle name="Feeder Field 4 4 41 4" xfId="15780"/>
    <cellStyle name="Feeder Field 4 4 42" xfId="1553"/>
    <cellStyle name="Feeder Field 4 4 42 2" xfId="15781"/>
    <cellStyle name="Feeder Field 4 4 42 2 2" xfId="15782"/>
    <cellStyle name="Feeder Field 4 4 42 2 3" xfId="15783"/>
    <cellStyle name="Feeder Field 4 4 42 2 4" xfId="15784"/>
    <cellStyle name="Feeder Field 4 4 42 3" xfId="15785"/>
    <cellStyle name="Feeder Field 4 4 42 4" xfId="15786"/>
    <cellStyle name="Feeder Field 4 4 43" xfId="1554"/>
    <cellStyle name="Feeder Field 4 4 43 2" xfId="15787"/>
    <cellStyle name="Feeder Field 4 4 43 2 2" xfId="15788"/>
    <cellStyle name="Feeder Field 4 4 43 2 3" xfId="15789"/>
    <cellStyle name="Feeder Field 4 4 43 2 4" xfId="15790"/>
    <cellStyle name="Feeder Field 4 4 43 3" xfId="15791"/>
    <cellStyle name="Feeder Field 4 4 43 4" xfId="15792"/>
    <cellStyle name="Feeder Field 4 4 44" xfId="1555"/>
    <cellStyle name="Feeder Field 4 4 44 2" xfId="15793"/>
    <cellStyle name="Feeder Field 4 4 44 2 2" xfId="15794"/>
    <cellStyle name="Feeder Field 4 4 44 2 3" xfId="15795"/>
    <cellStyle name="Feeder Field 4 4 44 2 4" xfId="15796"/>
    <cellStyle name="Feeder Field 4 4 44 3" xfId="15797"/>
    <cellStyle name="Feeder Field 4 4 44 4" xfId="15798"/>
    <cellStyle name="Feeder Field 4 4 45" xfId="1556"/>
    <cellStyle name="Feeder Field 4 4 45 2" xfId="15799"/>
    <cellStyle name="Feeder Field 4 4 45 2 2" xfId="15800"/>
    <cellStyle name="Feeder Field 4 4 45 2 3" xfId="15801"/>
    <cellStyle name="Feeder Field 4 4 45 2 4" xfId="15802"/>
    <cellStyle name="Feeder Field 4 4 45 3" xfId="15803"/>
    <cellStyle name="Feeder Field 4 4 45 4" xfId="15804"/>
    <cellStyle name="Feeder Field 4 4 46" xfId="15805"/>
    <cellStyle name="Feeder Field 4 4 46 2" xfId="15806"/>
    <cellStyle name="Feeder Field 4 4 46 3" xfId="15807"/>
    <cellStyle name="Feeder Field 4 4 46 4" xfId="15808"/>
    <cellStyle name="Feeder Field 4 4 47" xfId="15809"/>
    <cellStyle name="Feeder Field 4 4 47 2" xfId="15810"/>
    <cellStyle name="Feeder Field 4 4 47 3" xfId="15811"/>
    <cellStyle name="Feeder Field 4 4 47 4" xfId="15812"/>
    <cellStyle name="Feeder Field 4 4 48" xfId="15813"/>
    <cellStyle name="Feeder Field 4 4 5" xfId="1557"/>
    <cellStyle name="Feeder Field 4 4 5 2" xfId="15814"/>
    <cellStyle name="Feeder Field 4 4 5 2 2" xfId="15815"/>
    <cellStyle name="Feeder Field 4 4 5 2 3" xfId="15816"/>
    <cellStyle name="Feeder Field 4 4 5 2 4" xfId="15817"/>
    <cellStyle name="Feeder Field 4 4 5 3" xfId="15818"/>
    <cellStyle name="Feeder Field 4 4 5 4" xfId="15819"/>
    <cellStyle name="Feeder Field 4 4 6" xfId="1558"/>
    <cellStyle name="Feeder Field 4 4 6 2" xfId="15820"/>
    <cellStyle name="Feeder Field 4 4 6 2 2" xfId="15821"/>
    <cellStyle name="Feeder Field 4 4 6 2 3" xfId="15822"/>
    <cellStyle name="Feeder Field 4 4 6 2 4" xfId="15823"/>
    <cellStyle name="Feeder Field 4 4 6 3" xfId="15824"/>
    <cellStyle name="Feeder Field 4 4 6 4" xfId="15825"/>
    <cellStyle name="Feeder Field 4 4 7" xfId="1559"/>
    <cellStyle name="Feeder Field 4 4 7 2" xfId="15826"/>
    <cellStyle name="Feeder Field 4 4 7 2 2" xfId="15827"/>
    <cellStyle name="Feeder Field 4 4 7 2 3" xfId="15828"/>
    <cellStyle name="Feeder Field 4 4 7 2 4" xfId="15829"/>
    <cellStyle name="Feeder Field 4 4 7 3" xfId="15830"/>
    <cellStyle name="Feeder Field 4 4 7 4" xfId="15831"/>
    <cellStyle name="Feeder Field 4 4 8" xfId="1560"/>
    <cellStyle name="Feeder Field 4 4 8 2" xfId="15832"/>
    <cellStyle name="Feeder Field 4 4 8 2 2" xfId="15833"/>
    <cellStyle name="Feeder Field 4 4 8 2 3" xfId="15834"/>
    <cellStyle name="Feeder Field 4 4 8 2 4" xfId="15835"/>
    <cellStyle name="Feeder Field 4 4 8 3" xfId="15836"/>
    <cellStyle name="Feeder Field 4 4 8 4" xfId="15837"/>
    <cellStyle name="Feeder Field 4 4 9" xfId="1561"/>
    <cellStyle name="Feeder Field 4 4 9 2" xfId="15838"/>
    <cellStyle name="Feeder Field 4 4 9 2 2" xfId="15839"/>
    <cellStyle name="Feeder Field 4 4 9 2 3" xfId="15840"/>
    <cellStyle name="Feeder Field 4 4 9 2 4" xfId="15841"/>
    <cellStyle name="Feeder Field 4 4 9 3" xfId="15842"/>
    <cellStyle name="Feeder Field 4 4 9 4" xfId="15843"/>
    <cellStyle name="Feeder Field 4 5" xfId="1562"/>
    <cellStyle name="Feeder Field 4 5 10" xfId="1563"/>
    <cellStyle name="Feeder Field 4 5 10 2" xfId="15844"/>
    <cellStyle name="Feeder Field 4 5 10 2 2" xfId="15845"/>
    <cellStyle name="Feeder Field 4 5 10 2 3" xfId="15846"/>
    <cellStyle name="Feeder Field 4 5 10 2 4" xfId="15847"/>
    <cellStyle name="Feeder Field 4 5 10 3" xfId="15848"/>
    <cellStyle name="Feeder Field 4 5 10 4" xfId="15849"/>
    <cellStyle name="Feeder Field 4 5 11" xfId="1564"/>
    <cellStyle name="Feeder Field 4 5 11 2" xfId="15850"/>
    <cellStyle name="Feeder Field 4 5 11 2 2" xfId="15851"/>
    <cellStyle name="Feeder Field 4 5 11 2 3" xfId="15852"/>
    <cellStyle name="Feeder Field 4 5 11 2 4" xfId="15853"/>
    <cellStyle name="Feeder Field 4 5 11 3" xfId="15854"/>
    <cellStyle name="Feeder Field 4 5 11 4" xfId="15855"/>
    <cellStyle name="Feeder Field 4 5 12" xfId="1565"/>
    <cellStyle name="Feeder Field 4 5 12 2" xfId="15856"/>
    <cellStyle name="Feeder Field 4 5 12 2 2" xfId="15857"/>
    <cellStyle name="Feeder Field 4 5 12 2 3" xfId="15858"/>
    <cellStyle name="Feeder Field 4 5 12 2 4" xfId="15859"/>
    <cellStyle name="Feeder Field 4 5 12 3" xfId="15860"/>
    <cellStyle name="Feeder Field 4 5 12 4" xfId="15861"/>
    <cellStyle name="Feeder Field 4 5 13" xfId="1566"/>
    <cellStyle name="Feeder Field 4 5 13 2" xfId="15862"/>
    <cellStyle name="Feeder Field 4 5 13 2 2" xfId="15863"/>
    <cellStyle name="Feeder Field 4 5 13 2 3" xfId="15864"/>
    <cellStyle name="Feeder Field 4 5 13 2 4" xfId="15865"/>
    <cellStyle name="Feeder Field 4 5 13 3" xfId="15866"/>
    <cellStyle name="Feeder Field 4 5 13 4" xfId="15867"/>
    <cellStyle name="Feeder Field 4 5 14" xfId="1567"/>
    <cellStyle name="Feeder Field 4 5 14 2" xfId="15868"/>
    <cellStyle name="Feeder Field 4 5 14 2 2" xfId="15869"/>
    <cellStyle name="Feeder Field 4 5 14 2 3" xfId="15870"/>
    <cellStyle name="Feeder Field 4 5 14 2 4" xfId="15871"/>
    <cellStyle name="Feeder Field 4 5 14 3" xfId="15872"/>
    <cellStyle name="Feeder Field 4 5 14 4" xfId="15873"/>
    <cellStyle name="Feeder Field 4 5 15" xfId="1568"/>
    <cellStyle name="Feeder Field 4 5 15 2" xfId="15874"/>
    <cellStyle name="Feeder Field 4 5 15 2 2" xfId="15875"/>
    <cellStyle name="Feeder Field 4 5 15 2 3" xfId="15876"/>
    <cellStyle name="Feeder Field 4 5 15 2 4" xfId="15877"/>
    <cellStyle name="Feeder Field 4 5 15 3" xfId="15878"/>
    <cellStyle name="Feeder Field 4 5 15 4" xfId="15879"/>
    <cellStyle name="Feeder Field 4 5 16" xfId="1569"/>
    <cellStyle name="Feeder Field 4 5 16 2" xfId="15880"/>
    <cellStyle name="Feeder Field 4 5 16 2 2" xfId="15881"/>
    <cellStyle name="Feeder Field 4 5 16 2 3" xfId="15882"/>
    <cellStyle name="Feeder Field 4 5 16 2 4" xfId="15883"/>
    <cellStyle name="Feeder Field 4 5 16 3" xfId="15884"/>
    <cellStyle name="Feeder Field 4 5 16 4" xfId="15885"/>
    <cellStyle name="Feeder Field 4 5 17" xfId="1570"/>
    <cellStyle name="Feeder Field 4 5 17 2" xfId="15886"/>
    <cellStyle name="Feeder Field 4 5 17 2 2" xfId="15887"/>
    <cellStyle name="Feeder Field 4 5 17 2 3" xfId="15888"/>
    <cellStyle name="Feeder Field 4 5 17 2 4" xfId="15889"/>
    <cellStyle name="Feeder Field 4 5 17 3" xfId="15890"/>
    <cellStyle name="Feeder Field 4 5 17 4" xfId="15891"/>
    <cellStyle name="Feeder Field 4 5 18" xfId="1571"/>
    <cellStyle name="Feeder Field 4 5 18 2" xfId="15892"/>
    <cellStyle name="Feeder Field 4 5 18 2 2" xfId="15893"/>
    <cellStyle name="Feeder Field 4 5 18 2 3" xfId="15894"/>
    <cellStyle name="Feeder Field 4 5 18 2 4" xfId="15895"/>
    <cellStyle name="Feeder Field 4 5 18 3" xfId="15896"/>
    <cellStyle name="Feeder Field 4 5 18 4" xfId="15897"/>
    <cellStyle name="Feeder Field 4 5 19" xfId="1572"/>
    <cellStyle name="Feeder Field 4 5 19 2" xfId="15898"/>
    <cellStyle name="Feeder Field 4 5 19 2 2" xfId="15899"/>
    <cellStyle name="Feeder Field 4 5 19 2 3" xfId="15900"/>
    <cellStyle name="Feeder Field 4 5 19 2 4" xfId="15901"/>
    <cellStyle name="Feeder Field 4 5 19 3" xfId="15902"/>
    <cellStyle name="Feeder Field 4 5 19 4" xfId="15903"/>
    <cellStyle name="Feeder Field 4 5 2" xfId="1573"/>
    <cellStyle name="Feeder Field 4 5 2 2" xfId="15904"/>
    <cellStyle name="Feeder Field 4 5 2 2 2" xfId="15905"/>
    <cellStyle name="Feeder Field 4 5 2 2 3" xfId="15906"/>
    <cellStyle name="Feeder Field 4 5 2 2 4" xfId="15907"/>
    <cellStyle name="Feeder Field 4 5 2 3" xfId="15908"/>
    <cellStyle name="Feeder Field 4 5 2 4" xfId="15909"/>
    <cellStyle name="Feeder Field 4 5 20" xfId="1574"/>
    <cellStyle name="Feeder Field 4 5 20 2" xfId="15910"/>
    <cellStyle name="Feeder Field 4 5 20 2 2" xfId="15911"/>
    <cellStyle name="Feeder Field 4 5 20 2 3" xfId="15912"/>
    <cellStyle name="Feeder Field 4 5 20 2 4" xfId="15913"/>
    <cellStyle name="Feeder Field 4 5 20 3" xfId="15914"/>
    <cellStyle name="Feeder Field 4 5 20 4" xfId="15915"/>
    <cellStyle name="Feeder Field 4 5 21" xfId="1575"/>
    <cellStyle name="Feeder Field 4 5 21 2" xfId="15916"/>
    <cellStyle name="Feeder Field 4 5 21 2 2" xfId="15917"/>
    <cellStyle name="Feeder Field 4 5 21 2 3" xfId="15918"/>
    <cellStyle name="Feeder Field 4 5 21 2 4" xfId="15919"/>
    <cellStyle name="Feeder Field 4 5 21 3" xfId="15920"/>
    <cellStyle name="Feeder Field 4 5 21 4" xfId="15921"/>
    <cellStyle name="Feeder Field 4 5 22" xfId="1576"/>
    <cellStyle name="Feeder Field 4 5 22 2" xfId="15922"/>
    <cellStyle name="Feeder Field 4 5 22 2 2" xfId="15923"/>
    <cellStyle name="Feeder Field 4 5 22 2 3" xfId="15924"/>
    <cellStyle name="Feeder Field 4 5 22 2 4" xfId="15925"/>
    <cellStyle name="Feeder Field 4 5 22 3" xfId="15926"/>
    <cellStyle name="Feeder Field 4 5 22 4" xfId="15927"/>
    <cellStyle name="Feeder Field 4 5 23" xfId="1577"/>
    <cellStyle name="Feeder Field 4 5 23 2" xfId="15928"/>
    <cellStyle name="Feeder Field 4 5 23 2 2" xfId="15929"/>
    <cellStyle name="Feeder Field 4 5 23 2 3" xfId="15930"/>
    <cellStyle name="Feeder Field 4 5 23 2 4" xfId="15931"/>
    <cellStyle name="Feeder Field 4 5 23 3" xfId="15932"/>
    <cellStyle name="Feeder Field 4 5 23 4" xfId="15933"/>
    <cellStyle name="Feeder Field 4 5 24" xfId="1578"/>
    <cellStyle name="Feeder Field 4 5 24 2" xfId="15934"/>
    <cellStyle name="Feeder Field 4 5 24 2 2" xfId="15935"/>
    <cellStyle name="Feeder Field 4 5 24 2 3" xfId="15936"/>
    <cellStyle name="Feeder Field 4 5 24 2 4" xfId="15937"/>
    <cellStyle name="Feeder Field 4 5 24 3" xfId="15938"/>
    <cellStyle name="Feeder Field 4 5 24 4" xfId="15939"/>
    <cellStyle name="Feeder Field 4 5 25" xfId="1579"/>
    <cellStyle name="Feeder Field 4 5 25 2" xfId="15940"/>
    <cellStyle name="Feeder Field 4 5 25 2 2" xfId="15941"/>
    <cellStyle name="Feeder Field 4 5 25 2 3" xfId="15942"/>
    <cellStyle name="Feeder Field 4 5 25 2 4" xfId="15943"/>
    <cellStyle name="Feeder Field 4 5 25 3" xfId="15944"/>
    <cellStyle name="Feeder Field 4 5 25 4" xfId="15945"/>
    <cellStyle name="Feeder Field 4 5 26" xfId="1580"/>
    <cellStyle name="Feeder Field 4 5 26 2" xfId="15946"/>
    <cellStyle name="Feeder Field 4 5 26 2 2" xfId="15947"/>
    <cellStyle name="Feeder Field 4 5 26 2 3" xfId="15948"/>
    <cellStyle name="Feeder Field 4 5 26 2 4" xfId="15949"/>
    <cellStyle name="Feeder Field 4 5 26 3" xfId="15950"/>
    <cellStyle name="Feeder Field 4 5 26 4" xfId="15951"/>
    <cellStyle name="Feeder Field 4 5 27" xfId="1581"/>
    <cellStyle name="Feeder Field 4 5 27 2" xfId="15952"/>
    <cellStyle name="Feeder Field 4 5 27 2 2" xfId="15953"/>
    <cellStyle name="Feeder Field 4 5 27 2 3" xfId="15954"/>
    <cellStyle name="Feeder Field 4 5 27 2 4" xfId="15955"/>
    <cellStyle name="Feeder Field 4 5 27 3" xfId="15956"/>
    <cellStyle name="Feeder Field 4 5 27 4" xfId="15957"/>
    <cellStyle name="Feeder Field 4 5 28" xfId="1582"/>
    <cellStyle name="Feeder Field 4 5 28 2" xfId="15958"/>
    <cellStyle name="Feeder Field 4 5 28 2 2" xfId="15959"/>
    <cellStyle name="Feeder Field 4 5 28 2 3" xfId="15960"/>
    <cellStyle name="Feeder Field 4 5 28 2 4" xfId="15961"/>
    <cellStyle name="Feeder Field 4 5 28 3" xfId="15962"/>
    <cellStyle name="Feeder Field 4 5 28 4" xfId="15963"/>
    <cellStyle name="Feeder Field 4 5 29" xfId="1583"/>
    <cellStyle name="Feeder Field 4 5 29 2" xfId="15964"/>
    <cellStyle name="Feeder Field 4 5 29 2 2" xfId="15965"/>
    <cellStyle name="Feeder Field 4 5 29 2 3" xfId="15966"/>
    <cellStyle name="Feeder Field 4 5 29 2 4" xfId="15967"/>
    <cellStyle name="Feeder Field 4 5 29 3" xfId="15968"/>
    <cellStyle name="Feeder Field 4 5 29 4" xfId="15969"/>
    <cellStyle name="Feeder Field 4 5 3" xfId="1584"/>
    <cellStyle name="Feeder Field 4 5 3 2" xfId="15970"/>
    <cellStyle name="Feeder Field 4 5 3 2 2" xfId="15971"/>
    <cellStyle name="Feeder Field 4 5 3 2 3" xfId="15972"/>
    <cellStyle name="Feeder Field 4 5 3 2 4" xfId="15973"/>
    <cellStyle name="Feeder Field 4 5 3 3" xfId="15974"/>
    <cellStyle name="Feeder Field 4 5 3 4" xfId="15975"/>
    <cellStyle name="Feeder Field 4 5 30" xfId="1585"/>
    <cellStyle name="Feeder Field 4 5 30 2" xfId="15976"/>
    <cellStyle name="Feeder Field 4 5 30 2 2" xfId="15977"/>
    <cellStyle name="Feeder Field 4 5 30 2 3" xfId="15978"/>
    <cellStyle name="Feeder Field 4 5 30 2 4" xfId="15979"/>
    <cellStyle name="Feeder Field 4 5 30 3" xfId="15980"/>
    <cellStyle name="Feeder Field 4 5 30 4" xfId="15981"/>
    <cellStyle name="Feeder Field 4 5 31" xfId="1586"/>
    <cellStyle name="Feeder Field 4 5 31 2" xfId="15982"/>
    <cellStyle name="Feeder Field 4 5 31 2 2" xfId="15983"/>
    <cellStyle name="Feeder Field 4 5 31 2 3" xfId="15984"/>
    <cellStyle name="Feeder Field 4 5 31 2 4" xfId="15985"/>
    <cellStyle name="Feeder Field 4 5 31 3" xfId="15986"/>
    <cellStyle name="Feeder Field 4 5 31 4" xfId="15987"/>
    <cellStyle name="Feeder Field 4 5 32" xfId="1587"/>
    <cellStyle name="Feeder Field 4 5 32 2" xfId="15988"/>
    <cellStyle name="Feeder Field 4 5 32 2 2" xfId="15989"/>
    <cellStyle name="Feeder Field 4 5 32 2 3" xfId="15990"/>
    <cellStyle name="Feeder Field 4 5 32 2 4" xfId="15991"/>
    <cellStyle name="Feeder Field 4 5 32 3" xfId="15992"/>
    <cellStyle name="Feeder Field 4 5 32 4" xfId="15993"/>
    <cellStyle name="Feeder Field 4 5 33" xfId="1588"/>
    <cellStyle name="Feeder Field 4 5 33 2" xfId="15994"/>
    <cellStyle name="Feeder Field 4 5 33 2 2" xfId="15995"/>
    <cellStyle name="Feeder Field 4 5 33 2 3" xfId="15996"/>
    <cellStyle name="Feeder Field 4 5 33 2 4" xfId="15997"/>
    <cellStyle name="Feeder Field 4 5 33 3" xfId="15998"/>
    <cellStyle name="Feeder Field 4 5 33 4" xfId="15999"/>
    <cellStyle name="Feeder Field 4 5 34" xfId="1589"/>
    <cellStyle name="Feeder Field 4 5 34 2" xfId="16000"/>
    <cellStyle name="Feeder Field 4 5 34 2 2" xfId="16001"/>
    <cellStyle name="Feeder Field 4 5 34 2 3" xfId="16002"/>
    <cellStyle name="Feeder Field 4 5 34 2 4" xfId="16003"/>
    <cellStyle name="Feeder Field 4 5 34 3" xfId="16004"/>
    <cellStyle name="Feeder Field 4 5 34 4" xfId="16005"/>
    <cellStyle name="Feeder Field 4 5 35" xfId="1590"/>
    <cellStyle name="Feeder Field 4 5 35 2" xfId="16006"/>
    <cellStyle name="Feeder Field 4 5 35 2 2" xfId="16007"/>
    <cellStyle name="Feeder Field 4 5 35 2 3" xfId="16008"/>
    <cellStyle name="Feeder Field 4 5 35 2 4" xfId="16009"/>
    <cellStyle name="Feeder Field 4 5 35 3" xfId="16010"/>
    <cellStyle name="Feeder Field 4 5 35 4" xfId="16011"/>
    <cellStyle name="Feeder Field 4 5 36" xfId="1591"/>
    <cellStyle name="Feeder Field 4 5 36 2" xfId="16012"/>
    <cellStyle name="Feeder Field 4 5 36 2 2" xfId="16013"/>
    <cellStyle name="Feeder Field 4 5 36 2 3" xfId="16014"/>
    <cellStyle name="Feeder Field 4 5 36 2 4" xfId="16015"/>
    <cellStyle name="Feeder Field 4 5 36 3" xfId="16016"/>
    <cellStyle name="Feeder Field 4 5 36 4" xfId="16017"/>
    <cellStyle name="Feeder Field 4 5 37" xfId="1592"/>
    <cellStyle name="Feeder Field 4 5 37 2" xfId="16018"/>
    <cellStyle name="Feeder Field 4 5 37 2 2" xfId="16019"/>
    <cellStyle name="Feeder Field 4 5 37 2 3" xfId="16020"/>
    <cellStyle name="Feeder Field 4 5 37 2 4" xfId="16021"/>
    <cellStyle name="Feeder Field 4 5 37 3" xfId="16022"/>
    <cellStyle name="Feeder Field 4 5 37 4" xfId="16023"/>
    <cellStyle name="Feeder Field 4 5 38" xfId="1593"/>
    <cellStyle name="Feeder Field 4 5 38 2" xfId="16024"/>
    <cellStyle name="Feeder Field 4 5 38 2 2" xfId="16025"/>
    <cellStyle name="Feeder Field 4 5 38 2 3" xfId="16026"/>
    <cellStyle name="Feeder Field 4 5 38 2 4" xfId="16027"/>
    <cellStyle name="Feeder Field 4 5 38 3" xfId="16028"/>
    <cellStyle name="Feeder Field 4 5 38 4" xfId="16029"/>
    <cellStyle name="Feeder Field 4 5 39" xfId="1594"/>
    <cellStyle name="Feeder Field 4 5 39 2" xfId="16030"/>
    <cellStyle name="Feeder Field 4 5 39 2 2" xfId="16031"/>
    <cellStyle name="Feeder Field 4 5 39 2 3" xfId="16032"/>
    <cellStyle name="Feeder Field 4 5 39 2 4" xfId="16033"/>
    <cellStyle name="Feeder Field 4 5 39 3" xfId="16034"/>
    <cellStyle name="Feeder Field 4 5 39 4" xfId="16035"/>
    <cellStyle name="Feeder Field 4 5 4" xfId="1595"/>
    <cellStyle name="Feeder Field 4 5 4 2" xfId="16036"/>
    <cellStyle name="Feeder Field 4 5 4 2 2" xfId="16037"/>
    <cellStyle name="Feeder Field 4 5 4 2 3" xfId="16038"/>
    <cellStyle name="Feeder Field 4 5 4 2 4" xfId="16039"/>
    <cellStyle name="Feeder Field 4 5 4 3" xfId="16040"/>
    <cellStyle name="Feeder Field 4 5 4 4" xfId="16041"/>
    <cellStyle name="Feeder Field 4 5 40" xfId="1596"/>
    <cellStyle name="Feeder Field 4 5 40 2" xfId="16042"/>
    <cellStyle name="Feeder Field 4 5 40 2 2" xfId="16043"/>
    <cellStyle name="Feeder Field 4 5 40 2 3" xfId="16044"/>
    <cellStyle name="Feeder Field 4 5 40 2 4" xfId="16045"/>
    <cellStyle name="Feeder Field 4 5 40 3" xfId="16046"/>
    <cellStyle name="Feeder Field 4 5 40 4" xfId="16047"/>
    <cellStyle name="Feeder Field 4 5 41" xfId="1597"/>
    <cellStyle name="Feeder Field 4 5 41 2" xfId="16048"/>
    <cellStyle name="Feeder Field 4 5 41 2 2" xfId="16049"/>
    <cellStyle name="Feeder Field 4 5 41 2 3" xfId="16050"/>
    <cellStyle name="Feeder Field 4 5 41 2 4" xfId="16051"/>
    <cellStyle name="Feeder Field 4 5 41 3" xfId="16052"/>
    <cellStyle name="Feeder Field 4 5 41 4" xfId="16053"/>
    <cellStyle name="Feeder Field 4 5 42" xfId="1598"/>
    <cellStyle name="Feeder Field 4 5 42 2" xfId="16054"/>
    <cellStyle name="Feeder Field 4 5 42 2 2" xfId="16055"/>
    <cellStyle name="Feeder Field 4 5 42 2 3" xfId="16056"/>
    <cellStyle name="Feeder Field 4 5 42 2 4" xfId="16057"/>
    <cellStyle name="Feeder Field 4 5 42 3" xfId="16058"/>
    <cellStyle name="Feeder Field 4 5 42 4" xfId="16059"/>
    <cellStyle name="Feeder Field 4 5 43" xfId="1599"/>
    <cellStyle name="Feeder Field 4 5 43 2" xfId="16060"/>
    <cellStyle name="Feeder Field 4 5 43 2 2" xfId="16061"/>
    <cellStyle name="Feeder Field 4 5 43 2 3" xfId="16062"/>
    <cellStyle name="Feeder Field 4 5 43 2 4" xfId="16063"/>
    <cellStyle name="Feeder Field 4 5 43 3" xfId="16064"/>
    <cellStyle name="Feeder Field 4 5 43 4" xfId="16065"/>
    <cellStyle name="Feeder Field 4 5 44" xfId="1600"/>
    <cellStyle name="Feeder Field 4 5 44 2" xfId="16066"/>
    <cellStyle name="Feeder Field 4 5 44 2 2" xfId="16067"/>
    <cellStyle name="Feeder Field 4 5 44 2 3" xfId="16068"/>
    <cellStyle name="Feeder Field 4 5 44 2 4" xfId="16069"/>
    <cellStyle name="Feeder Field 4 5 44 3" xfId="16070"/>
    <cellStyle name="Feeder Field 4 5 44 4" xfId="16071"/>
    <cellStyle name="Feeder Field 4 5 45" xfId="16072"/>
    <cellStyle name="Feeder Field 4 5 45 2" xfId="16073"/>
    <cellStyle name="Feeder Field 4 5 45 3" xfId="16074"/>
    <cellStyle name="Feeder Field 4 5 45 4" xfId="16075"/>
    <cellStyle name="Feeder Field 4 5 46" xfId="16076"/>
    <cellStyle name="Feeder Field 4 5 46 2" xfId="16077"/>
    <cellStyle name="Feeder Field 4 5 46 3" xfId="16078"/>
    <cellStyle name="Feeder Field 4 5 46 4" xfId="16079"/>
    <cellStyle name="Feeder Field 4 5 47" xfId="16080"/>
    <cellStyle name="Feeder Field 4 5 48" xfId="16081"/>
    <cellStyle name="Feeder Field 4 5 5" xfId="1601"/>
    <cellStyle name="Feeder Field 4 5 5 2" xfId="16082"/>
    <cellStyle name="Feeder Field 4 5 5 2 2" xfId="16083"/>
    <cellStyle name="Feeder Field 4 5 5 2 3" xfId="16084"/>
    <cellStyle name="Feeder Field 4 5 5 2 4" xfId="16085"/>
    <cellStyle name="Feeder Field 4 5 5 3" xfId="16086"/>
    <cellStyle name="Feeder Field 4 5 5 4" xfId="16087"/>
    <cellStyle name="Feeder Field 4 5 6" xfId="1602"/>
    <cellStyle name="Feeder Field 4 5 6 2" xfId="16088"/>
    <cellStyle name="Feeder Field 4 5 6 2 2" xfId="16089"/>
    <cellStyle name="Feeder Field 4 5 6 2 3" xfId="16090"/>
    <cellStyle name="Feeder Field 4 5 6 2 4" xfId="16091"/>
    <cellStyle name="Feeder Field 4 5 6 3" xfId="16092"/>
    <cellStyle name="Feeder Field 4 5 6 4" xfId="16093"/>
    <cellStyle name="Feeder Field 4 5 7" xfId="1603"/>
    <cellStyle name="Feeder Field 4 5 7 2" xfId="16094"/>
    <cellStyle name="Feeder Field 4 5 7 2 2" xfId="16095"/>
    <cellStyle name="Feeder Field 4 5 7 2 3" xfId="16096"/>
    <cellStyle name="Feeder Field 4 5 7 2 4" xfId="16097"/>
    <cellStyle name="Feeder Field 4 5 7 3" xfId="16098"/>
    <cellStyle name="Feeder Field 4 5 7 4" xfId="16099"/>
    <cellStyle name="Feeder Field 4 5 8" xfId="1604"/>
    <cellStyle name="Feeder Field 4 5 8 2" xfId="16100"/>
    <cellStyle name="Feeder Field 4 5 8 2 2" xfId="16101"/>
    <cellStyle name="Feeder Field 4 5 8 2 3" xfId="16102"/>
    <cellStyle name="Feeder Field 4 5 8 2 4" xfId="16103"/>
    <cellStyle name="Feeder Field 4 5 8 3" xfId="16104"/>
    <cellStyle name="Feeder Field 4 5 8 4" xfId="16105"/>
    <cellStyle name="Feeder Field 4 5 9" xfId="1605"/>
    <cellStyle name="Feeder Field 4 5 9 2" xfId="16106"/>
    <cellStyle name="Feeder Field 4 5 9 2 2" xfId="16107"/>
    <cellStyle name="Feeder Field 4 5 9 2 3" xfId="16108"/>
    <cellStyle name="Feeder Field 4 5 9 2 4" xfId="16109"/>
    <cellStyle name="Feeder Field 4 5 9 3" xfId="16110"/>
    <cellStyle name="Feeder Field 4 5 9 4" xfId="16111"/>
    <cellStyle name="Feeder Field 4 6" xfId="1606"/>
    <cellStyle name="Feeder Field 4 6 2" xfId="16112"/>
    <cellStyle name="Feeder Field 4 6 2 2" xfId="16113"/>
    <cellStyle name="Feeder Field 4 6 2 3" xfId="16114"/>
    <cellStyle name="Feeder Field 4 6 2 4" xfId="16115"/>
    <cellStyle name="Feeder Field 4 6 3" xfId="16116"/>
    <cellStyle name="Feeder Field 4 6 4" xfId="16117"/>
    <cellStyle name="Feeder Field 4 7" xfId="1607"/>
    <cellStyle name="Feeder Field 4 7 2" xfId="16118"/>
    <cellStyle name="Feeder Field 4 7 2 2" xfId="16119"/>
    <cellStyle name="Feeder Field 4 7 2 3" xfId="16120"/>
    <cellStyle name="Feeder Field 4 7 2 4" xfId="16121"/>
    <cellStyle name="Feeder Field 4 7 3" xfId="16122"/>
    <cellStyle name="Feeder Field 4 7 4" xfId="16123"/>
    <cellStyle name="Feeder Field 4 8" xfId="1608"/>
    <cellStyle name="Feeder Field 4 8 2" xfId="16124"/>
    <cellStyle name="Feeder Field 4 8 2 2" xfId="16125"/>
    <cellStyle name="Feeder Field 4 8 2 3" xfId="16126"/>
    <cellStyle name="Feeder Field 4 8 2 4" xfId="16127"/>
    <cellStyle name="Feeder Field 4 8 3" xfId="16128"/>
    <cellStyle name="Feeder Field 4 8 4" xfId="16129"/>
    <cellStyle name="Feeder Field 4 9" xfId="1609"/>
    <cellStyle name="Feeder Field 4 9 2" xfId="16130"/>
    <cellStyle name="Feeder Field 4 9 2 2" xfId="16131"/>
    <cellStyle name="Feeder Field 4 9 2 3" xfId="16132"/>
    <cellStyle name="Feeder Field 4 9 2 4" xfId="16133"/>
    <cellStyle name="Feeder Field 4 9 3" xfId="16134"/>
    <cellStyle name="Feeder Field 4 9 4" xfId="16135"/>
    <cellStyle name="Feeder Field 5" xfId="1610"/>
    <cellStyle name="Feeder Field 5 10" xfId="1611"/>
    <cellStyle name="Feeder Field 5 10 2" xfId="16136"/>
    <cellStyle name="Feeder Field 5 10 2 2" xfId="16137"/>
    <cellStyle name="Feeder Field 5 10 2 3" xfId="16138"/>
    <cellStyle name="Feeder Field 5 10 2 4" xfId="16139"/>
    <cellStyle name="Feeder Field 5 10 3" xfId="16140"/>
    <cellStyle name="Feeder Field 5 10 4" xfId="16141"/>
    <cellStyle name="Feeder Field 5 11" xfId="1612"/>
    <cellStyle name="Feeder Field 5 11 2" xfId="16142"/>
    <cellStyle name="Feeder Field 5 11 2 2" xfId="16143"/>
    <cellStyle name="Feeder Field 5 11 2 3" xfId="16144"/>
    <cellStyle name="Feeder Field 5 11 2 4" xfId="16145"/>
    <cellStyle name="Feeder Field 5 11 3" xfId="16146"/>
    <cellStyle name="Feeder Field 5 11 4" xfId="16147"/>
    <cellStyle name="Feeder Field 5 12" xfId="1613"/>
    <cellStyle name="Feeder Field 5 12 2" xfId="16148"/>
    <cellStyle name="Feeder Field 5 12 2 2" xfId="16149"/>
    <cellStyle name="Feeder Field 5 12 2 3" xfId="16150"/>
    <cellStyle name="Feeder Field 5 12 2 4" xfId="16151"/>
    <cellStyle name="Feeder Field 5 12 3" xfId="16152"/>
    <cellStyle name="Feeder Field 5 12 4" xfId="16153"/>
    <cellStyle name="Feeder Field 5 13" xfId="1614"/>
    <cellStyle name="Feeder Field 5 13 2" xfId="16154"/>
    <cellStyle name="Feeder Field 5 13 2 2" xfId="16155"/>
    <cellStyle name="Feeder Field 5 13 2 3" xfId="16156"/>
    <cellStyle name="Feeder Field 5 13 2 4" xfId="16157"/>
    <cellStyle name="Feeder Field 5 13 3" xfId="16158"/>
    <cellStyle name="Feeder Field 5 13 4" xfId="16159"/>
    <cellStyle name="Feeder Field 5 14" xfId="1615"/>
    <cellStyle name="Feeder Field 5 14 2" xfId="16160"/>
    <cellStyle name="Feeder Field 5 14 2 2" xfId="16161"/>
    <cellStyle name="Feeder Field 5 14 2 3" xfId="16162"/>
    <cellStyle name="Feeder Field 5 14 2 4" xfId="16163"/>
    <cellStyle name="Feeder Field 5 14 3" xfId="16164"/>
    <cellStyle name="Feeder Field 5 14 4" xfId="16165"/>
    <cellStyle name="Feeder Field 5 15" xfId="1616"/>
    <cellStyle name="Feeder Field 5 15 2" xfId="16166"/>
    <cellStyle name="Feeder Field 5 15 2 2" xfId="16167"/>
    <cellStyle name="Feeder Field 5 15 2 3" xfId="16168"/>
    <cellStyle name="Feeder Field 5 15 2 4" xfId="16169"/>
    <cellStyle name="Feeder Field 5 15 3" xfId="16170"/>
    <cellStyle name="Feeder Field 5 15 4" xfId="16171"/>
    <cellStyle name="Feeder Field 5 16" xfId="1617"/>
    <cellStyle name="Feeder Field 5 16 2" xfId="16172"/>
    <cellStyle name="Feeder Field 5 16 2 2" xfId="16173"/>
    <cellStyle name="Feeder Field 5 16 2 3" xfId="16174"/>
    <cellStyle name="Feeder Field 5 16 2 4" xfId="16175"/>
    <cellStyle name="Feeder Field 5 16 3" xfId="16176"/>
    <cellStyle name="Feeder Field 5 16 4" xfId="16177"/>
    <cellStyle name="Feeder Field 5 17" xfId="1618"/>
    <cellStyle name="Feeder Field 5 17 2" xfId="16178"/>
    <cellStyle name="Feeder Field 5 17 2 2" xfId="16179"/>
    <cellStyle name="Feeder Field 5 17 2 3" xfId="16180"/>
    <cellStyle name="Feeder Field 5 17 2 4" xfId="16181"/>
    <cellStyle name="Feeder Field 5 17 3" xfId="16182"/>
    <cellStyle name="Feeder Field 5 17 4" xfId="16183"/>
    <cellStyle name="Feeder Field 5 18" xfId="1619"/>
    <cellStyle name="Feeder Field 5 18 2" xfId="16184"/>
    <cellStyle name="Feeder Field 5 18 2 2" xfId="16185"/>
    <cellStyle name="Feeder Field 5 18 2 3" xfId="16186"/>
    <cellStyle name="Feeder Field 5 18 2 4" xfId="16187"/>
    <cellStyle name="Feeder Field 5 18 3" xfId="16188"/>
    <cellStyle name="Feeder Field 5 18 4" xfId="16189"/>
    <cellStyle name="Feeder Field 5 19" xfId="1620"/>
    <cellStyle name="Feeder Field 5 19 2" xfId="16190"/>
    <cellStyle name="Feeder Field 5 19 2 2" xfId="16191"/>
    <cellStyle name="Feeder Field 5 19 2 3" xfId="16192"/>
    <cellStyle name="Feeder Field 5 19 2 4" xfId="16193"/>
    <cellStyle name="Feeder Field 5 19 3" xfId="16194"/>
    <cellStyle name="Feeder Field 5 19 4" xfId="16195"/>
    <cellStyle name="Feeder Field 5 2" xfId="1621"/>
    <cellStyle name="Feeder Field 5 2 10" xfId="1622"/>
    <cellStyle name="Feeder Field 5 2 10 2" xfId="16196"/>
    <cellStyle name="Feeder Field 5 2 10 2 2" xfId="16197"/>
    <cellStyle name="Feeder Field 5 2 10 2 3" xfId="16198"/>
    <cellStyle name="Feeder Field 5 2 10 2 4" xfId="16199"/>
    <cellStyle name="Feeder Field 5 2 10 3" xfId="16200"/>
    <cellStyle name="Feeder Field 5 2 10 4" xfId="16201"/>
    <cellStyle name="Feeder Field 5 2 11" xfId="1623"/>
    <cellStyle name="Feeder Field 5 2 11 2" xfId="16202"/>
    <cellStyle name="Feeder Field 5 2 11 2 2" xfId="16203"/>
    <cellStyle name="Feeder Field 5 2 11 2 3" xfId="16204"/>
    <cellStyle name="Feeder Field 5 2 11 2 4" xfId="16205"/>
    <cellStyle name="Feeder Field 5 2 11 3" xfId="16206"/>
    <cellStyle name="Feeder Field 5 2 11 4" xfId="16207"/>
    <cellStyle name="Feeder Field 5 2 12" xfId="1624"/>
    <cellStyle name="Feeder Field 5 2 12 2" xfId="16208"/>
    <cellStyle name="Feeder Field 5 2 12 2 2" xfId="16209"/>
    <cellStyle name="Feeder Field 5 2 12 2 3" xfId="16210"/>
    <cellStyle name="Feeder Field 5 2 12 2 4" xfId="16211"/>
    <cellStyle name="Feeder Field 5 2 12 3" xfId="16212"/>
    <cellStyle name="Feeder Field 5 2 12 4" xfId="16213"/>
    <cellStyle name="Feeder Field 5 2 13" xfId="1625"/>
    <cellStyle name="Feeder Field 5 2 13 2" xfId="16214"/>
    <cellStyle name="Feeder Field 5 2 13 2 2" xfId="16215"/>
    <cellStyle name="Feeder Field 5 2 13 2 3" xfId="16216"/>
    <cellStyle name="Feeder Field 5 2 13 2 4" xfId="16217"/>
    <cellStyle name="Feeder Field 5 2 13 3" xfId="16218"/>
    <cellStyle name="Feeder Field 5 2 13 4" xfId="16219"/>
    <cellStyle name="Feeder Field 5 2 14" xfId="1626"/>
    <cellStyle name="Feeder Field 5 2 14 2" xfId="16220"/>
    <cellStyle name="Feeder Field 5 2 14 2 2" xfId="16221"/>
    <cellStyle name="Feeder Field 5 2 14 2 3" xfId="16222"/>
    <cellStyle name="Feeder Field 5 2 14 2 4" xfId="16223"/>
    <cellStyle name="Feeder Field 5 2 14 3" xfId="16224"/>
    <cellStyle name="Feeder Field 5 2 14 4" xfId="16225"/>
    <cellStyle name="Feeder Field 5 2 15" xfId="1627"/>
    <cellStyle name="Feeder Field 5 2 15 2" xfId="16226"/>
    <cellStyle name="Feeder Field 5 2 15 2 2" xfId="16227"/>
    <cellStyle name="Feeder Field 5 2 15 2 3" xfId="16228"/>
    <cellStyle name="Feeder Field 5 2 15 2 4" xfId="16229"/>
    <cellStyle name="Feeder Field 5 2 15 3" xfId="16230"/>
    <cellStyle name="Feeder Field 5 2 15 4" xfId="16231"/>
    <cellStyle name="Feeder Field 5 2 16" xfId="1628"/>
    <cellStyle name="Feeder Field 5 2 16 2" xfId="16232"/>
    <cellStyle name="Feeder Field 5 2 16 2 2" xfId="16233"/>
    <cellStyle name="Feeder Field 5 2 16 2 3" xfId="16234"/>
    <cellStyle name="Feeder Field 5 2 16 2 4" xfId="16235"/>
    <cellStyle name="Feeder Field 5 2 16 3" xfId="16236"/>
    <cellStyle name="Feeder Field 5 2 16 4" xfId="16237"/>
    <cellStyle name="Feeder Field 5 2 17" xfId="1629"/>
    <cellStyle name="Feeder Field 5 2 17 2" xfId="16238"/>
    <cellStyle name="Feeder Field 5 2 17 2 2" xfId="16239"/>
    <cellStyle name="Feeder Field 5 2 17 2 3" xfId="16240"/>
    <cellStyle name="Feeder Field 5 2 17 2 4" xfId="16241"/>
    <cellStyle name="Feeder Field 5 2 17 3" xfId="16242"/>
    <cellStyle name="Feeder Field 5 2 17 4" xfId="16243"/>
    <cellStyle name="Feeder Field 5 2 18" xfId="1630"/>
    <cellStyle name="Feeder Field 5 2 18 2" xfId="16244"/>
    <cellStyle name="Feeder Field 5 2 18 2 2" xfId="16245"/>
    <cellStyle name="Feeder Field 5 2 18 2 3" xfId="16246"/>
    <cellStyle name="Feeder Field 5 2 18 2 4" xfId="16247"/>
    <cellStyle name="Feeder Field 5 2 18 3" xfId="16248"/>
    <cellStyle name="Feeder Field 5 2 18 4" xfId="16249"/>
    <cellStyle name="Feeder Field 5 2 19" xfId="1631"/>
    <cellStyle name="Feeder Field 5 2 19 2" xfId="16250"/>
    <cellStyle name="Feeder Field 5 2 19 2 2" xfId="16251"/>
    <cellStyle name="Feeder Field 5 2 19 2 3" xfId="16252"/>
    <cellStyle name="Feeder Field 5 2 19 2 4" xfId="16253"/>
    <cellStyle name="Feeder Field 5 2 19 3" xfId="16254"/>
    <cellStyle name="Feeder Field 5 2 19 4" xfId="16255"/>
    <cellStyle name="Feeder Field 5 2 2" xfId="1632"/>
    <cellStyle name="Feeder Field 5 2 2 2" xfId="16256"/>
    <cellStyle name="Feeder Field 5 2 2 2 2" xfId="16257"/>
    <cellStyle name="Feeder Field 5 2 2 2 3" xfId="16258"/>
    <cellStyle name="Feeder Field 5 2 2 2 4" xfId="16259"/>
    <cellStyle name="Feeder Field 5 2 2 3" xfId="16260"/>
    <cellStyle name="Feeder Field 5 2 2 4" xfId="16261"/>
    <cellStyle name="Feeder Field 5 2 20" xfId="1633"/>
    <cellStyle name="Feeder Field 5 2 20 2" xfId="16262"/>
    <cellStyle name="Feeder Field 5 2 20 2 2" xfId="16263"/>
    <cellStyle name="Feeder Field 5 2 20 2 3" xfId="16264"/>
    <cellStyle name="Feeder Field 5 2 20 2 4" xfId="16265"/>
    <cellStyle name="Feeder Field 5 2 20 3" xfId="16266"/>
    <cellStyle name="Feeder Field 5 2 20 4" xfId="16267"/>
    <cellStyle name="Feeder Field 5 2 21" xfId="1634"/>
    <cellStyle name="Feeder Field 5 2 21 2" xfId="16268"/>
    <cellStyle name="Feeder Field 5 2 21 2 2" xfId="16269"/>
    <cellStyle name="Feeder Field 5 2 21 2 3" xfId="16270"/>
    <cellStyle name="Feeder Field 5 2 21 2 4" xfId="16271"/>
    <cellStyle name="Feeder Field 5 2 21 3" xfId="16272"/>
    <cellStyle name="Feeder Field 5 2 21 4" xfId="16273"/>
    <cellStyle name="Feeder Field 5 2 22" xfId="1635"/>
    <cellStyle name="Feeder Field 5 2 22 2" xfId="16274"/>
    <cellStyle name="Feeder Field 5 2 22 2 2" xfId="16275"/>
    <cellStyle name="Feeder Field 5 2 22 2 3" xfId="16276"/>
    <cellStyle name="Feeder Field 5 2 22 2 4" xfId="16277"/>
    <cellStyle name="Feeder Field 5 2 22 3" xfId="16278"/>
    <cellStyle name="Feeder Field 5 2 22 4" xfId="16279"/>
    <cellStyle name="Feeder Field 5 2 23" xfId="1636"/>
    <cellStyle name="Feeder Field 5 2 23 2" xfId="16280"/>
    <cellStyle name="Feeder Field 5 2 23 2 2" xfId="16281"/>
    <cellStyle name="Feeder Field 5 2 23 2 3" xfId="16282"/>
    <cellStyle name="Feeder Field 5 2 23 2 4" xfId="16283"/>
    <cellStyle name="Feeder Field 5 2 23 3" xfId="16284"/>
    <cellStyle name="Feeder Field 5 2 23 4" xfId="16285"/>
    <cellStyle name="Feeder Field 5 2 24" xfId="1637"/>
    <cellStyle name="Feeder Field 5 2 24 2" xfId="16286"/>
    <cellStyle name="Feeder Field 5 2 24 2 2" xfId="16287"/>
    <cellStyle name="Feeder Field 5 2 24 2 3" xfId="16288"/>
    <cellStyle name="Feeder Field 5 2 24 2 4" xfId="16289"/>
    <cellStyle name="Feeder Field 5 2 24 3" xfId="16290"/>
    <cellStyle name="Feeder Field 5 2 24 4" xfId="16291"/>
    <cellStyle name="Feeder Field 5 2 25" xfId="1638"/>
    <cellStyle name="Feeder Field 5 2 25 2" xfId="16292"/>
    <cellStyle name="Feeder Field 5 2 25 2 2" xfId="16293"/>
    <cellStyle name="Feeder Field 5 2 25 2 3" xfId="16294"/>
    <cellStyle name="Feeder Field 5 2 25 2 4" xfId="16295"/>
    <cellStyle name="Feeder Field 5 2 25 3" xfId="16296"/>
    <cellStyle name="Feeder Field 5 2 25 4" xfId="16297"/>
    <cellStyle name="Feeder Field 5 2 26" xfId="1639"/>
    <cellStyle name="Feeder Field 5 2 26 2" xfId="16298"/>
    <cellStyle name="Feeder Field 5 2 26 2 2" xfId="16299"/>
    <cellStyle name="Feeder Field 5 2 26 2 3" xfId="16300"/>
    <cellStyle name="Feeder Field 5 2 26 2 4" xfId="16301"/>
    <cellStyle name="Feeder Field 5 2 26 3" xfId="16302"/>
    <cellStyle name="Feeder Field 5 2 26 4" xfId="16303"/>
    <cellStyle name="Feeder Field 5 2 27" xfId="1640"/>
    <cellStyle name="Feeder Field 5 2 27 2" xfId="16304"/>
    <cellStyle name="Feeder Field 5 2 27 2 2" xfId="16305"/>
    <cellStyle name="Feeder Field 5 2 27 2 3" xfId="16306"/>
    <cellStyle name="Feeder Field 5 2 27 2 4" xfId="16307"/>
    <cellStyle name="Feeder Field 5 2 27 3" xfId="16308"/>
    <cellStyle name="Feeder Field 5 2 27 4" xfId="16309"/>
    <cellStyle name="Feeder Field 5 2 28" xfId="1641"/>
    <cellStyle name="Feeder Field 5 2 28 2" xfId="16310"/>
    <cellStyle name="Feeder Field 5 2 28 2 2" xfId="16311"/>
    <cellStyle name="Feeder Field 5 2 28 2 3" xfId="16312"/>
    <cellStyle name="Feeder Field 5 2 28 2 4" xfId="16313"/>
    <cellStyle name="Feeder Field 5 2 28 3" xfId="16314"/>
    <cellStyle name="Feeder Field 5 2 28 4" xfId="16315"/>
    <cellStyle name="Feeder Field 5 2 29" xfId="1642"/>
    <cellStyle name="Feeder Field 5 2 29 2" xfId="16316"/>
    <cellStyle name="Feeder Field 5 2 29 2 2" xfId="16317"/>
    <cellStyle name="Feeder Field 5 2 29 2 3" xfId="16318"/>
    <cellStyle name="Feeder Field 5 2 29 2 4" xfId="16319"/>
    <cellStyle name="Feeder Field 5 2 29 3" xfId="16320"/>
    <cellStyle name="Feeder Field 5 2 29 4" xfId="16321"/>
    <cellStyle name="Feeder Field 5 2 3" xfId="1643"/>
    <cellStyle name="Feeder Field 5 2 3 2" xfId="16322"/>
    <cellStyle name="Feeder Field 5 2 3 2 2" xfId="16323"/>
    <cellStyle name="Feeder Field 5 2 3 2 3" xfId="16324"/>
    <cellStyle name="Feeder Field 5 2 3 2 4" xfId="16325"/>
    <cellStyle name="Feeder Field 5 2 3 3" xfId="16326"/>
    <cellStyle name="Feeder Field 5 2 3 4" xfId="16327"/>
    <cellStyle name="Feeder Field 5 2 30" xfId="1644"/>
    <cellStyle name="Feeder Field 5 2 30 2" xfId="16328"/>
    <cellStyle name="Feeder Field 5 2 30 2 2" xfId="16329"/>
    <cellStyle name="Feeder Field 5 2 30 2 3" xfId="16330"/>
    <cellStyle name="Feeder Field 5 2 30 2 4" xfId="16331"/>
    <cellStyle name="Feeder Field 5 2 30 3" xfId="16332"/>
    <cellStyle name="Feeder Field 5 2 30 4" xfId="16333"/>
    <cellStyle name="Feeder Field 5 2 31" xfId="1645"/>
    <cellStyle name="Feeder Field 5 2 31 2" xfId="16334"/>
    <cellStyle name="Feeder Field 5 2 31 2 2" xfId="16335"/>
    <cellStyle name="Feeder Field 5 2 31 2 3" xfId="16336"/>
    <cellStyle name="Feeder Field 5 2 31 2 4" xfId="16337"/>
    <cellStyle name="Feeder Field 5 2 31 3" xfId="16338"/>
    <cellStyle name="Feeder Field 5 2 31 4" xfId="16339"/>
    <cellStyle name="Feeder Field 5 2 32" xfId="1646"/>
    <cellStyle name="Feeder Field 5 2 32 2" xfId="16340"/>
    <cellStyle name="Feeder Field 5 2 32 2 2" xfId="16341"/>
    <cellStyle name="Feeder Field 5 2 32 2 3" xfId="16342"/>
    <cellStyle name="Feeder Field 5 2 32 2 4" xfId="16343"/>
    <cellStyle name="Feeder Field 5 2 32 3" xfId="16344"/>
    <cellStyle name="Feeder Field 5 2 32 4" xfId="16345"/>
    <cellStyle name="Feeder Field 5 2 33" xfId="1647"/>
    <cellStyle name="Feeder Field 5 2 33 2" xfId="16346"/>
    <cellStyle name="Feeder Field 5 2 33 2 2" xfId="16347"/>
    <cellStyle name="Feeder Field 5 2 33 2 3" xfId="16348"/>
    <cellStyle name="Feeder Field 5 2 33 2 4" xfId="16349"/>
    <cellStyle name="Feeder Field 5 2 33 3" xfId="16350"/>
    <cellStyle name="Feeder Field 5 2 33 4" xfId="16351"/>
    <cellStyle name="Feeder Field 5 2 34" xfId="1648"/>
    <cellStyle name="Feeder Field 5 2 34 2" xfId="16352"/>
    <cellStyle name="Feeder Field 5 2 34 2 2" xfId="16353"/>
    <cellStyle name="Feeder Field 5 2 34 2 3" xfId="16354"/>
    <cellStyle name="Feeder Field 5 2 34 2 4" xfId="16355"/>
    <cellStyle name="Feeder Field 5 2 34 3" xfId="16356"/>
    <cellStyle name="Feeder Field 5 2 34 4" xfId="16357"/>
    <cellStyle name="Feeder Field 5 2 35" xfId="1649"/>
    <cellStyle name="Feeder Field 5 2 35 2" xfId="16358"/>
    <cellStyle name="Feeder Field 5 2 35 2 2" xfId="16359"/>
    <cellStyle name="Feeder Field 5 2 35 2 3" xfId="16360"/>
    <cellStyle name="Feeder Field 5 2 35 2 4" xfId="16361"/>
    <cellStyle name="Feeder Field 5 2 35 3" xfId="16362"/>
    <cellStyle name="Feeder Field 5 2 35 4" xfId="16363"/>
    <cellStyle name="Feeder Field 5 2 36" xfId="1650"/>
    <cellStyle name="Feeder Field 5 2 36 2" xfId="16364"/>
    <cellStyle name="Feeder Field 5 2 36 2 2" xfId="16365"/>
    <cellStyle name="Feeder Field 5 2 36 2 3" xfId="16366"/>
    <cellStyle name="Feeder Field 5 2 36 2 4" xfId="16367"/>
    <cellStyle name="Feeder Field 5 2 36 3" xfId="16368"/>
    <cellStyle name="Feeder Field 5 2 36 4" xfId="16369"/>
    <cellStyle name="Feeder Field 5 2 37" xfId="1651"/>
    <cellStyle name="Feeder Field 5 2 37 2" xfId="16370"/>
    <cellStyle name="Feeder Field 5 2 37 2 2" xfId="16371"/>
    <cellStyle name="Feeder Field 5 2 37 2 3" xfId="16372"/>
    <cellStyle name="Feeder Field 5 2 37 2 4" xfId="16373"/>
    <cellStyle name="Feeder Field 5 2 37 3" xfId="16374"/>
    <cellStyle name="Feeder Field 5 2 37 4" xfId="16375"/>
    <cellStyle name="Feeder Field 5 2 38" xfId="1652"/>
    <cellStyle name="Feeder Field 5 2 38 2" xfId="16376"/>
    <cellStyle name="Feeder Field 5 2 38 2 2" xfId="16377"/>
    <cellStyle name="Feeder Field 5 2 38 2 3" xfId="16378"/>
    <cellStyle name="Feeder Field 5 2 38 2 4" xfId="16379"/>
    <cellStyle name="Feeder Field 5 2 38 3" xfId="16380"/>
    <cellStyle name="Feeder Field 5 2 38 4" xfId="16381"/>
    <cellStyle name="Feeder Field 5 2 39" xfId="1653"/>
    <cellStyle name="Feeder Field 5 2 39 2" xfId="16382"/>
    <cellStyle name="Feeder Field 5 2 39 2 2" xfId="16383"/>
    <cellStyle name="Feeder Field 5 2 39 2 3" xfId="16384"/>
    <cellStyle name="Feeder Field 5 2 39 2 4" xfId="16385"/>
    <cellStyle name="Feeder Field 5 2 39 3" xfId="16386"/>
    <cellStyle name="Feeder Field 5 2 39 4" xfId="16387"/>
    <cellStyle name="Feeder Field 5 2 4" xfId="1654"/>
    <cellStyle name="Feeder Field 5 2 4 2" xfId="16388"/>
    <cellStyle name="Feeder Field 5 2 4 2 2" xfId="16389"/>
    <cellStyle name="Feeder Field 5 2 4 2 3" xfId="16390"/>
    <cellStyle name="Feeder Field 5 2 4 2 4" xfId="16391"/>
    <cellStyle name="Feeder Field 5 2 4 3" xfId="16392"/>
    <cellStyle name="Feeder Field 5 2 4 4" xfId="16393"/>
    <cellStyle name="Feeder Field 5 2 40" xfId="1655"/>
    <cellStyle name="Feeder Field 5 2 40 2" xfId="16394"/>
    <cellStyle name="Feeder Field 5 2 40 2 2" xfId="16395"/>
    <cellStyle name="Feeder Field 5 2 40 2 3" xfId="16396"/>
    <cellStyle name="Feeder Field 5 2 40 2 4" xfId="16397"/>
    <cellStyle name="Feeder Field 5 2 40 3" xfId="16398"/>
    <cellStyle name="Feeder Field 5 2 40 4" xfId="16399"/>
    <cellStyle name="Feeder Field 5 2 41" xfId="1656"/>
    <cellStyle name="Feeder Field 5 2 41 2" xfId="16400"/>
    <cellStyle name="Feeder Field 5 2 41 2 2" xfId="16401"/>
    <cellStyle name="Feeder Field 5 2 41 2 3" xfId="16402"/>
    <cellStyle name="Feeder Field 5 2 41 2 4" xfId="16403"/>
    <cellStyle name="Feeder Field 5 2 41 3" xfId="16404"/>
    <cellStyle name="Feeder Field 5 2 41 4" xfId="16405"/>
    <cellStyle name="Feeder Field 5 2 42" xfId="1657"/>
    <cellStyle name="Feeder Field 5 2 42 2" xfId="16406"/>
    <cellStyle name="Feeder Field 5 2 42 2 2" xfId="16407"/>
    <cellStyle name="Feeder Field 5 2 42 2 3" xfId="16408"/>
    <cellStyle name="Feeder Field 5 2 42 2 4" xfId="16409"/>
    <cellStyle name="Feeder Field 5 2 42 3" xfId="16410"/>
    <cellStyle name="Feeder Field 5 2 42 4" xfId="16411"/>
    <cellStyle name="Feeder Field 5 2 43" xfId="1658"/>
    <cellStyle name="Feeder Field 5 2 43 2" xfId="16412"/>
    <cellStyle name="Feeder Field 5 2 43 2 2" xfId="16413"/>
    <cellStyle name="Feeder Field 5 2 43 2 3" xfId="16414"/>
    <cellStyle name="Feeder Field 5 2 43 2 4" xfId="16415"/>
    <cellStyle name="Feeder Field 5 2 43 3" xfId="16416"/>
    <cellStyle name="Feeder Field 5 2 43 4" xfId="16417"/>
    <cellStyle name="Feeder Field 5 2 44" xfId="1659"/>
    <cellStyle name="Feeder Field 5 2 44 2" xfId="16418"/>
    <cellStyle name="Feeder Field 5 2 44 2 2" xfId="16419"/>
    <cellStyle name="Feeder Field 5 2 44 2 3" xfId="16420"/>
    <cellStyle name="Feeder Field 5 2 44 2 4" xfId="16421"/>
    <cellStyle name="Feeder Field 5 2 44 3" xfId="16422"/>
    <cellStyle name="Feeder Field 5 2 44 4" xfId="16423"/>
    <cellStyle name="Feeder Field 5 2 45" xfId="16424"/>
    <cellStyle name="Feeder Field 5 2 45 2" xfId="16425"/>
    <cellStyle name="Feeder Field 5 2 45 3" xfId="16426"/>
    <cellStyle name="Feeder Field 5 2 45 4" xfId="16427"/>
    <cellStyle name="Feeder Field 5 2 46" xfId="16428"/>
    <cellStyle name="Feeder Field 5 2 46 2" xfId="16429"/>
    <cellStyle name="Feeder Field 5 2 46 3" xfId="16430"/>
    <cellStyle name="Feeder Field 5 2 46 4" xfId="16431"/>
    <cellStyle name="Feeder Field 5 2 47" xfId="16432"/>
    <cellStyle name="Feeder Field 5 2 48" xfId="16433"/>
    <cellStyle name="Feeder Field 5 2 5" xfId="1660"/>
    <cellStyle name="Feeder Field 5 2 5 2" xfId="16434"/>
    <cellStyle name="Feeder Field 5 2 5 2 2" xfId="16435"/>
    <cellStyle name="Feeder Field 5 2 5 2 3" xfId="16436"/>
    <cellStyle name="Feeder Field 5 2 5 2 4" xfId="16437"/>
    <cellStyle name="Feeder Field 5 2 5 3" xfId="16438"/>
    <cellStyle name="Feeder Field 5 2 5 4" xfId="16439"/>
    <cellStyle name="Feeder Field 5 2 6" xfId="1661"/>
    <cellStyle name="Feeder Field 5 2 6 2" xfId="16440"/>
    <cellStyle name="Feeder Field 5 2 6 2 2" xfId="16441"/>
    <cellStyle name="Feeder Field 5 2 6 2 3" xfId="16442"/>
    <cellStyle name="Feeder Field 5 2 6 2 4" xfId="16443"/>
    <cellStyle name="Feeder Field 5 2 6 3" xfId="16444"/>
    <cellStyle name="Feeder Field 5 2 6 4" xfId="16445"/>
    <cellStyle name="Feeder Field 5 2 7" xfId="1662"/>
    <cellStyle name="Feeder Field 5 2 7 2" xfId="16446"/>
    <cellStyle name="Feeder Field 5 2 7 2 2" xfId="16447"/>
    <cellStyle name="Feeder Field 5 2 7 2 3" xfId="16448"/>
    <cellStyle name="Feeder Field 5 2 7 2 4" xfId="16449"/>
    <cellStyle name="Feeder Field 5 2 7 3" xfId="16450"/>
    <cellStyle name="Feeder Field 5 2 7 4" xfId="16451"/>
    <cellStyle name="Feeder Field 5 2 8" xfId="1663"/>
    <cellStyle name="Feeder Field 5 2 8 2" xfId="16452"/>
    <cellStyle name="Feeder Field 5 2 8 2 2" xfId="16453"/>
    <cellStyle name="Feeder Field 5 2 8 2 3" xfId="16454"/>
    <cellStyle name="Feeder Field 5 2 8 2 4" xfId="16455"/>
    <cellStyle name="Feeder Field 5 2 8 3" xfId="16456"/>
    <cellStyle name="Feeder Field 5 2 8 4" xfId="16457"/>
    <cellStyle name="Feeder Field 5 2 9" xfId="1664"/>
    <cellStyle name="Feeder Field 5 2 9 2" xfId="16458"/>
    <cellStyle name="Feeder Field 5 2 9 2 2" xfId="16459"/>
    <cellStyle name="Feeder Field 5 2 9 2 3" xfId="16460"/>
    <cellStyle name="Feeder Field 5 2 9 2 4" xfId="16461"/>
    <cellStyle name="Feeder Field 5 2 9 3" xfId="16462"/>
    <cellStyle name="Feeder Field 5 2 9 4" xfId="16463"/>
    <cellStyle name="Feeder Field 5 20" xfId="1665"/>
    <cellStyle name="Feeder Field 5 20 2" xfId="16464"/>
    <cellStyle name="Feeder Field 5 20 2 2" xfId="16465"/>
    <cellStyle name="Feeder Field 5 20 2 3" xfId="16466"/>
    <cellStyle name="Feeder Field 5 20 2 4" xfId="16467"/>
    <cellStyle name="Feeder Field 5 20 3" xfId="16468"/>
    <cellStyle name="Feeder Field 5 20 4" xfId="16469"/>
    <cellStyle name="Feeder Field 5 21" xfId="1666"/>
    <cellStyle name="Feeder Field 5 21 2" xfId="16470"/>
    <cellStyle name="Feeder Field 5 21 2 2" xfId="16471"/>
    <cellStyle name="Feeder Field 5 21 2 3" xfId="16472"/>
    <cellStyle name="Feeder Field 5 21 2 4" xfId="16473"/>
    <cellStyle name="Feeder Field 5 21 3" xfId="16474"/>
    <cellStyle name="Feeder Field 5 21 4" xfId="16475"/>
    <cellStyle name="Feeder Field 5 22" xfId="1667"/>
    <cellStyle name="Feeder Field 5 22 2" xfId="16476"/>
    <cellStyle name="Feeder Field 5 22 2 2" xfId="16477"/>
    <cellStyle name="Feeder Field 5 22 2 3" xfId="16478"/>
    <cellStyle name="Feeder Field 5 22 2 4" xfId="16479"/>
    <cellStyle name="Feeder Field 5 22 3" xfId="16480"/>
    <cellStyle name="Feeder Field 5 22 4" xfId="16481"/>
    <cellStyle name="Feeder Field 5 23" xfId="1668"/>
    <cellStyle name="Feeder Field 5 23 2" xfId="16482"/>
    <cellStyle name="Feeder Field 5 23 2 2" xfId="16483"/>
    <cellStyle name="Feeder Field 5 23 2 3" xfId="16484"/>
    <cellStyle name="Feeder Field 5 23 2 4" xfId="16485"/>
    <cellStyle name="Feeder Field 5 23 3" xfId="16486"/>
    <cellStyle name="Feeder Field 5 23 4" xfId="16487"/>
    <cellStyle name="Feeder Field 5 24" xfId="1669"/>
    <cellStyle name="Feeder Field 5 24 2" xfId="16488"/>
    <cellStyle name="Feeder Field 5 24 2 2" xfId="16489"/>
    <cellStyle name="Feeder Field 5 24 2 3" xfId="16490"/>
    <cellStyle name="Feeder Field 5 24 2 4" xfId="16491"/>
    <cellStyle name="Feeder Field 5 24 3" xfId="16492"/>
    <cellStyle name="Feeder Field 5 24 4" xfId="16493"/>
    <cellStyle name="Feeder Field 5 25" xfId="1670"/>
    <cellStyle name="Feeder Field 5 25 2" xfId="16494"/>
    <cellStyle name="Feeder Field 5 25 2 2" xfId="16495"/>
    <cellStyle name="Feeder Field 5 25 2 3" xfId="16496"/>
    <cellStyle name="Feeder Field 5 25 2 4" xfId="16497"/>
    <cellStyle name="Feeder Field 5 25 3" xfId="16498"/>
    <cellStyle name="Feeder Field 5 25 4" xfId="16499"/>
    <cellStyle name="Feeder Field 5 26" xfId="1671"/>
    <cellStyle name="Feeder Field 5 26 2" xfId="16500"/>
    <cellStyle name="Feeder Field 5 26 2 2" xfId="16501"/>
    <cellStyle name="Feeder Field 5 26 2 3" xfId="16502"/>
    <cellStyle name="Feeder Field 5 26 2 4" xfId="16503"/>
    <cellStyle name="Feeder Field 5 26 3" xfId="16504"/>
    <cellStyle name="Feeder Field 5 26 4" xfId="16505"/>
    <cellStyle name="Feeder Field 5 27" xfId="1672"/>
    <cellStyle name="Feeder Field 5 27 2" xfId="16506"/>
    <cellStyle name="Feeder Field 5 27 2 2" xfId="16507"/>
    <cellStyle name="Feeder Field 5 27 2 3" xfId="16508"/>
    <cellStyle name="Feeder Field 5 27 2 4" xfId="16509"/>
    <cellStyle name="Feeder Field 5 27 3" xfId="16510"/>
    <cellStyle name="Feeder Field 5 27 4" xfId="16511"/>
    <cellStyle name="Feeder Field 5 28" xfId="1673"/>
    <cellStyle name="Feeder Field 5 28 2" xfId="16512"/>
    <cellStyle name="Feeder Field 5 28 2 2" xfId="16513"/>
    <cellStyle name="Feeder Field 5 28 2 3" xfId="16514"/>
    <cellStyle name="Feeder Field 5 28 2 4" xfId="16515"/>
    <cellStyle name="Feeder Field 5 28 3" xfId="16516"/>
    <cellStyle name="Feeder Field 5 28 4" xfId="16517"/>
    <cellStyle name="Feeder Field 5 29" xfId="1674"/>
    <cellStyle name="Feeder Field 5 29 2" xfId="16518"/>
    <cellStyle name="Feeder Field 5 29 2 2" xfId="16519"/>
    <cellStyle name="Feeder Field 5 29 2 3" xfId="16520"/>
    <cellStyle name="Feeder Field 5 29 2 4" xfId="16521"/>
    <cellStyle name="Feeder Field 5 29 3" xfId="16522"/>
    <cellStyle name="Feeder Field 5 29 4" xfId="16523"/>
    <cellStyle name="Feeder Field 5 3" xfId="1675"/>
    <cellStyle name="Feeder Field 5 3 2" xfId="16524"/>
    <cellStyle name="Feeder Field 5 3 2 2" xfId="16525"/>
    <cellStyle name="Feeder Field 5 3 2 3" xfId="16526"/>
    <cellStyle name="Feeder Field 5 3 2 4" xfId="16527"/>
    <cellStyle name="Feeder Field 5 3 3" xfId="16528"/>
    <cellStyle name="Feeder Field 5 3 4" xfId="16529"/>
    <cellStyle name="Feeder Field 5 30" xfId="1676"/>
    <cellStyle name="Feeder Field 5 30 2" xfId="16530"/>
    <cellStyle name="Feeder Field 5 30 2 2" xfId="16531"/>
    <cellStyle name="Feeder Field 5 30 2 3" xfId="16532"/>
    <cellStyle name="Feeder Field 5 30 2 4" xfId="16533"/>
    <cellStyle name="Feeder Field 5 30 3" xfId="16534"/>
    <cellStyle name="Feeder Field 5 30 4" xfId="16535"/>
    <cellStyle name="Feeder Field 5 31" xfId="1677"/>
    <cellStyle name="Feeder Field 5 31 2" xfId="16536"/>
    <cellStyle name="Feeder Field 5 31 2 2" xfId="16537"/>
    <cellStyle name="Feeder Field 5 31 2 3" xfId="16538"/>
    <cellStyle name="Feeder Field 5 31 2 4" xfId="16539"/>
    <cellStyle name="Feeder Field 5 31 3" xfId="16540"/>
    <cellStyle name="Feeder Field 5 31 4" xfId="16541"/>
    <cellStyle name="Feeder Field 5 32" xfId="1678"/>
    <cellStyle name="Feeder Field 5 32 2" xfId="16542"/>
    <cellStyle name="Feeder Field 5 32 2 2" xfId="16543"/>
    <cellStyle name="Feeder Field 5 32 2 3" xfId="16544"/>
    <cellStyle name="Feeder Field 5 32 2 4" xfId="16545"/>
    <cellStyle name="Feeder Field 5 32 3" xfId="16546"/>
    <cellStyle name="Feeder Field 5 32 4" xfId="16547"/>
    <cellStyle name="Feeder Field 5 33" xfId="1679"/>
    <cellStyle name="Feeder Field 5 33 2" xfId="16548"/>
    <cellStyle name="Feeder Field 5 33 2 2" xfId="16549"/>
    <cellStyle name="Feeder Field 5 33 2 3" xfId="16550"/>
    <cellStyle name="Feeder Field 5 33 2 4" xfId="16551"/>
    <cellStyle name="Feeder Field 5 33 3" xfId="16552"/>
    <cellStyle name="Feeder Field 5 33 4" xfId="16553"/>
    <cellStyle name="Feeder Field 5 34" xfId="1680"/>
    <cellStyle name="Feeder Field 5 34 2" xfId="16554"/>
    <cellStyle name="Feeder Field 5 34 2 2" xfId="16555"/>
    <cellStyle name="Feeder Field 5 34 2 3" xfId="16556"/>
    <cellStyle name="Feeder Field 5 34 2 4" xfId="16557"/>
    <cellStyle name="Feeder Field 5 34 3" xfId="16558"/>
    <cellStyle name="Feeder Field 5 34 4" xfId="16559"/>
    <cellStyle name="Feeder Field 5 35" xfId="1681"/>
    <cellStyle name="Feeder Field 5 35 2" xfId="16560"/>
    <cellStyle name="Feeder Field 5 35 2 2" xfId="16561"/>
    <cellStyle name="Feeder Field 5 35 2 3" xfId="16562"/>
    <cellStyle name="Feeder Field 5 35 2 4" xfId="16563"/>
    <cellStyle name="Feeder Field 5 35 3" xfId="16564"/>
    <cellStyle name="Feeder Field 5 35 4" xfId="16565"/>
    <cellStyle name="Feeder Field 5 36" xfId="1682"/>
    <cellStyle name="Feeder Field 5 36 2" xfId="16566"/>
    <cellStyle name="Feeder Field 5 36 2 2" xfId="16567"/>
    <cellStyle name="Feeder Field 5 36 2 3" xfId="16568"/>
    <cellStyle name="Feeder Field 5 36 2 4" xfId="16569"/>
    <cellStyle name="Feeder Field 5 36 3" xfId="16570"/>
    <cellStyle name="Feeder Field 5 36 4" xfId="16571"/>
    <cellStyle name="Feeder Field 5 37" xfId="1683"/>
    <cellStyle name="Feeder Field 5 37 2" xfId="16572"/>
    <cellStyle name="Feeder Field 5 37 2 2" xfId="16573"/>
    <cellStyle name="Feeder Field 5 37 2 3" xfId="16574"/>
    <cellStyle name="Feeder Field 5 37 2 4" xfId="16575"/>
    <cellStyle name="Feeder Field 5 37 3" xfId="16576"/>
    <cellStyle name="Feeder Field 5 37 4" xfId="16577"/>
    <cellStyle name="Feeder Field 5 38" xfId="1684"/>
    <cellStyle name="Feeder Field 5 38 2" xfId="16578"/>
    <cellStyle name="Feeder Field 5 38 2 2" xfId="16579"/>
    <cellStyle name="Feeder Field 5 38 2 3" xfId="16580"/>
    <cellStyle name="Feeder Field 5 38 2 4" xfId="16581"/>
    <cellStyle name="Feeder Field 5 38 3" xfId="16582"/>
    <cellStyle name="Feeder Field 5 38 4" xfId="16583"/>
    <cellStyle name="Feeder Field 5 39" xfId="1685"/>
    <cellStyle name="Feeder Field 5 39 2" xfId="16584"/>
    <cellStyle name="Feeder Field 5 39 2 2" xfId="16585"/>
    <cellStyle name="Feeder Field 5 39 2 3" xfId="16586"/>
    <cellStyle name="Feeder Field 5 39 2 4" xfId="16587"/>
    <cellStyle name="Feeder Field 5 39 3" xfId="16588"/>
    <cellStyle name="Feeder Field 5 39 4" xfId="16589"/>
    <cellStyle name="Feeder Field 5 4" xfId="1686"/>
    <cellStyle name="Feeder Field 5 4 2" xfId="16590"/>
    <cellStyle name="Feeder Field 5 4 2 2" xfId="16591"/>
    <cellStyle name="Feeder Field 5 4 2 3" xfId="16592"/>
    <cellStyle name="Feeder Field 5 4 2 4" xfId="16593"/>
    <cellStyle name="Feeder Field 5 4 3" xfId="16594"/>
    <cellStyle name="Feeder Field 5 4 4" xfId="16595"/>
    <cellStyle name="Feeder Field 5 40" xfId="1687"/>
    <cellStyle name="Feeder Field 5 40 2" xfId="16596"/>
    <cellStyle name="Feeder Field 5 40 2 2" xfId="16597"/>
    <cellStyle name="Feeder Field 5 40 2 3" xfId="16598"/>
    <cellStyle name="Feeder Field 5 40 2 4" xfId="16599"/>
    <cellStyle name="Feeder Field 5 40 3" xfId="16600"/>
    <cellStyle name="Feeder Field 5 40 4" xfId="16601"/>
    <cellStyle name="Feeder Field 5 41" xfId="1688"/>
    <cellStyle name="Feeder Field 5 41 2" xfId="16602"/>
    <cellStyle name="Feeder Field 5 41 2 2" xfId="16603"/>
    <cellStyle name="Feeder Field 5 41 2 3" xfId="16604"/>
    <cellStyle name="Feeder Field 5 41 2 4" xfId="16605"/>
    <cellStyle name="Feeder Field 5 41 3" xfId="16606"/>
    <cellStyle name="Feeder Field 5 41 4" xfId="16607"/>
    <cellStyle name="Feeder Field 5 42" xfId="1689"/>
    <cellStyle name="Feeder Field 5 42 2" xfId="16608"/>
    <cellStyle name="Feeder Field 5 42 2 2" xfId="16609"/>
    <cellStyle name="Feeder Field 5 42 2 3" xfId="16610"/>
    <cellStyle name="Feeder Field 5 42 2 4" xfId="16611"/>
    <cellStyle name="Feeder Field 5 42 3" xfId="16612"/>
    <cellStyle name="Feeder Field 5 42 4" xfId="16613"/>
    <cellStyle name="Feeder Field 5 43" xfId="1690"/>
    <cellStyle name="Feeder Field 5 43 2" xfId="16614"/>
    <cellStyle name="Feeder Field 5 43 2 2" xfId="16615"/>
    <cellStyle name="Feeder Field 5 43 2 3" xfId="16616"/>
    <cellStyle name="Feeder Field 5 43 2 4" xfId="16617"/>
    <cellStyle name="Feeder Field 5 43 3" xfId="16618"/>
    <cellStyle name="Feeder Field 5 43 4" xfId="16619"/>
    <cellStyle name="Feeder Field 5 44" xfId="1691"/>
    <cellStyle name="Feeder Field 5 44 2" xfId="16620"/>
    <cellStyle name="Feeder Field 5 44 2 2" xfId="16621"/>
    <cellStyle name="Feeder Field 5 44 2 3" xfId="16622"/>
    <cellStyle name="Feeder Field 5 44 2 4" xfId="16623"/>
    <cellStyle name="Feeder Field 5 44 3" xfId="16624"/>
    <cellStyle name="Feeder Field 5 44 4" xfId="16625"/>
    <cellStyle name="Feeder Field 5 45" xfId="16626"/>
    <cellStyle name="Feeder Field 5 45 2" xfId="16627"/>
    <cellStyle name="Feeder Field 5 45 3" xfId="16628"/>
    <cellStyle name="Feeder Field 5 45 4" xfId="16629"/>
    <cellStyle name="Feeder Field 5 46" xfId="16630"/>
    <cellStyle name="Feeder Field 5 47" xfId="16631"/>
    <cellStyle name="Feeder Field 5 5" xfId="1692"/>
    <cellStyle name="Feeder Field 5 5 2" xfId="16632"/>
    <cellStyle name="Feeder Field 5 5 2 2" xfId="16633"/>
    <cellStyle name="Feeder Field 5 5 2 3" xfId="16634"/>
    <cellStyle name="Feeder Field 5 5 2 4" xfId="16635"/>
    <cellStyle name="Feeder Field 5 5 3" xfId="16636"/>
    <cellStyle name="Feeder Field 5 5 4" xfId="16637"/>
    <cellStyle name="Feeder Field 5 6" xfId="1693"/>
    <cellStyle name="Feeder Field 5 6 2" xfId="16638"/>
    <cellStyle name="Feeder Field 5 6 2 2" xfId="16639"/>
    <cellStyle name="Feeder Field 5 6 2 3" xfId="16640"/>
    <cellStyle name="Feeder Field 5 6 2 4" xfId="16641"/>
    <cellStyle name="Feeder Field 5 6 3" xfId="16642"/>
    <cellStyle name="Feeder Field 5 6 4" xfId="16643"/>
    <cellStyle name="Feeder Field 5 7" xfId="1694"/>
    <cellStyle name="Feeder Field 5 7 2" xfId="16644"/>
    <cellStyle name="Feeder Field 5 7 2 2" xfId="16645"/>
    <cellStyle name="Feeder Field 5 7 2 3" xfId="16646"/>
    <cellStyle name="Feeder Field 5 7 2 4" xfId="16647"/>
    <cellStyle name="Feeder Field 5 7 3" xfId="16648"/>
    <cellStyle name="Feeder Field 5 7 4" xfId="16649"/>
    <cellStyle name="Feeder Field 5 8" xfId="1695"/>
    <cellStyle name="Feeder Field 5 8 2" xfId="16650"/>
    <cellStyle name="Feeder Field 5 8 2 2" xfId="16651"/>
    <cellStyle name="Feeder Field 5 8 2 3" xfId="16652"/>
    <cellStyle name="Feeder Field 5 8 2 4" xfId="16653"/>
    <cellStyle name="Feeder Field 5 8 3" xfId="16654"/>
    <cellStyle name="Feeder Field 5 8 4" xfId="16655"/>
    <cellStyle name="Feeder Field 5 9" xfId="1696"/>
    <cellStyle name="Feeder Field 5 9 2" xfId="16656"/>
    <cellStyle name="Feeder Field 5 9 2 2" xfId="16657"/>
    <cellStyle name="Feeder Field 5 9 2 3" xfId="16658"/>
    <cellStyle name="Feeder Field 5 9 2 4" xfId="16659"/>
    <cellStyle name="Feeder Field 5 9 3" xfId="16660"/>
    <cellStyle name="Feeder Field 5 9 4" xfId="16661"/>
    <cellStyle name="Feeder Field 6" xfId="1697"/>
    <cellStyle name="Feeder Field 6 10" xfId="1698"/>
    <cellStyle name="Feeder Field 6 10 2" xfId="16662"/>
    <cellStyle name="Feeder Field 6 10 2 2" xfId="16663"/>
    <cellStyle name="Feeder Field 6 10 2 3" xfId="16664"/>
    <cellStyle name="Feeder Field 6 10 2 4" xfId="16665"/>
    <cellStyle name="Feeder Field 6 10 3" xfId="16666"/>
    <cellStyle name="Feeder Field 6 10 4" xfId="16667"/>
    <cellStyle name="Feeder Field 6 11" xfId="1699"/>
    <cellStyle name="Feeder Field 6 11 2" xfId="16668"/>
    <cellStyle name="Feeder Field 6 11 2 2" xfId="16669"/>
    <cellStyle name="Feeder Field 6 11 2 3" xfId="16670"/>
    <cellStyle name="Feeder Field 6 11 2 4" xfId="16671"/>
    <cellStyle name="Feeder Field 6 11 3" xfId="16672"/>
    <cellStyle name="Feeder Field 6 11 4" xfId="16673"/>
    <cellStyle name="Feeder Field 6 12" xfId="1700"/>
    <cellStyle name="Feeder Field 6 12 2" xfId="16674"/>
    <cellStyle name="Feeder Field 6 12 2 2" xfId="16675"/>
    <cellStyle name="Feeder Field 6 12 2 3" xfId="16676"/>
    <cellStyle name="Feeder Field 6 12 2 4" xfId="16677"/>
    <cellStyle name="Feeder Field 6 12 3" xfId="16678"/>
    <cellStyle name="Feeder Field 6 12 4" xfId="16679"/>
    <cellStyle name="Feeder Field 6 13" xfId="1701"/>
    <cellStyle name="Feeder Field 6 13 2" xfId="16680"/>
    <cellStyle name="Feeder Field 6 13 2 2" xfId="16681"/>
    <cellStyle name="Feeder Field 6 13 2 3" xfId="16682"/>
    <cellStyle name="Feeder Field 6 13 2 4" xfId="16683"/>
    <cellStyle name="Feeder Field 6 13 3" xfId="16684"/>
    <cellStyle name="Feeder Field 6 13 4" xfId="16685"/>
    <cellStyle name="Feeder Field 6 14" xfId="1702"/>
    <cellStyle name="Feeder Field 6 14 2" xfId="16686"/>
    <cellStyle name="Feeder Field 6 14 2 2" xfId="16687"/>
    <cellStyle name="Feeder Field 6 14 2 3" xfId="16688"/>
    <cellStyle name="Feeder Field 6 14 2 4" xfId="16689"/>
    <cellStyle name="Feeder Field 6 14 3" xfId="16690"/>
    <cellStyle name="Feeder Field 6 14 4" xfId="16691"/>
    <cellStyle name="Feeder Field 6 15" xfId="1703"/>
    <cellStyle name="Feeder Field 6 15 2" xfId="16692"/>
    <cellStyle name="Feeder Field 6 15 2 2" xfId="16693"/>
    <cellStyle name="Feeder Field 6 15 2 3" xfId="16694"/>
    <cellStyle name="Feeder Field 6 15 2 4" xfId="16695"/>
    <cellStyle name="Feeder Field 6 15 3" xfId="16696"/>
    <cellStyle name="Feeder Field 6 15 4" xfId="16697"/>
    <cellStyle name="Feeder Field 6 16" xfId="1704"/>
    <cellStyle name="Feeder Field 6 16 2" xfId="16698"/>
    <cellStyle name="Feeder Field 6 16 2 2" xfId="16699"/>
    <cellStyle name="Feeder Field 6 16 2 3" xfId="16700"/>
    <cellStyle name="Feeder Field 6 16 2 4" xfId="16701"/>
    <cellStyle name="Feeder Field 6 16 3" xfId="16702"/>
    <cellStyle name="Feeder Field 6 16 4" xfId="16703"/>
    <cellStyle name="Feeder Field 6 17" xfId="1705"/>
    <cellStyle name="Feeder Field 6 17 2" xfId="16704"/>
    <cellStyle name="Feeder Field 6 17 2 2" xfId="16705"/>
    <cellStyle name="Feeder Field 6 17 2 3" xfId="16706"/>
    <cellStyle name="Feeder Field 6 17 2 4" xfId="16707"/>
    <cellStyle name="Feeder Field 6 17 3" xfId="16708"/>
    <cellStyle name="Feeder Field 6 17 4" xfId="16709"/>
    <cellStyle name="Feeder Field 6 18" xfId="1706"/>
    <cellStyle name="Feeder Field 6 18 2" xfId="16710"/>
    <cellStyle name="Feeder Field 6 18 2 2" xfId="16711"/>
    <cellStyle name="Feeder Field 6 18 2 3" xfId="16712"/>
    <cellStyle name="Feeder Field 6 18 2 4" xfId="16713"/>
    <cellStyle name="Feeder Field 6 18 3" xfId="16714"/>
    <cellStyle name="Feeder Field 6 18 4" xfId="16715"/>
    <cellStyle name="Feeder Field 6 19" xfId="1707"/>
    <cellStyle name="Feeder Field 6 19 2" xfId="16716"/>
    <cellStyle name="Feeder Field 6 19 2 2" xfId="16717"/>
    <cellStyle name="Feeder Field 6 19 2 3" xfId="16718"/>
    <cellStyle name="Feeder Field 6 19 2 4" xfId="16719"/>
    <cellStyle name="Feeder Field 6 19 3" xfId="16720"/>
    <cellStyle name="Feeder Field 6 19 4" xfId="16721"/>
    <cellStyle name="Feeder Field 6 2" xfId="1708"/>
    <cellStyle name="Feeder Field 6 2 10" xfId="1709"/>
    <cellStyle name="Feeder Field 6 2 10 2" xfId="16722"/>
    <cellStyle name="Feeder Field 6 2 10 2 2" xfId="16723"/>
    <cellStyle name="Feeder Field 6 2 10 2 3" xfId="16724"/>
    <cellStyle name="Feeder Field 6 2 10 2 4" xfId="16725"/>
    <cellStyle name="Feeder Field 6 2 10 3" xfId="16726"/>
    <cellStyle name="Feeder Field 6 2 10 4" xfId="16727"/>
    <cellStyle name="Feeder Field 6 2 11" xfId="1710"/>
    <cellStyle name="Feeder Field 6 2 11 2" xfId="16728"/>
    <cellStyle name="Feeder Field 6 2 11 2 2" xfId="16729"/>
    <cellStyle name="Feeder Field 6 2 11 2 3" xfId="16730"/>
    <cellStyle name="Feeder Field 6 2 11 2 4" xfId="16731"/>
    <cellStyle name="Feeder Field 6 2 11 3" xfId="16732"/>
    <cellStyle name="Feeder Field 6 2 11 4" xfId="16733"/>
    <cellStyle name="Feeder Field 6 2 12" xfId="1711"/>
    <cellStyle name="Feeder Field 6 2 12 2" xfId="16734"/>
    <cellStyle name="Feeder Field 6 2 12 2 2" xfId="16735"/>
    <cellStyle name="Feeder Field 6 2 12 2 3" xfId="16736"/>
    <cellStyle name="Feeder Field 6 2 12 2 4" xfId="16737"/>
    <cellStyle name="Feeder Field 6 2 12 3" xfId="16738"/>
    <cellStyle name="Feeder Field 6 2 12 4" xfId="16739"/>
    <cellStyle name="Feeder Field 6 2 13" xfId="1712"/>
    <cellStyle name="Feeder Field 6 2 13 2" xfId="16740"/>
    <cellStyle name="Feeder Field 6 2 13 2 2" xfId="16741"/>
    <cellStyle name="Feeder Field 6 2 13 2 3" xfId="16742"/>
    <cellStyle name="Feeder Field 6 2 13 2 4" xfId="16743"/>
    <cellStyle name="Feeder Field 6 2 13 3" xfId="16744"/>
    <cellStyle name="Feeder Field 6 2 13 4" xfId="16745"/>
    <cellStyle name="Feeder Field 6 2 14" xfId="1713"/>
    <cellStyle name="Feeder Field 6 2 14 2" xfId="16746"/>
    <cellStyle name="Feeder Field 6 2 14 2 2" xfId="16747"/>
    <cellStyle name="Feeder Field 6 2 14 2 3" xfId="16748"/>
    <cellStyle name="Feeder Field 6 2 14 2 4" xfId="16749"/>
    <cellStyle name="Feeder Field 6 2 14 3" xfId="16750"/>
    <cellStyle name="Feeder Field 6 2 14 4" xfId="16751"/>
    <cellStyle name="Feeder Field 6 2 15" xfId="1714"/>
    <cellStyle name="Feeder Field 6 2 15 2" xfId="16752"/>
    <cellStyle name="Feeder Field 6 2 15 2 2" xfId="16753"/>
    <cellStyle name="Feeder Field 6 2 15 2 3" xfId="16754"/>
    <cellStyle name="Feeder Field 6 2 15 2 4" xfId="16755"/>
    <cellStyle name="Feeder Field 6 2 15 3" xfId="16756"/>
    <cellStyle name="Feeder Field 6 2 15 4" xfId="16757"/>
    <cellStyle name="Feeder Field 6 2 16" xfId="1715"/>
    <cellStyle name="Feeder Field 6 2 16 2" xfId="16758"/>
    <cellStyle name="Feeder Field 6 2 16 2 2" xfId="16759"/>
    <cellStyle name="Feeder Field 6 2 16 2 3" xfId="16760"/>
    <cellStyle name="Feeder Field 6 2 16 2 4" xfId="16761"/>
    <cellStyle name="Feeder Field 6 2 16 3" xfId="16762"/>
    <cellStyle name="Feeder Field 6 2 16 4" xfId="16763"/>
    <cellStyle name="Feeder Field 6 2 17" xfId="1716"/>
    <cellStyle name="Feeder Field 6 2 17 2" xfId="16764"/>
    <cellStyle name="Feeder Field 6 2 17 2 2" xfId="16765"/>
    <cellStyle name="Feeder Field 6 2 17 2 3" xfId="16766"/>
    <cellStyle name="Feeder Field 6 2 17 2 4" xfId="16767"/>
    <cellStyle name="Feeder Field 6 2 17 3" xfId="16768"/>
    <cellStyle name="Feeder Field 6 2 17 4" xfId="16769"/>
    <cellStyle name="Feeder Field 6 2 18" xfId="1717"/>
    <cellStyle name="Feeder Field 6 2 18 2" xfId="16770"/>
    <cellStyle name="Feeder Field 6 2 18 2 2" xfId="16771"/>
    <cellStyle name="Feeder Field 6 2 18 2 3" xfId="16772"/>
    <cellStyle name="Feeder Field 6 2 18 2 4" xfId="16773"/>
    <cellStyle name="Feeder Field 6 2 18 3" xfId="16774"/>
    <cellStyle name="Feeder Field 6 2 18 4" xfId="16775"/>
    <cellStyle name="Feeder Field 6 2 19" xfId="1718"/>
    <cellStyle name="Feeder Field 6 2 19 2" xfId="16776"/>
    <cellStyle name="Feeder Field 6 2 19 2 2" xfId="16777"/>
    <cellStyle name="Feeder Field 6 2 19 2 3" xfId="16778"/>
    <cellStyle name="Feeder Field 6 2 19 2 4" xfId="16779"/>
    <cellStyle name="Feeder Field 6 2 19 3" xfId="16780"/>
    <cellStyle name="Feeder Field 6 2 19 4" xfId="16781"/>
    <cellStyle name="Feeder Field 6 2 2" xfId="1719"/>
    <cellStyle name="Feeder Field 6 2 2 2" xfId="16782"/>
    <cellStyle name="Feeder Field 6 2 2 2 2" xfId="16783"/>
    <cellStyle name="Feeder Field 6 2 2 2 3" xfId="16784"/>
    <cellStyle name="Feeder Field 6 2 2 2 4" xfId="16785"/>
    <cellStyle name="Feeder Field 6 2 2 3" xfId="16786"/>
    <cellStyle name="Feeder Field 6 2 2 4" xfId="16787"/>
    <cellStyle name="Feeder Field 6 2 20" xfId="1720"/>
    <cellStyle name="Feeder Field 6 2 20 2" xfId="16788"/>
    <cellStyle name="Feeder Field 6 2 20 2 2" xfId="16789"/>
    <cellStyle name="Feeder Field 6 2 20 2 3" xfId="16790"/>
    <cellStyle name="Feeder Field 6 2 20 2 4" xfId="16791"/>
    <cellStyle name="Feeder Field 6 2 20 3" xfId="16792"/>
    <cellStyle name="Feeder Field 6 2 20 4" xfId="16793"/>
    <cellStyle name="Feeder Field 6 2 21" xfId="1721"/>
    <cellStyle name="Feeder Field 6 2 21 2" xfId="16794"/>
    <cellStyle name="Feeder Field 6 2 21 2 2" xfId="16795"/>
    <cellStyle name="Feeder Field 6 2 21 2 3" xfId="16796"/>
    <cellStyle name="Feeder Field 6 2 21 2 4" xfId="16797"/>
    <cellStyle name="Feeder Field 6 2 21 3" xfId="16798"/>
    <cellStyle name="Feeder Field 6 2 21 4" xfId="16799"/>
    <cellStyle name="Feeder Field 6 2 22" xfId="1722"/>
    <cellStyle name="Feeder Field 6 2 22 2" xfId="16800"/>
    <cellStyle name="Feeder Field 6 2 22 2 2" xfId="16801"/>
    <cellStyle name="Feeder Field 6 2 22 2 3" xfId="16802"/>
    <cellStyle name="Feeder Field 6 2 22 2 4" xfId="16803"/>
    <cellStyle name="Feeder Field 6 2 22 3" xfId="16804"/>
    <cellStyle name="Feeder Field 6 2 22 4" xfId="16805"/>
    <cellStyle name="Feeder Field 6 2 23" xfId="1723"/>
    <cellStyle name="Feeder Field 6 2 23 2" xfId="16806"/>
    <cellStyle name="Feeder Field 6 2 23 2 2" xfId="16807"/>
    <cellStyle name="Feeder Field 6 2 23 2 3" xfId="16808"/>
    <cellStyle name="Feeder Field 6 2 23 2 4" xfId="16809"/>
    <cellStyle name="Feeder Field 6 2 23 3" xfId="16810"/>
    <cellStyle name="Feeder Field 6 2 23 4" xfId="16811"/>
    <cellStyle name="Feeder Field 6 2 24" xfId="1724"/>
    <cellStyle name="Feeder Field 6 2 24 2" xfId="16812"/>
    <cellStyle name="Feeder Field 6 2 24 2 2" xfId="16813"/>
    <cellStyle name="Feeder Field 6 2 24 2 3" xfId="16814"/>
    <cellStyle name="Feeder Field 6 2 24 2 4" xfId="16815"/>
    <cellStyle name="Feeder Field 6 2 24 3" xfId="16816"/>
    <cellStyle name="Feeder Field 6 2 24 4" xfId="16817"/>
    <cellStyle name="Feeder Field 6 2 25" xfId="1725"/>
    <cellStyle name="Feeder Field 6 2 25 2" xfId="16818"/>
    <cellStyle name="Feeder Field 6 2 25 2 2" xfId="16819"/>
    <cellStyle name="Feeder Field 6 2 25 2 3" xfId="16820"/>
    <cellStyle name="Feeder Field 6 2 25 2 4" xfId="16821"/>
    <cellStyle name="Feeder Field 6 2 25 3" xfId="16822"/>
    <cellStyle name="Feeder Field 6 2 25 4" xfId="16823"/>
    <cellStyle name="Feeder Field 6 2 26" xfId="1726"/>
    <cellStyle name="Feeder Field 6 2 26 2" xfId="16824"/>
    <cellStyle name="Feeder Field 6 2 26 2 2" xfId="16825"/>
    <cellStyle name="Feeder Field 6 2 26 2 3" xfId="16826"/>
    <cellStyle name="Feeder Field 6 2 26 2 4" xfId="16827"/>
    <cellStyle name="Feeder Field 6 2 26 3" xfId="16828"/>
    <cellStyle name="Feeder Field 6 2 26 4" xfId="16829"/>
    <cellStyle name="Feeder Field 6 2 27" xfId="1727"/>
    <cellStyle name="Feeder Field 6 2 27 2" xfId="16830"/>
    <cellStyle name="Feeder Field 6 2 27 2 2" xfId="16831"/>
    <cellStyle name="Feeder Field 6 2 27 2 3" xfId="16832"/>
    <cellStyle name="Feeder Field 6 2 27 2 4" xfId="16833"/>
    <cellStyle name="Feeder Field 6 2 27 3" xfId="16834"/>
    <cellStyle name="Feeder Field 6 2 27 4" xfId="16835"/>
    <cellStyle name="Feeder Field 6 2 28" xfId="1728"/>
    <cellStyle name="Feeder Field 6 2 28 2" xfId="16836"/>
    <cellStyle name="Feeder Field 6 2 28 2 2" xfId="16837"/>
    <cellStyle name="Feeder Field 6 2 28 2 3" xfId="16838"/>
    <cellStyle name="Feeder Field 6 2 28 2 4" xfId="16839"/>
    <cellStyle name="Feeder Field 6 2 28 3" xfId="16840"/>
    <cellStyle name="Feeder Field 6 2 28 4" xfId="16841"/>
    <cellStyle name="Feeder Field 6 2 29" xfId="1729"/>
    <cellStyle name="Feeder Field 6 2 29 2" xfId="16842"/>
    <cellStyle name="Feeder Field 6 2 29 2 2" xfId="16843"/>
    <cellStyle name="Feeder Field 6 2 29 2 3" xfId="16844"/>
    <cellStyle name="Feeder Field 6 2 29 2 4" xfId="16845"/>
    <cellStyle name="Feeder Field 6 2 29 3" xfId="16846"/>
    <cellStyle name="Feeder Field 6 2 29 4" xfId="16847"/>
    <cellStyle name="Feeder Field 6 2 3" xfId="1730"/>
    <cellStyle name="Feeder Field 6 2 3 2" xfId="16848"/>
    <cellStyle name="Feeder Field 6 2 3 2 2" xfId="16849"/>
    <cellStyle name="Feeder Field 6 2 3 2 3" xfId="16850"/>
    <cellStyle name="Feeder Field 6 2 3 2 4" xfId="16851"/>
    <cellStyle name="Feeder Field 6 2 3 3" xfId="16852"/>
    <cellStyle name="Feeder Field 6 2 3 4" xfId="16853"/>
    <cellStyle name="Feeder Field 6 2 30" xfId="1731"/>
    <cellStyle name="Feeder Field 6 2 30 2" xfId="16854"/>
    <cellStyle name="Feeder Field 6 2 30 2 2" xfId="16855"/>
    <cellStyle name="Feeder Field 6 2 30 2 3" xfId="16856"/>
    <cellStyle name="Feeder Field 6 2 30 2 4" xfId="16857"/>
    <cellStyle name="Feeder Field 6 2 30 3" xfId="16858"/>
    <cellStyle name="Feeder Field 6 2 30 4" xfId="16859"/>
    <cellStyle name="Feeder Field 6 2 31" xfId="1732"/>
    <cellStyle name="Feeder Field 6 2 31 2" xfId="16860"/>
    <cellStyle name="Feeder Field 6 2 31 2 2" xfId="16861"/>
    <cellStyle name="Feeder Field 6 2 31 2 3" xfId="16862"/>
    <cellStyle name="Feeder Field 6 2 31 2 4" xfId="16863"/>
    <cellStyle name="Feeder Field 6 2 31 3" xfId="16864"/>
    <cellStyle name="Feeder Field 6 2 31 4" xfId="16865"/>
    <cellStyle name="Feeder Field 6 2 32" xfId="1733"/>
    <cellStyle name="Feeder Field 6 2 32 2" xfId="16866"/>
    <cellStyle name="Feeder Field 6 2 32 2 2" xfId="16867"/>
    <cellStyle name="Feeder Field 6 2 32 2 3" xfId="16868"/>
    <cellStyle name="Feeder Field 6 2 32 2 4" xfId="16869"/>
    <cellStyle name="Feeder Field 6 2 32 3" xfId="16870"/>
    <cellStyle name="Feeder Field 6 2 32 4" xfId="16871"/>
    <cellStyle name="Feeder Field 6 2 33" xfId="1734"/>
    <cellStyle name="Feeder Field 6 2 33 2" xfId="16872"/>
    <cellStyle name="Feeder Field 6 2 33 2 2" xfId="16873"/>
    <cellStyle name="Feeder Field 6 2 33 2 3" xfId="16874"/>
    <cellStyle name="Feeder Field 6 2 33 2 4" xfId="16875"/>
    <cellStyle name="Feeder Field 6 2 33 3" xfId="16876"/>
    <cellStyle name="Feeder Field 6 2 33 4" xfId="16877"/>
    <cellStyle name="Feeder Field 6 2 34" xfId="1735"/>
    <cellStyle name="Feeder Field 6 2 34 2" xfId="16878"/>
    <cellStyle name="Feeder Field 6 2 34 2 2" xfId="16879"/>
    <cellStyle name="Feeder Field 6 2 34 2 3" xfId="16880"/>
    <cellStyle name="Feeder Field 6 2 34 2 4" xfId="16881"/>
    <cellStyle name="Feeder Field 6 2 34 3" xfId="16882"/>
    <cellStyle name="Feeder Field 6 2 34 4" xfId="16883"/>
    <cellStyle name="Feeder Field 6 2 35" xfId="1736"/>
    <cellStyle name="Feeder Field 6 2 35 2" xfId="16884"/>
    <cellStyle name="Feeder Field 6 2 35 2 2" xfId="16885"/>
    <cellStyle name="Feeder Field 6 2 35 2 3" xfId="16886"/>
    <cellStyle name="Feeder Field 6 2 35 2 4" xfId="16887"/>
    <cellStyle name="Feeder Field 6 2 35 3" xfId="16888"/>
    <cellStyle name="Feeder Field 6 2 35 4" xfId="16889"/>
    <cellStyle name="Feeder Field 6 2 36" xfId="1737"/>
    <cellStyle name="Feeder Field 6 2 36 2" xfId="16890"/>
    <cellStyle name="Feeder Field 6 2 36 2 2" xfId="16891"/>
    <cellStyle name="Feeder Field 6 2 36 2 3" xfId="16892"/>
    <cellStyle name="Feeder Field 6 2 36 2 4" xfId="16893"/>
    <cellStyle name="Feeder Field 6 2 36 3" xfId="16894"/>
    <cellStyle name="Feeder Field 6 2 36 4" xfId="16895"/>
    <cellStyle name="Feeder Field 6 2 37" xfId="1738"/>
    <cellStyle name="Feeder Field 6 2 37 2" xfId="16896"/>
    <cellStyle name="Feeder Field 6 2 37 2 2" xfId="16897"/>
    <cellStyle name="Feeder Field 6 2 37 2 3" xfId="16898"/>
    <cellStyle name="Feeder Field 6 2 37 2 4" xfId="16899"/>
    <cellStyle name="Feeder Field 6 2 37 3" xfId="16900"/>
    <cellStyle name="Feeder Field 6 2 37 4" xfId="16901"/>
    <cellStyle name="Feeder Field 6 2 38" xfId="1739"/>
    <cellStyle name="Feeder Field 6 2 38 2" xfId="16902"/>
    <cellStyle name="Feeder Field 6 2 38 2 2" xfId="16903"/>
    <cellStyle name="Feeder Field 6 2 38 2 3" xfId="16904"/>
    <cellStyle name="Feeder Field 6 2 38 2 4" xfId="16905"/>
    <cellStyle name="Feeder Field 6 2 38 3" xfId="16906"/>
    <cellStyle name="Feeder Field 6 2 38 4" xfId="16907"/>
    <cellStyle name="Feeder Field 6 2 39" xfId="1740"/>
    <cellStyle name="Feeder Field 6 2 39 2" xfId="16908"/>
    <cellStyle name="Feeder Field 6 2 39 2 2" xfId="16909"/>
    <cellStyle name="Feeder Field 6 2 39 2 3" xfId="16910"/>
    <cellStyle name="Feeder Field 6 2 39 2 4" xfId="16911"/>
    <cellStyle name="Feeder Field 6 2 39 3" xfId="16912"/>
    <cellStyle name="Feeder Field 6 2 39 4" xfId="16913"/>
    <cellStyle name="Feeder Field 6 2 4" xfId="1741"/>
    <cellStyle name="Feeder Field 6 2 4 2" xfId="16914"/>
    <cellStyle name="Feeder Field 6 2 4 2 2" xfId="16915"/>
    <cellStyle name="Feeder Field 6 2 4 2 3" xfId="16916"/>
    <cellStyle name="Feeder Field 6 2 4 2 4" xfId="16917"/>
    <cellStyle name="Feeder Field 6 2 4 3" xfId="16918"/>
    <cellStyle name="Feeder Field 6 2 4 4" xfId="16919"/>
    <cellStyle name="Feeder Field 6 2 40" xfId="1742"/>
    <cellStyle name="Feeder Field 6 2 40 2" xfId="16920"/>
    <cellStyle name="Feeder Field 6 2 40 2 2" xfId="16921"/>
    <cellStyle name="Feeder Field 6 2 40 2 3" xfId="16922"/>
    <cellStyle name="Feeder Field 6 2 40 2 4" xfId="16923"/>
    <cellStyle name="Feeder Field 6 2 40 3" xfId="16924"/>
    <cellStyle name="Feeder Field 6 2 40 4" xfId="16925"/>
    <cellStyle name="Feeder Field 6 2 41" xfId="1743"/>
    <cellStyle name="Feeder Field 6 2 41 2" xfId="16926"/>
    <cellStyle name="Feeder Field 6 2 41 2 2" xfId="16927"/>
    <cellStyle name="Feeder Field 6 2 41 2 3" xfId="16928"/>
    <cellStyle name="Feeder Field 6 2 41 2 4" xfId="16929"/>
    <cellStyle name="Feeder Field 6 2 41 3" xfId="16930"/>
    <cellStyle name="Feeder Field 6 2 41 4" xfId="16931"/>
    <cellStyle name="Feeder Field 6 2 42" xfId="1744"/>
    <cellStyle name="Feeder Field 6 2 42 2" xfId="16932"/>
    <cellStyle name="Feeder Field 6 2 42 2 2" xfId="16933"/>
    <cellStyle name="Feeder Field 6 2 42 2 3" xfId="16934"/>
    <cellStyle name="Feeder Field 6 2 42 2 4" xfId="16935"/>
    <cellStyle name="Feeder Field 6 2 42 3" xfId="16936"/>
    <cellStyle name="Feeder Field 6 2 42 4" xfId="16937"/>
    <cellStyle name="Feeder Field 6 2 43" xfId="1745"/>
    <cellStyle name="Feeder Field 6 2 43 2" xfId="16938"/>
    <cellStyle name="Feeder Field 6 2 43 2 2" xfId="16939"/>
    <cellStyle name="Feeder Field 6 2 43 2 3" xfId="16940"/>
    <cellStyle name="Feeder Field 6 2 43 2 4" xfId="16941"/>
    <cellStyle name="Feeder Field 6 2 43 3" xfId="16942"/>
    <cellStyle name="Feeder Field 6 2 43 4" xfId="16943"/>
    <cellStyle name="Feeder Field 6 2 44" xfId="1746"/>
    <cellStyle name="Feeder Field 6 2 44 2" xfId="16944"/>
    <cellStyle name="Feeder Field 6 2 44 2 2" xfId="16945"/>
    <cellStyle name="Feeder Field 6 2 44 2 3" xfId="16946"/>
    <cellStyle name="Feeder Field 6 2 44 2 4" xfId="16947"/>
    <cellStyle name="Feeder Field 6 2 44 3" xfId="16948"/>
    <cellStyle name="Feeder Field 6 2 44 4" xfId="16949"/>
    <cellStyle name="Feeder Field 6 2 45" xfId="16950"/>
    <cellStyle name="Feeder Field 6 2 45 2" xfId="16951"/>
    <cellStyle name="Feeder Field 6 2 45 3" xfId="16952"/>
    <cellStyle name="Feeder Field 6 2 45 4" xfId="16953"/>
    <cellStyle name="Feeder Field 6 2 46" xfId="16954"/>
    <cellStyle name="Feeder Field 6 2 46 2" xfId="16955"/>
    <cellStyle name="Feeder Field 6 2 46 3" xfId="16956"/>
    <cellStyle name="Feeder Field 6 2 46 4" xfId="16957"/>
    <cellStyle name="Feeder Field 6 2 47" xfId="16958"/>
    <cellStyle name="Feeder Field 6 2 48" xfId="16959"/>
    <cellStyle name="Feeder Field 6 2 5" xfId="1747"/>
    <cellStyle name="Feeder Field 6 2 5 2" xfId="16960"/>
    <cellStyle name="Feeder Field 6 2 5 2 2" xfId="16961"/>
    <cellStyle name="Feeder Field 6 2 5 2 3" xfId="16962"/>
    <cellStyle name="Feeder Field 6 2 5 2 4" xfId="16963"/>
    <cellStyle name="Feeder Field 6 2 5 3" xfId="16964"/>
    <cellStyle name="Feeder Field 6 2 5 4" xfId="16965"/>
    <cellStyle name="Feeder Field 6 2 6" xfId="1748"/>
    <cellStyle name="Feeder Field 6 2 6 2" xfId="16966"/>
    <cellStyle name="Feeder Field 6 2 6 2 2" xfId="16967"/>
    <cellStyle name="Feeder Field 6 2 6 2 3" xfId="16968"/>
    <cellStyle name="Feeder Field 6 2 6 2 4" xfId="16969"/>
    <cellStyle name="Feeder Field 6 2 6 3" xfId="16970"/>
    <cellStyle name="Feeder Field 6 2 6 4" xfId="16971"/>
    <cellStyle name="Feeder Field 6 2 7" xfId="1749"/>
    <cellStyle name="Feeder Field 6 2 7 2" xfId="16972"/>
    <cellStyle name="Feeder Field 6 2 7 2 2" xfId="16973"/>
    <cellStyle name="Feeder Field 6 2 7 2 3" xfId="16974"/>
    <cellStyle name="Feeder Field 6 2 7 2 4" xfId="16975"/>
    <cellStyle name="Feeder Field 6 2 7 3" xfId="16976"/>
    <cellStyle name="Feeder Field 6 2 7 4" xfId="16977"/>
    <cellStyle name="Feeder Field 6 2 8" xfId="1750"/>
    <cellStyle name="Feeder Field 6 2 8 2" xfId="16978"/>
    <cellStyle name="Feeder Field 6 2 8 2 2" xfId="16979"/>
    <cellStyle name="Feeder Field 6 2 8 2 3" xfId="16980"/>
    <cellStyle name="Feeder Field 6 2 8 2 4" xfId="16981"/>
    <cellStyle name="Feeder Field 6 2 8 3" xfId="16982"/>
    <cellStyle name="Feeder Field 6 2 8 4" xfId="16983"/>
    <cellStyle name="Feeder Field 6 2 9" xfId="1751"/>
    <cellStyle name="Feeder Field 6 2 9 2" xfId="16984"/>
    <cellStyle name="Feeder Field 6 2 9 2 2" xfId="16985"/>
    <cellStyle name="Feeder Field 6 2 9 2 3" xfId="16986"/>
    <cellStyle name="Feeder Field 6 2 9 2 4" xfId="16987"/>
    <cellStyle name="Feeder Field 6 2 9 3" xfId="16988"/>
    <cellStyle name="Feeder Field 6 2 9 4" xfId="16989"/>
    <cellStyle name="Feeder Field 6 20" xfId="1752"/>
    <cellStyle name="Feeder Field 6 20 2" xfId="16990"/>
    <cellStyle name="Feeder Field 6 20 2 2" xfId="16991"/>
    <cellStyle name="Feeder Field 6 20 2 3" xfId="16992"/>
    <cellStyle name="Feeder Field 6 20 2 4" xfId="16993"/>
    <cellStyle name="Feeder Field 6 20 3" xfId="16994"/>
    <cellStyle name="Feeder Field 6 20 4" xfId="16995"/>
    <cellStyle name="Feeder Field 6 21" xfId="1753"/>
    <cellStyle name="Feeder Field 6 21 2" xfId="16996"/>
    <cellStyle name="Feeder Field 6 21 2 2" xfId="16997"/>
    <cellStyle name="Feeder Field 6 21 2 3" xfId="16998"/>
    <cellStyle name="Feeder Field 6 21 2 4" xfId="16999"/>
    <cellStyle name="Feeder Field 6 21 3" xfId="17000"/>
    <cellStyle name="Feeder Field 6 21 4" xfId="17001"/>
    <cellStyle name="Feeder Field 6 22" xfId="1754"/>
    <cellStyle name="Feeder Field 6 22 2" xfId="17002"/>
    <cellStyle name="Feeder Field 6 22 2 2" xfId="17003"/>
    <cellStyle name="Feeder Field 6 22 2 3" xfId="17004"/>
    <cellStyle name="Feeder Field 6 22 2 4" xfId="17005"/>
    <cellStyle name="Feeder Field 6 22 3" xfId="17006"/>
    <cellStyle name="Feeder Field 6 22 4" xfId="17007"/>
    <cellStyle name="Feeder Field 6 23" xfId="1755"/>
    <cellStyle name="Feeder Field 6 23 2" xfId="17008"/>
    <cellStyle name="Feeder Field 6 23 2 2" xfId="17009"/>
    <cellStyle name="Feeder Field 6 23 2 3" xfId="17010"/>
    <cellStyle name="Feeder Field 6 23 2 4" xfId="17011"/>
    <cellStyle name="Feeder Field 6 23 3" xfId="17012"/>
    <cellStyle name="Feeder Field 6 23 4" xfId="17013"/>
    <cellStyle name="Feeder Field 6 24" xfId="1756"/>
    <cellStyle name="Feeder Field 6 24 2" xfId="17014"/>
    <cellStyle name="Feeder Field 6 24 2 2" xfId="17015"/>
    <cellStyle name="Feeder Field 6 24 2 3" xfId="17016"/>
    <cellStyle name="Feeder Field 6 24 2 4" xfId="17017"/>
    <cellStyle name="Feeder Field 6 24 3" xfId="17018"/>
    <cellStyle name="Feeder Field 6 24 4" xfId="17019"/>
    <cellStyle name="Feeder Field 6 25" xfId="1757"/>
    <cellStyle name="Feeder Field 6 25 2" xfId="17020"/>
    <cellStyle name="Feeder Field 6 25 2 2" xfId="17021"/>
    <cellStyle name="Feeder Field 6 25 2 3" xfId="17022"/>
    <cellStyle name="Feeder Field 6 25 2 4" xfId="17023"/>
    <cellStyle name="Feeder Field 6 25 3" xfId="17024"/>
    <cellStyle name="Feeder Field 6 25 4" xfId="17025"/>
    <cellStyle name="Feeder Field 6 26" xfId="1758"/>
    <cellStyle name="Feeder Field 6 26 2" xfId="17026"/>
    <cellStyle name="Feeder Field 6 26 2 2" xfId="17027"/>
    <cellStyle name="Feeder Field 6 26 2 3" xfId="17028"/>
    <cellStyle name="Feeder Field 6 26 2 4" xfId="17029"/>
    <cellStyle name="Feeder Field 6 26 3" xfId="17030"/>
    <cellStyle name="Feeder Field 6 26 4" xfId="17031"/>
    <cellStyle name="Feeder Field 6 27" xfId="1759"/>
    <cellStyle name="Feeder Field 6 27 2" xfId="17032"/>
    <cellStyle name="Feeder Field 6 27 2 2" xfId="17033"/>
    <cellStyle name="Feeder Field 6 27 2 3" xfId="17034"/>
    <cellStyle name="Feeder Field 6 27 2 4" xfId="17035"/>
    <cellStyle name="Feeder Field 6 27 3" xfId="17036"/>
    <cellStyle name="Feeder Field 6 27 4" xfId="17037"/>
    <cellStyle name="Feeder Field 6 28" xfId="1760"/>
    <cellStyle name="Feeder Field 6 28 2" xfId="17038"/>
    <cellStyle name="Feeder Field 6 28 2 2" xfId="17039"/>
    <cellStyle name="Feeder Field 6 28 2 3" xfId="17040"/>
    <cellStyle name="Feeder Field 6 28 2 4" xfId="17041"/>
    <cellStyle name="Feeder Field 6 28 3" xfId="17042"/>
    <cellStyle name="Feeder Field 6 28 4" xfId="17043"/>
    <cellStyle name="Feeder Field 6 29" xfId="1761"/>
    <cellStyle name="Feeder Field 6 29 2" xfId="17044"/>
    <cellStyle name="Feeder Field 6 29 2 2" xfId="17045"/>
    <cellStyle name="Feeder Field 6 29 2 3" xfId="17046"/>
    <cellStyle name="Feeder Field 6 29 2 4" xfId="17047"/>
    <cellStyle name="Feeder Field 6 29 3" xfId="17048"/>
    <cellStyle name="Feeder Field 6 29 4" xfId="17049"/>
    <cellStyle name="Feeder Field 6 3" xfId="1762"/>
    <cellStyle name="Feeder Field 6 3 2" xfId="17050"/>
    <cellStyle name="Feeder Field 6 3 2 2" xfId="17051"/>
    <cellStyle name="Feeder Field 6 3 2 3" xfId="17052"/>
    <cellStyle name="Feeder Field 6 3 2 4" xfId="17053"/>
    <cellStyle name="Feeder Field 6 3 3" xfId="17054"/>
    <cellStyle name="Feeder Field 6 3 4" xfId="17055"/>
    <cellStyle name="Feeder Field 6 30" xfId="1763"/>
    <cellStyle name="Feeder Field 6 30 2" xfId="17056"/>
    <cellStyle name="Feeder Field 6 30 2 2" xfId="17057"/>
    <cellStyle name="Feeder Field 6 30 2 3" xfId="17058"/>
    <cellStyle name="Feeder Field 6 30 2 4" xfId="17059"/>
    <cellStyle name="Feeder Field 6 30 3" xfId="17060"/>
    <cellStyle name="Feeder Field 6 30 4" xfId="17061"/>
    <cellStyle name="Feeder Field 6 31" xfId="1764"/>
    <cellStyle name="Feeder Field 6 31 2" xfId="17062"/>
    <cellStyle name="Feeder Field 6 31 2 2" xfId="17063"/>
    <cellStyle name="Feeder Field 6 31 2 3" xfId="17064"/>
    <cellStyle name="Feeder Field 6 31 2 4" xfId="17065"/>
    <cellStyle name="Feeder Field 6 31 3" xfId="17066"/>
    <cellStyle name="Feeder Field 6 31 4" xfId="17067"/>
    <cellStyle name="Feeder Field 6 32" xfId="1765"/>
    <cellStyle name="Feeder Field 6 32 2" xfId="17068"/>
    <cellStyle name="Feeder Field 6 32 2 2" xfId="17069"/>
    <cellStyle name="Feeder Field 6 32 2 3" xfId="17070"/>
    <cellStyle name="Feeder Field 6 32 2 4" xfId="17071"/>
    <cellStyle name="Feeder Field 6 32 3" xfId="17072"/>
    <cellStyle name="Feeder Field 6 32 4" xfId="17073"/>
    <cellStyle name="Feeder Field 6 33" xfId="1766"/>
    <cellStyle name="Feeder Field 6 33 2" xfId="17074"/>
    <cellStyle name="Feeder Field 6 33 2 2" xfId="17075"/>
    <cellStyle name="Feeder Field 6 33 2 3" xfId="17076"/>
    <cellStyle name="Feeder Field 6 33 2 4" xfId="17077"/>
    <cellStyle name="Feeder Field 6 33 3" xfId="17078"/>
    <cellStyle name="Feeder Field 6 33 4" xfId="17079"/>
    <cellStyle name="Feeder Field 6 34" xfId="1767"/>
    <cellStyle name="Feeder Field 6 34 2" xfId="17080"/>
    <cellStyle name="Feeder Field 6 34 2 2" xfId="17081"/>
    <cellStyle name="Feeder Field 6 34 2 3" xfId="17082"/>
    <cellStyle name="Feeder Field 6 34 2 4" xfId="17083"/>
    <cellStyle name="Feeder Field 6 34 3" xfId="17084"/>
    <cellStyle name="Feeder Field 6 34 4" xfId="17085"/>
    <cellStyle name="Feeder Field 6 35" xfId="1768"/>
    <cellStyle name="Feeder Field 6 35 2" xfId="17086"/>
    <cellStyle name="Feeder Field 6 35 2 2" xfId="17087"/>
    <cellStyle name="Feeder Field 6 35 2 3" xfId="17088"/>
    <cellStyle name="Feeder Field 6 35 2 4" xfId="17089"/>
    <cellStyle name="Feeder Field 6 35 3" xfId="17090"/>
    <cellStyle name="Feeder Field 6 35 4" xfId="17091"/>
    <cellStyle name="Feeder Field 6 36" xfId="1769"/>
    <cellStyle name="Feeder Field 6 36 2" xfId="17092"/>
    <cellStyle name="Feeder Field 6 36 2 2" xfId="17093"/>
    <cellStyle name="Feeder Field 6 36 2 3" xfId="17094"/>
    <cellStyle name="Feeder Field 6 36 2 4" xfId="17095"/>
    <cellStyle name="Feeder Field 6 36 3" xfId="17096"/>
    <cellStyle name="Feeder Field 6 36 4" xfId="17097"/>
    <cellStyle name="Feeder Field 6 37" xfId="1770"/>
    <cellStyle name="Feeder Field 6 37 2" xfId="17098"/>
    <cellStyle name="Feeder Field 6 37 2 2" xfId="17099"/>
    <cellStyle name="Feeder Field 6 37 2 3" xfId="17100"/>
    <cellStyle name="Feeder Field 6 37 2 4" xfId="17101"/>
    <cellStyle name="Feeder Field 6 37 3" xfId="17102"/>
    <cellStyle name="Feeder Field 6 37 4" xfId="17103"/>
    <cellStyle name="Feeder Field 6 38" xfId="1771"/>
    <cellStyle name="Feeder Field 6 38 2" xfId="17104"/>
    <cellStyle name="Feeder Field 6 38 2 2" xfId="17105"/>
    <cellStyle name="Feeder Field 6 38 2 3" xfId="17106"/>
    <cellStyle name="Feeder Field 6 38 2 4" xfId="17107"/>
    <cellStyle name="Feeder Field 6 38 3" xfId="17108"/>
    <cellStyle name="Feeder Field 6 38 4" xfId="17109"/>
    <cellStyle name="Feeder Field 6 39" xfId="1772"/>
    <cellStyle name="Feeder Field 6 39 2" xfId="17110"/>
    <cellStyle name="Feeder Field 6 39 2 2" xfId="17111"/>
    <cellStyle name="Feeder Field 6 39 2 3" xfId="17112"/>
    <cellStyle name="Feeder Field 6 39 2 4" xfId="17113"/>
    <cellStyle name="Feeder Field 6 39 3" xfId="17114"/>
    <cellStyle name="Feeder Field 6 39 4" xfId="17115"/>
    <cellStyle name="Feeder Field 6 4" xfId="1773"/>
    <cellStyle name="Feeder Field 6 4 2" xfId="17116"/>
    <cellStyle name="Feeder Field 6 4 2 2" xfId="17117"/>
    <cellStyle name="Feeder Field 6 4 2 3" xfId="17118"/>
    <cellStyle name="Feeder Field 6 4 2 4" xfId="17119"/>
    <cellStyle name="Feeder Field 6 4 3" xfId="17120"/>
    <cellStyle name="Feeder Field 6 4 4" xfId="17121"/>
    <cellStyle name="Feeder Field 6 40" xfId="1774"/>
    <cellStyle name="Feeder Field 6 40 2" xfId="17122"/>
    <cellStyle name="Feeder Field 6 40 2 2" xfId="17123"/>
    <cellStyle name="Feeder Field 6 40 2 3" xfId="17124"/>
    <cellStyle name="Feeder Field 6 40 2 4" xfId="17125"/>
    <cellStyle name="Feeder Field 6 40 3" xfId="17126"/>
    <cellStyle name="Feeder Field 6 40 4" xfId="17127"/>
    <cellStyle name="Feeder Field 6 41" xfId="1775"/>
    <cellStyle name="Feeder Field 6 41 2" xfId="17128"/>
    <cellStyle name="Feeder Field 6 41 2 2" xfId="17129"/>
    <cellStyle name="Feeder Field 6 41 2 3" xfId="17130"/>
    <cellStyle name="Feeder Field 6 41 2 4" xfId="17131"/>
    <cellStyle name="Feeder Field 6 41 3" xfId="17132"/>
    <cellStyle name="Feeder Field 6 41 4" xfId="17133"/>
    <cellStyle name="Feeder Field 6 42" xfId="1776"/>
    <cellStyle name="Feeder Field 6 42 2" xfId="17134"/>
    <cellStyle name="Feeder Field 6 42 2 2" xfId="17135"/>
    <cellStyle name="Feeder Field 6 42 2 3" xfId="17136"/>
    <cellStyle name="Feeder Field 6 42 2 4" xfId="17137"/>
    <cellStyle name="Feeder Field 6 42 3" xfId="17138"/>
    <cellStyle name="Feeder Field 6 42 4" xfId="17139"/>
    <cellStyle name="Feeder Field 6 43" xfId="1777"/>
    <cellStyle name="Feeder Field 6 43 2" xfId="17140"/>
    <cellStyle name="Feeder Field 6 43 2 2" xfId="17141"/>
    <cellStyle name="Feeder Field 6 43 2 3" xfId="17142"/>
    <cellStyle name="Feeder Field 6 43 2 4" xfId="17143"/>
    <cellStyle name="Feeder Field 6 43 3" xfId="17144"/>
    <cellStyle name="Feeder Field 6 43 4" xfId="17145"/>
    <cellStyle name="Feeder Field 6 44" xfId="1778"/>
    <cellStyle name="Feeder Field 6 44 2" xfId="17146"/>
    <cellStyle name="Feeder Field 6 44 2 2" xfId="17147"/>
    <cellStyle name="Feeder Field 6 44 2 3" xfId="17148"/>
    <cellStyle name="Feeder Field 6 44 2 4" xfId="17149"/>
    <cellStyle name="Feeder Field 6 44 3" xfId="17150"/>
    <cellStyle name="Feeder Field 6 44 4" xfId="17151"/>
    <cellStyle name="Feeder Field 6 45" xfId="1779"/>
    <cellStyle name="Feeder Field 6 45 2" xfId="17152"/>
    <cellStyle name="Feeder Field 6 45 2 2" xfId="17153"/>
    <cellStyle name="Feeder Field 6 45 2 3" xfId="17154"/>
    <cellStyle name="Feeder Field 6 45 2 4" xfId="17155"/>
    <cellStyle name="Feeder Field 6 45 3" xfId="17156"/>
    <cellStyle name="Feeder Field 6 45 4" xfId="17157"/>
    <cellStyle name="Feeder Field 6 46" xfId="17158"/>
    <cellStyle name="Feeder Field 6 46 2" xfId="17159"/>
    <cellStyle name="Feeder Field 6 46 3" xfId="17160"/>
    <cellStyle name="Feeder Field 6 46 4" xfId="17161"/>
    <cellStyle name="Feeder Field 6 47" xfId="17162"/>
    <cellStyle name="Feeder Field 6 47 2" xfId="17163"/>
    <cellStyle name="Feeder Field 6 47 3" xfId="17164"/>
    <cellStyle name="Feeder Field 6 47 4" xfId="17165"/>
    <cellStyle name="Feeder Field 6 48" xfId="17166"/>
    <cellStyle name="Feeder Field 6 49" xfId="17167"/>
    <cellStyle name="Feeder Field 6 5" xfId="1780"/>
    <cellStyle name="Feeder Field 6 5 2" xfId="17168"/>
    <cellStyle name="Feeder Field 6 5 2 2" xfId="17169"/>
    <cellStyle name="Feeder Field 6 5 2 3" xfId="17170"/>
    <cellStyle name="Feeder Field 6 5 2 4" xfId="17171"/>
    <cellStyle name="Feeder Field 6 5 3" xfId="17172"/>
    <cellStyle name="Feeder Field 6 5 4" xfId="17173"/>
    <cellStyle name="Feeder Field 6 6" xfId="1781"/>
    <cellStyle name="Feeder Field 6 6 2" xfId="17174"/>
    <cellStyle name="Feeder Field 6 6 2 2" xfId="17175"/>
    <cellStyle name="Feeder Field 6 6 2 3" xfId="17176"/>
    <cellStyle name="Feeder Field 6 6 2 4" xfId="17177"/>
    <cellStyle name="Feeder Field 6 6 3" xfId="17178"/>
    <cellStyle name="Feeder Field 6 6 4" xfId="17179"/>
    <cellStyle name="Feeder Field 6 7" xfId="1782"/>
    <cellStyle name="Feeder Field 6 7 2" xfId="17180"/>
    <cellStyle name="Feeder Field 6 7 2 2" xfId="17181"/>
    <cellStyle name="Feeder Field 6 7 2 3" xfId="17182"/>
    <cellStyle name="Feeder Field 6 7 2 4" xfId="17183"/>
    <cellStyle name="Feeder Field 6 7 3" xfId="17184"/>
    <cellStyle name="Feeder Field 6 7 4" xfId="17185"/>
    <cellStyle name="Feeder Field 6 8" xfId="1783"/>
    <cellStyle name="Feeder Field 6 8 2" xfId="17186"/>
    <cellStyle name="Feeder Field 6 8 2 2" xfId="17187"/>
    <cellStyle name="Feeder Field 6 8 2 3" xfId="17188"/>
    <cellStyle name="Feeder Field 6 8 2 4" xfId="17189"/>
    <cellStyle name="Feeder Field 6 8 3" xfId="17190"/>
    <cellStyle name="Feeder Field 6 8 4" xfId="17191"/>
    <cellStyle name="Feeder Field 6 9" xfId="1784"/>
    <cellStyle name="Feeder Field 6 9 2" xfId="17192"/>
    <cellStyle name="Feeder Field 6 9 2 2" xfId="17193"/>
    <cellStyle name="Feeder Field 6 9 2 3" xfId="17194"/>
    <cellStyle name="Feeder Field 6 9 2 4" xfId="17195"/>
    <cellStyle name="Feeder Field 6 9 3" xfId="17196"/>
    <cellStyle name="Feeder Field 6 9 4" xfId="17197"/>
    <cellStyle name="Feeder Field 7" xfId="1785"/>
    <cellStyle name="Feeder Field 7 10" xfId="1786"/>
    <cellStyle name="Feeder Field 7 10 2" xfId="17198"/>
    <cellStyle name="Feeder Field 7 10 2 2" xfId="17199"/>
    <cellStyle name="Feeder Field 7 10 2 3" xfId="17200"/>
    <cellStyle name="Feeder Field 7 10 2 4" xfId="17201"/>
    <cellStyle name="Feeder Field 7 10 3" xfId="17202"/>
    <cellStyle name="Feeder Field 7 10 4" xfId="17203"/>
    <cellStyle name="Feeder Field 7 11" xfId="1787"/>
    <cellStyle name="Feeder Field 7 11 2" xfId="17204"/>
    <cellStyle name="Feeder Field 7 11 2 2" xfId="17205"/>
    <cellStyle name="Feeder Field 7 11 2 3" xfId="17206"/>
    <cellStyle name="Feeder Field 7 11 2 4" xfId="17207"/>
    <cellStyle name="Feeder Field 7 11 3" xfId="17208"/>
    <cellStyle name="Feeder Field 7 11 4" xfId="17209"/>
    <cellStyle name="Feeder Field 7 12" xfId="1788"/>
    <cellStyle name="Feeder Field 7 12 2" xfId="17210"/>
    <cellStyle name="Feeder Field 7 12 2 2" xfId="17211"/>
    <cellStyle name="Feeder Field 7 12 2 3" xfId="17212"/>
    <cellStyle name="Feeder Field 7 12 2 4" xfId="17213"/>
    <cellStyle name="Feeder Field 7 12 3" xfId="17214"/>
    <cellStyle name="Feeder Field 7 12 4" xfId="17215"/>
    <cellStyle name="Feeder Field 7 13" xfId="1789"/>
    <cellStyle name="Feeder Field 7 13 2" xfId="17216"/>
    <cellStyle name="Feeder Field 7 13 2 2" xfId="17217"/>
    <cellStyle name="Feeder Field 7 13 2 3" xfId="17218"/>
    <cellStyle name="Feeder Field 7 13 2 4" xfId="17219"/>
    <cellStyle name="Feeder Field 7 13 3" xfId="17220"/>
    <cellStyle name="Feeder Field 7 13 4" xfId="17221"/>
    <cellStyle name="Feeder Field 7 14" xfId="1790"/>
    <cellStyle name="Feeder Field 7 14 2" xfId="17222"/>
    <cellStyle name="Feeder Field 7 14 2 2" xfId="17223"/>
    <cellStyle name="Feeder Field 7 14 2 3" xfId="17224"/>
    <cellStyle name="Feeder Field 7 14 2 4" xfId="17225"/>
    <cellStyle name="Feeder Field 7 14 3" xfId="17226"/>
    <cellStyle name="Feeder Field 7 14 4" xfId="17227"/>
    <cellStyle name="Feeder Field 7 15" xfId="1791"/>
    <cellStyle name="Feeder Field 7 15 2" xfId="17228"/>
    <cellStyle name="Feeder Field 7 15 2 2" xfId="17229"/>
    <cellStyle name="Feeder Field 7 15 2 3" xfId="17230"/>
    <cellStyle name="Feeder Field 7 15 2 4" xfId="17231"/>
    <cellStyle name="Feeder Field 7 15 3" xfId="17232"/>
    <cellStyle name="Feeder Field 7 15 4" xfId="17233"/>
    <cellStyle name="Feeder Field 7 16" xfId="1792"/>
    <cellStyle name="Feeder Field 7 16 2" xfId="17234"/>
    <cellStyle name="Feeder Field 7 16 2 2" xfId="17235"/>
    <cellStyle name="Feeder Field 7 16 2 3" xfId="17236"/>
    <cellStyle name="Feeder Field 7 16 2 4" xfId="17237"/>
    <cellStyle name="Feeder Field 7 16 3" xfId="17238"/>
    <cellStyle name="Feeder Field 7 16 4" xfId="17239"/>
    <cellStyle name="Feeder Field 7 17" xfId="1793"/>
    <cellStyle name="Feeder Field 7 17 2" xfId="17240"/>
    <cellStyle name="Feeder Field 7 17 2 2" xfId="17241"/>
    <cellStyle name="Feeder Field 7 17 2 3" xfId="17242"/>
    <cellStyle name="Feeder Field 7 17 2 4" xfId="17243"/>
    <cellStyle name="Feeder Field 7 17 3" xfId="17244"/>
    <cellStyle name="Feeder Field 7 17 4" xfId="17245"/>
    <cellStyle name="Feeder Field 7 18" xfId="1794"/>
    <cellStyle name="Feeder Field 7 18 2" xfId="17246"/>
    <cellStyle name="Feeder Field 7 18 2 2" xfId="17247"/>
    <cellStyle name="Feeder Field 7 18 2 3" xfId="17248"/>
    <cellStyle name="Feeder Field 7 18 2 4" xfId="17249"/>
    <cellStyle name="Feeder Field 7 18 3" xfId="17250"/>
    <cellStyle name="Feeder Field 7 18 4" xfId="17251"/>
    <cellStyle name="Feeder Field 7 19" xfId="1795"/>
    <cellStyle name="Feeder Field 7 19 2" xfId="17252"/>
    <cellStyle name="Feeder Field 7 19 2 2" xfId="17253"/>
    <cellStyle name="Feeder Field 7 19 2 3" xfId="17254"/>
    <cellStyle name="Feeder Field 7 19 2 4" xfId="17255"/>
    <cellStyle name="Feeder Field 7 19 3" xfId="17256"/>
    <cellStyle name="Feeder Field 7 19 4" xfId="17257"/>
    <cellStyle name="Feeder Field 7 2" xfId="1796"/>
    <cellStyle name="Feeder Field 7 2 10" xfId="1797"/>
    <cellStyle name="Feeder Field 7 2 10 2" xfId="17258"/>
    <cellStyle name="Feeder Field 7 2 10 2 2" xfId="17259"/>
    <cellStyle name="Feeder Field 7 2 10 2 3" xfId="17260"/>
    <cellStyle name="Feeder Field 7 2 10 2 4" xfId="17261"/>
    <cellStyle name="Feeder Field 7 2 10 3" xfId="17262"/>
    <cellStyle name="Feeder Field 7 2 10 4" xfId="17263"/>
    <cellStyle name="Feeder Field 7 2 11" xfId="1798"/>
    <cellStyle name="Feeder Field 7 2 11 2" xfId="17264"/>
    <cellStyle name="Feeder Field 7 2 11 2 2" xfId="17265"/>
    <cellStyle name="Feeder Field 7 2 11 2 3" xfId="17266"/>
    <cellStyle name="Feeder Field 7 2 11 2 4" xfId="17267"/>
    <cellStyle name="Feeder Field 7 2 11 3" xfId="17268"/>
    <cellStyle name="Feeder Field 7 2 11 4" xfId="17269"/>
    <cellStyle name="Feeder Field 7 2 12" xfId="1799"/>
    <cellStyle name="Feeder Field 7 2 12 2" xfId="17270"/>
    <cellStyle name="Feeder Field 7 2 12 2 2" xfId="17271"/>
    <cellStyle name="Feeder Field 7 2 12 2 3" xfId="17272"/>
    <cellStyle name="Feeder Field 7 2 12 2 4" xfId="17273"/>
    <cellStyle name="Feeder Field 7 2 12 3" xfId="17274"/>
    <cellStyle name="Feeder Field 7 2 12 4" xfId="17275"/>
    <cellStyle name="Feeder Field 7 2 13" xfId="1800"/>
    <cellStyle name="Feeder Field 7 2 13 2" xfId="17276"/>
    <cellStyle name="Feeder Field 7 2 13 2 2" xfId="17277"/>
    <cellStyle name="Feeder Field 7 2 13 2 3" xfId="17278"/>
    <cellStyle name="Feeder Field 7 2 13 2 4" xfId="17279"/>
    <cellStyle name="Feeder Field 7 2 13 3" xfId="17280"/>
    <cellStyle name="Feeder Field 7 2 13 4" xfId="17281"/>
    <cellStyle name="Feeder Field 7 2 14" xfId="1801"/>
    <cellStyle name="Feeder Field 7 2 14 2" xfId="17282"/>
    <cellStyle name="Feeder Field 7 2 14 2 2" xfId="17283"/>
    <cellStyle name="Feeder Field 7 2 14 2 3" xfId="17284"/>
    <cellStyle name="Feeder Field 7 2 14 2 4" xfId="17285"/>
    <cellStyle name="Feeder Field 7 2 14 3" xfId="17286"/>
    <cellStyle name="Feeder Field 7 2 14 4" xfId="17287"/>
    <cellStyle name="Feeder Field 7 2 15" xfId="1802"/>
    <cellStyle name="Feeder Field 7 2 15 2" xfId="17288"/>
    <cellStyle name="Feeder Field 7 2 15 2 2" xfId="17289"/>
    <cellStyle name="Feeder Field 7 2 15 2 3" xfId="17290"/>
    <cellStyle name="Feeder Field 7 2 15 2 4" xfId="17291"/>
    <cellStyle name="Feeder Field 7 2 15 3" xfId="17292"/>
    <cellStyle name="Feeder Field 7 2 15 4" xfId="17293"/>
    <cellStyle name="Feeder Field 7 2 16" xfId="1803"/>
    <cellStyle name="Feeder Field 7 2 16 2" xfId="17294"/>
    <cellStyle name="Feeder Field 7 2 16 2 2" xfId="17295"/>
    <cellStyle name="Feeder Field 7 2 16 2 3" xfId="17296"/>
    <cellStyle name="Feeder Field 7 2 16 2 4" xfId="17297"/>
    <cellStyle name="Feeder Field 7 2 16 3" xfId="17298"/>
    <cellStyle name="Feeder Field 7 2 16 4" xfId="17299"/>
    <cellStyle name="Feeder Field 7 2 17" xfId="1804"/>
    <cellStyle name="Feeder Field 7 2 17 2" xfId="17300"/>
    <cellStyle name="Feeder Field 7 2 17 2 2" xfId="17301"/>
    <cellStyle name="Feeder Field 7 2 17 2 3" xfId="17302"/>
    <cellStyle name="Feeder Field 7 2 17 2 4" xfId="17303"/>
    <cellStyle name="Feeder Field 7 2 17 3" xfId="17304"/>
    <cellStyle name="Feeder Field 7 2 17 4" xfId="17305"/>
    <cellStyle name="Feeder Field 7 2 18" xfId="1805"/>
    <cellStyle name="Feeder Field 7 2 18 2" xfId="17306"/>
    <cellStyle name="Feeder Field 7 2 18 2 2" xfId="17307"/>
    <cellStyle name="Feeder Field 7 2 18 2 3" xfId="17308"/>
    <cellStyle name="Feeder Field 7 2 18 2 4" xfId="17309"/>
    <cellStyle name="Feeder Field 7 2 18 3" xfId="17310"/>
    <cellStyle name="Feeder Field 7 2 18 4" xfId="17311"/>
    <cellStyle name="Feeder Field 7 2 19" xfId="1806"/>
    <cellStyle name="Feeder Field 7 2 19 2" xfId="17312"/>
    <cellStyle name="Feeder Field 7 2 19 2 2" xfId="17313"/>
    <cellStyle name="Feeder Field 7 2 19 2 3" xfId="17314"/>
    <cellStyle name="Feeder Field 7 2 19 2 4" xfId="17315"/>
    <cellStyle name="Feeder Field 7 2 19 3" xfId="17316"/>
    <cellStyle name="Feeder Field 7 2 19 4" xfId="17317"/>
    <cellStyle name="Feeder Field 7 2 2" xfId="1807"/>
    <cellStyle name="Feeder Field 7 2 2 2" xfId="17318"/>
    <cellStyle name="Feeder Field 7 2 2 2 2" xfId="17319"/>
    <cellStyle name="Feeder Field 7 2 2 2 3" xfId="17320"/>
    <cellStyle name="Feeder Field 7 2 2 2 4" xfId="17321"/>
    <cellStyle name="Feeder Field 7 2 2 3" xfId="17322"/>
    <cellStyle name="Feeder Field 7 2 2 4" xfId="17323"/>
    <cellStyle name="Feeder Field 7 2 20" xfId="1808"/>
    <cellStyle name="Feeder Field 7 2 20 2" xfId="17324"/>
    <cellStyle name="Feeder Field 7 2 20 2 2" xfId="17325"/>
    <cellStyle name="Feeder Field 7 2 20 2 3" xfId="17326"/>
    <cellStyle name="Feeder Field 7 2 20 2 4" xfId="17327"/>
    <cellStyle name="Feeder Field 7 2 20 3" xfId="17328"/>
    <cellStyle name="Feeder Field 7 2 20 4" xfId="17329"/>
    <cellStyle name="Feeder Field 7 2 21" xfId="1809"/>
    <cellStyle name="Feeder Field 7 2 21 2" xfId="17330"/>
    <cellStyle name="Feeder Field 7 2 21 2 2" xfId="17331"/>
    <cellStyle name="Feeder Field 7 2 21 2 3" xfId="17332"/>
    <cellStyle name="Feeder Field 7 2 21 2 4" xfId="17333"/>
    <cellStyle name="Feeder Field 7 2 21 3" xfId="17334"/>
    <cellStyle name="Feeder Field 7 2 21 4" xfId="17335"/>
    <cellStyle name="Feeder Field 7 2 22" xfId="1810"/>
    <cellStyle name="Feeder Field 7 2 22 2" xfId="17336"/>
    <cellStyle name="Feeder Field 7 2 22 2 2" xfId="17337"/>
    <cellStyle name="Feeder Field 7 2 22 2 3" xfId="17338"/>
    <cellStyle name="Feeder Field 7 2 22 2 4" xfId="17339"/>
    <cellStyle name="Feeder Field 7 2 22 3" xfId="17340"/>
    <cellStyle name="Feeder Field 7 2 22 4" xfId="17341"/>
    <cellStyle name="Feeder Field 7 2 23" xfId="1811"/>
    <cellStyle name="Feeder Field 7 2 23 2" xfId="17342"/>
    <cellStyle name="Feeder Field 7 2 23 2 2" xfId="17343"/>
    <cellStyle name="Feeder Field 7 2 23 2 3" xfId="17344"/>
    <cellStyle name="Feeder Field 7 2 23 2 4" xfId="17345"/>
    <cellStyle name="Feeder Field 7 2 23 3" xfId="17346"/>
    <cellStyle name="Feeder Field 7 2 23 4" xfId="17347"/>
    <cellStyle name="Feeder Field 7 2 24" xfId="1812"/>
    <cellStyle name="Feeder Field 7 2 24 2" xfId="17348"/>
    <cellStyle name="Feeder Field 7 2 24 2 2" xfId="17349"/>
    <cellStyle name="Feeder Field 7 2 24 2 3" xfId="17350"/>
    <cellStyle name="Feeder Field 7 2 24 2 4" xfId="17351"/>
    <cellStyle name="Feeder Field 7 2 24 3" xfId="17352"/>
    <cellStyle name="Feeder Field 7 2 24 4" xfId="17353"/>
    <cellStyle name="Feeder Field 7 2 25" xfId="1813"/>
    <cellStyle name="Feeder Field 7 2 25 2" xfId="17354"/>
    <cellStyle name="Feeder Field 7 2 25 2 2" xfId="17355"/>
    <cellStyle name="Feeder Field 7 2 25 2 3" xfId="17356"/>
    <cellStyle name="Feeder Field 7 2 25 2 4" xfId="17357"/>
    <cellStyle name="Feeder Field 7 2 25 3" xfId="17358"/>
    <cellStyle name="Feeder Field 7 2 25 4" xfId="17359"/>
    <cellStyle name="Feeder Field 7 2 26" xfId="1814"/>
    <cellStyle name="Feeder Field 7 2 26 2" xfId="17360"/>
    <cellStyle name="Feeder Field 7 2 26 2 2" xfId="17361"/>
    <cellStyle name="Feeder Field 7 2 26 2 3" xfId="17362"/>
    <cellStyle name="Feeder Field 7 2 26 2 4" xfId="17363"/>
    <cellStyle name="Feeder Field 7 2 26 3" xfId="17364"/>
    <cellStyle name="Feeder Field 7 2 26 4" xfId="17365"/>
    <cellStyle name="Feeder Field 7 2 27" xfId="1815"/>
    <cellStyle name="Feeder Field 7 2 27 2" xfId="17366"/>
    <cellStyle name="Feeder Field 7 2 27 2 2" xfId="17367"/>
    <cellStyle name="Feeder Field 7 2 27 2 3" xfId="17368"/>
    <cellStyle name="Feeder Field 7 2 27 2 4" xfId="17369"/>
    <cellStyle name="Feeder Field 7 2 27 3" xfId="17370"/>
    <cellStyle name="Feeder Field 7 2 27 4" xfId="17371"/>
    <cellStyle name="Feeder Field 7 2 28" xfId="1816"/>
    <cellStyle name="Feeder Field 7 2 28 2" xfId="17372"/>
    <cellStyle name="Feeder Field 7 2 28 2 2" xfId="17373"/>
    <cellStyle name="Feeder Field 7 2 28 2 3" xfId="17374"/>
    <cellStyle name="Feeder Field 7 2 28 2 4" xfId="17375"/>
    <cellStyle name="Feeder Field 7 2 28 3" xfId="17376"/>
    <cellStyle name="Feeder Field 7 2 28 4" xfId="17377"/>
    <cellStyle name="Feeder Field 7 2 29" xfId="1817"/>
    <cellStyle name="Feeder Field 7 2 29 2" xfId="17378"/>
    <cellStyle name="Feeder Field 7 2 29 2 2" xfId="17379"/>
    <cellStyle name="Feeder Field 7 2 29 2 3" xfId="17380"/>
    <cellStyle name="Feeder Field 7 2 29 2 4" xfId="17381"/>
    <cellStyle name="Feeder Field 7 2 29 3" xfId="17382"/>
    <cellStyle name="Feeder Field 7 2 29 4" xfId="17383"/>
    <cellStyle name="Feeder Field 7 2 3" xfId="1818"/>
    <cellStyle name="Feeder Field 7 2 3 2" xfId="17384"/>
    <cellStyle name="Feeder Field 7 2 3 2 2" xfId="17385"/>
    <cellStyle name="Feeder Field 7 2 3 2 3" xfId="17386"/>
    <cellStyle name="Feeder Field 7 2 3 2 4" xfId="17387"/>
    <cellStyle name="Feeder Field 7 2 3 3" xfId="17388"/>
    <cellStyle name="Feeder Field 7 2 3 4" xfId="17389"/>
    <cellStyle name="Feeder Field 7 2 30" xfId="1819"/>
    <cellStyle name="Feeder Field 7 2 30 2" xfId="17390"/>
    <cellStyle name="Feeder Field 7 2 30 2 2" xfId="17391"/>
    <cellStyle name="Feeder Field 7 2 30 2 3" xfId="17392"/>
    <cellStyle name="Feeder Field 7 2 30 2 4" xfId="17393"/>
    <cellStyle name="Feeder Field 7 2 30 3" xfId="17394"/>
    <cellStyle name="Feeder Field 7 2 30 4" xfId="17395"/>
    <cellStyle name="Feeder Field 7 2 31" xfId="1820"/>
    <cellStyle name="Feeder Field 7 2 31 2" xfId="17396"/>
    <cellStyle name="Feeder Field 7 2 31 2 2" xfId="17397"/>
    <cellStyle name="Feeder Field 7 2 31 2 3" xfId="17398"/>
    <cellStyle name="Feeder Field 7 2 31 2 4" xfId="17399"/>
    <cellStyle name="Feeder Field 7 2 31 3" xfId="17400"/>
    <cellStyle name="Feeder Field 7 2 31 4" xfId="17401"/>
    <cellStyle name="Feeder Field 7 2 32" xfId="1821"/>
    <cellStyle name="Feeder Field 7 2 32 2" xfId="17402"/>
    <cellStyle name="Feeder Field 7 2 32 2 2" xfId="17403"/>
    <cellStyle name="Feeder Field 7 2 32 2 3" xfId="17404"/>
    <cellStyle name="Feeder Field 7 2 32 2 4" xfId="17405"/>
    <cellStyle name="Feeder Field 7 2 32 3" xfId="17406"/>
    <cellStyle name="Feeder Field 7 2 32 4" xfId="17407"/>
    <cellStyle name="Feeder Field 7 2 33" xfId="1822"/>
    <cellStyle name="Feeder Field 7 2 33 2" xfId="17408"/>
    <cellStyle name="Feeder Field 7 2 33 2 2" xfId="17409"/>
    <cellStyle name="Feeder Field 7 2 33 2 3" xfId="17410"/>
    <cellStyle name="Feeder Field 7 2 33 2 4" xfId="17411"/>
    <cellStyle name="Feeder Field 7 2 33 3" xfId="17412"/>
    <cellStyle name="Feeder Field 7 2 33 4" xfId="17413"/>
    <cellStyle name="Feeder Field 7 2 34" xfId="1823"/>
    <cellStyle name="Feeder Field 7 2 34 2" xfId="17414"/>
    <cellStyle name="Feeder Field 7 2 34 2 2" xfId="17415"/>
    <cellStyle name="Feeder Field 7 2 34 2 3" xfId="17416"/>
    <cellStyle name="Feeder Field 7 2 34 2 4" xfId="17417"/>
    <cellStyle name="Feeder Field 7 2 34 3" xfId="17418"/>
    <cellStyle name="Feeder Field 7 2 34 4" xfId="17419"/>
    <cellStyle name="Feeder Field 7 2 35" xfId="1824"/>
    <cellStyle name="Feeder Field 7 2 35 2" xfId="17420"/>
    <cellStyle name="Feeder Field 7 2 35 2 2" xfId="17421"/>
    <cellStyle name="Feeder Field 7 2 35 2 3" xfId="17422"/>
    <cellStyle name="Feeder Field 7 2 35 2 4" xfId="17423"/>
    <cellStyle name="Feeder Field 7 2 35 3" xfId="17424"/>
    <cellStyle name="Feeder Field 7 2 35 4" xfId="17425"/>
    <cellStyle name="Feeder Field 7 2 36" xfId="1825"/>
    <cellStyle name="Feeder Field 7 2 36 2" xfId="17426"/>
    <cellStyle name="Feeder Field 7 2 36 2 2" xfId="17427"/>
    <cellStyle name="Feeder Field 7 2 36 2 3" xfId="17428"/>
    <cellStyle name="Feeder Field 7 2 36 2 4" xfId="17429"/>
    <cellStyle name="Feeder Field 7 2 36 3" xfId="17430"/>
    <cellStyle name="Feeder Field 7 2 36 4" xfId="17431"/>
    <cellStyle name="Feeder Field 7 2 37" xfId="1826"/>
    <cellStyle name="Feeder Field 7 2 37 2" xfId="17432"/>
    <cellStyle name="Feeder Field 7 2 37 2 2" xfId="17433"/>
    <cellStyle name="Feeder Field 7 2 37 2 3" xfId="17434"/>
    <cellStyle name="Feeder Field 7 2 37 2 4" xfId="17435"/>
    <cellStyle name="Feeder Field 7 2 37 3" xfId="17436"/>
    <cellStyle name="Feeder Field 7 2 37 4" xfId="17437"/>
    <cellStyle name="Feeder Field 7 2 38" xfId="1827"/>
    <cellStyle name="Feeder Field 7 2 38 2" xfId="17438"/>
    <cellStyle name="Feeder Field 7 2 38 2 2" xfId="17439"/>
    <cellStyle name="Feeder Field 7 2 38 2 3" xfId="17440"/>
    <cellStyle name="Feeder Field 7 2 38 2 4" xfId="17441"/>
    <cellStyle name="Feeder Field 7 2 38 3" xfId="17442"/>
    <cellStyle name="Feeder Field 7 2 38 4" xfId="17443"/>
    <cellStyle name="Feeder Field 7 2 39" xfId="1828"/>
    <cellStyle name="Feeder Field 7 2 39 2" xfId="17444"/>
    <cellStyle name="Feeder Field 7 2 39 2 2" xfId="17445"/>
    <cellStyle name="Feeder Field 7 2 39 2 3" xfId="17446"/>
    <cellStyle name="Feeder Field 7 2 39 2 4" xfId="17447"/>
    <cellStyle name="Feeder Field 7 2 39 3" xfId="17448"/>
    <cellStyle name="Feeder Field 7 2 39 4" xfId="17449"/>
    <cellStyle name="Feeder Field 7 2 4" xfId="1829"/>
    <cellStyle name="Feeder Field 7 2 4 2" xfId="17450"/>
    <cellStyle name="Feeder Field 7 2 4 2 2" xfId="17451"/>
    <cellStyle name="Feeder Field 7 2 4 2 3" xfId="17452"/>
    <cellStyle name="Feeder Field 7 2 4 2 4" xfId="17453"/>
    <cellStyle name="Feeder Field 7 2 4 3" xfId="17454"/>
    <cellStyle name="Feeder Field 7 2 4 4" xfId="17455"/>
    <cellStyle name="Feeder Field 7 2 40" xfId="1830"/>
    <cellStyle name="Feeder Field 7 2 40 2" xfId="17456"/>
    <cellStyle name="Feeder Field 7 2 40 2 2" xfId="17457"/>
    <cellStyle name="Feeder Field 7 2 40 2 3" xfId="17458"/>
    <cellStyle name="Feeder Field 7 2 40 2 4" xfId="17459"/>
    <cellStyle name="Feeder Field 7 2 40 3" xfId="17460"/>
    <cellStyle name="Feeder Field 7 2 40 4" xfId="17461"/>
    <cellStyle name="Feeder Field 7 2 41" xfId="1831"/>
    <cellStyle name="Feeder Field 7 2 41 2" xfId="17462"/>
    <cellStyle name="Feeder Field 7 2 41 2 2" xfId="17463"/>
    <cellStyle name="Feeder Field 7 2 41 2 3" xfId="17464"/>
    <cellStyle name="Feeder Field 7 2 41 2 4" xfId="17465"/>
    <cellStyle name="Feeder Field 7 2 41 3" xfId="17466"/>
    <cellStyle name="Feeder Field 7 2 41 4" xfId="17467"/>
    <cellStyle name="Feeder Field 7 2 42" xfId="1832"/>
    <cellStyle name="Feeder Field 7 2 42 2" xfId="17468"/>
    <cellStyle name="Feeder Field 7 2 42 2 2" xfId="17469"/>
    <cellStyle name="Feeder Field 7 2 42 2 3" xfId="17470"/>
    <cellStyle name="Feeder Field 7 2 42 2 4" xfId="17471"/>
    <cellStyle name="Feeder Field 7 2 42 3" xfId="17472"/>
    <cellStyle name="Feeder Field 7 2 42 4" xfId="17473"/>
    <cellStyle name="Feeder Field 7 2 43" xfId="1833"/>
    <cellStyle name="Feeder Field 7 2 43 2" xfId="17474"/>
    <cellStyle name="Feeder Field 7 2 43 2 2" xfId="17475"/>
    <cellStyle name="Feeder Field 7 2 43 2 3" xfId="17476"/>
    <cellStyle name="Feeder Field 7 2 43 2 4" xfId="17477"/>
    <cellStyle name="Feeder Field 7 2 43 3" xfId="17478"/>
    <cellStyle name="Feeder Field 7 2 43 4" xfId="17479"/>
    <cellStyle name="Feeder Field 7 2 44" xfId="1834"/>
    <cellStyle name="Feeder Field 7 2 44 2" xfId="17480"/>
    <cellStyle name="Feeder Field 7 2 44 2 2" xfId="17481"/>
    <cellStyle name="Feeder Field 7 2 44 2 3" xfId="17482"/>
    <cellStyle name="Feeder Field 7 2 44 2 4" xfId="17483"/>
    <cellStyle name="Feeder Field 7 2 44 3" xfId="17484"/>
    <cellStyle name="Feeder Field 7 2 44 4" xfId="17485"/>
    <cellStyle name="Feeder Field 7 2 45" xfId="17486"/>
    <cellStyle name="Feeder Field 7 2 45 2" xfId="17487"/>
    <cellStyle name="Feeder Field 7 2 45 3" xfId="17488"/>
    <cellStyle name="Feeder Field 7 2 45 4" xfId="17489"/>
    <cellStyle name="Feeder Field 7 2 46" xfId="17490"/>
    <cellStyle name="Feeder Field 7 2 46 2" xfId="17491"/>
    <cellStyle name="Feeder Field 7 2 46 3" xfId="17492"/>
    <cellStyle name="Feeder Field 7 2 46 4" xfId="17493"/>
    <cellStyle name="Feeder Field 7 2 47" xfId="17494"/>
    <cellStyle name="Feeder Field 7 2 5" xfId="1835"/>
    <cellStyle name="Feeder Field 7 2 5 2" xfId="17495"/>
    <cellStyle name="Feeder Field 7 2 5 2 2" xfId="17496"/>
    <cellStyle name="Feeder Field 7 2 5 2 3" xfId="17497"/>
    <cellStyle name="Feeder Field 7 2 5 2 4" xfId="17498"/>
    <cellStyle name="Feeder Field 7 2 5 3" xfId="17499"/>
    <cellStyle name="Feeder Field 7 2 5 4" xfId="17500"/>
    <cellStyle name="Feeder Field 7 2 6" xfId="1836"/>
    <cellStyle name="Feeder Field 7 2 6 2" xfId="17501"/>
    <cellStyle name="Feeder Field 7 2 6 2 2" xfId="17502"/>
    <cellStyle name="Feeder Field 7 2 6 2 3" xfId="17503"/>
    <cellStyle name="Feeder Field 7 2 6 2 4" xfId="17504"/>
    <cellStyle name="Feeder Field 7 2 6 3" xfId="17505"/>
    <cellStyle name="Feeder Field 7 2 6 4" xfId="17506"/>
    <cellStyle name="Feeder Field 7 2 7" xfId="1837"/>
    <cellStyle name="Feeder Field 7 2 7 2" xfId="17507"/>
    <cellStyle name="Feeder Field 7 2 7 2 2" xfId="17508"/>
    <cellStyle name="Feeder Field 7 2 7 2 3" xfId="17509"/>
    <cellStyle name="Feeder Field 7 2 7 2 4" xfId="17510"/>
    <cellStyle name="Feeder Field 7 2 7 3" xfId="17511"/>
    <cellStyle name="Feeder Field 7 2 7 4" xfId="17512"/>
    <cellStyle name="Feeder Field 7 2 8" xfId="1838"/>
    <cellStyle name="Feeder Field 7 2 8 2" xfId="17513"/>
    <cellStyle name="Feeder Field 7 2 8 2 2" xfId="17514"/>
    <cellStyle name="Feeder Field 7 2 8 2 3" xfId="17515"/>
    <cellStyle name="Feeder Field 7 2 8 2 4" xfId="17516"/>
    <cellStyle name="Feeder Field 7 2 8 3" xfId="17517"/>
    <cellStyle name="Feeder Field 7 2 8 4" xfId="17518"/>
    <cellStyle name="Feeder Field 7 2 9" xfId="1839"/>
    <cellStyle name="Feeder Field 7 2 9 2" xfId="17519"/>
    <cellStyle name="Feeder Field 7 2 9 2 2" xfId="17520"/>
    <cellStyle name="Feeder Field 7 2 9 2 3" xfId="17521"/>
    <cellStyle name="Feeder Field 7 2 9 2 4" xfId="17522"/>
    <cellStyle name="Feeder Field 7 2 9 3" xfId="17523"/>
    <cellStyle name="Feeder Field 7 2 9 4" xfId="17524"/>
    <cellStyle name="Feeder Field 7 20" xfId="1840"/>
    <cellStyle name="Feeder Field 7 20 2" xfId="17525"/>
    <cellStyle name="Feeder Field 7 20 2 2" xfId="17526"/>
    <cellStyle name="Feeder Field 7 20 2 3" xfId="17527"/>
    <cellStyle name="Feeder Field 7 20 2 4" xfId="17528"/>
    <cellStyle name="Feeder Field 7 20 3" xfId="17529"/>
    <cellStyle name="Feeder Field 7 20 4" xfId="17530"/>
    <cellStyle name="Feeder Field 7 21" xfId="1841"/>
    <cellStyle name="Feeder Field 7 21 2" xfId="17531"/>
    <cellStyle name="Feeder Field 7 21 2 2" xfId="17532"/>
    <cellStyle name="Feeder Field 7 21 2 3" xfId="17533"/>
    <cellStyle name="Feeder Field 7 21 2 4" xfId="17534"/>
    <cellStyle name="Feeder Field 7 21 3" xfId="17535"/>
    <cellStyle name="Feeder Field 7 21 4" xfId="17536"/>
    <cellStyle name="Feeder Field 7 22" xfId="1842"/>
    <cellStyle name="Feeder Field 7 22 2" xfId="17537"/>
    <cellStyle name="Feeder Field 7 22 2 2" xfId="17538"/>
    <cellStyle name="Feeder Field 7 22 2 3" xfId="17539"/>
    <cellStyle name="Feeder Field 7 22 2 4" xfId="17540"/>
    <cellStyle name="Feeder Field 7 22 3" xfId="17541"/>
    <cellStyle name="Feeder Field 7 22 4" xfId="17542"/>
    <cellStyle name="Feeder Field 7 23" xfId="1843"/>
    <cellStyle name="Feeder Field 7 23 2" xfId="17543"/>
    <cellStyle name="Feeder Field 7 23 2 2" xfId="17544"/>
    <cellStyle name="Feeder Field 7 23 2 3" xfId="17545"/>
    <cellStyle name="Feeder Field 7 23 2 4" xfId="17546"/>
    <cellStyle name="Feeder Field 7 23 3" xfId="17547"/>
    <cellStyle name="Feeder Field 7 23 4" xfId="17548"/>
    <cellStyle name="Feeder Field 7 24" xfId="1844"/>
    <cellStyle name="Feeder Field 7 24 2" xfId="17549"/>
    <cellStyle name="Feeder Field 7 24 2 2" xfId="17550"/>
    <cellStyle name="Feeder Field 7 24 2 3" xfId="17551"/>
    <cellStyle name="Feeder Field 7 24 2 4" xfId="17552"/>
    <cellStyle name="Feeder Field 7 24 3" xfId="17553"/>
    <cellStyle name="Feeder Field 7 24 4" xfId="17554"/>
    <cellStyle name="Feeder Field 7 25" xfId="1845"/>
    <cellStyle name="Feeder Field 7 25 2" xfId="17555"/>
    <cellStyle name="Feeder Field 7 25 2 2" xfId="17556"/>
    <cellStyle name="Feeder Field 7 25 2 3" xfId="17557"/>
    <cellStyle name="Feeder Field 7 25 2 4" xfId="17558"/>
    <cellStyle name="Feeder Field 7 25 3" xfId="17559"/>
    <cellStyle name="Feeder Field 7 25 4" xfId="17560"/>
    <cellStyle name="Feeder Field 7 26" xfId="1846"/>
    <cellStyle name="Feeder Field 7 26 2" xfId="17561"/>
    <cellStyle name="Feeder Field 7 26 2 2" xfId="17562"/>
    <cellStyle name="Feeder Field 7 26 2 3" xfId="17563"/>
    <cellStyle name="Feeder Field 7 26 2 4" xfId="17564"/>
    <cellStyle name="Feeder Field 7 26 3" xfId="17565"/>
    <cellStyle name="Feeder Field 7 26 4" xfId="17566"/>
    <cellStyle name="Feeder Field 7 27" xfId="1847"/>
    <cellStyle name="Feeder Field 7 27 2" xfId="17567"/>
    <cellStyle name="Feeder Field 7 27 2 2" xfId="17568"/>
    <cellStyle name="Feeder Field 7 27 2 3" xfId="17569"/>
    <cellStyle name="Feeder Field 7 27 2 4" xfId="17570"/>
    <cellStyle name="Feeder Field 7 27 3" xfId="17571"/>
    <cellStyle name="Feeder Field 7 27 4" xfId="17572"/>
    <cellStyle name="Feeder Field 7 28" xfId="1848"/>
    <cellStyle name="Feeder Field 7 28 2" xfId="17573"/>
    <cellStyle name="Feeder Field 7 28 2 2" xfId="17574"/>
    <cellStyle name="Feeder Field 7 28 2 3" xfId="17575"/>
    <cellStyle name="Feeder Field 7 28 2 4" xfId="17576"/>
    <cellStyle name="Feeder Field 7 28 3" xfId="17577"/>
    <cellStyle name="Feeder Field 7 28 4" xfId="17578"/>
    <cellStyle name="Feeder Field 7 29" xfId="1849"/>
    <cellStyle name="Feeder Field 7 29 2" xfId="17579"/>
    <cellStyle name="Feeder Field 7 29 2 2" xfId="17580"/>
    <cellStyle name="Feeder Field 7 29 2 3" xfId="17581"/>
    <cellStyle name="Feeder Field 7 29 2 4" xfId="17582"/>
    <cellStyle name="Feeder Field 7 29 3" xfId="17583"/>
    <cellStyle name="Feeder Field 7 29 4" xfId="17584"/>
    <cellStyle name="Feeder Field 7 3" xfId="1850"/>
    <cellStyle name="Feeder Field 7 3 2" xfId="17585"/>
    <cellStyle name="Feeder Field 7 3 2 2" xfId="17586"/>
    <cellStyle name="Feeder Field 7 3 2 3" xfId="17587"/>
    <cellStyle name="Feeder Field 7 3 2 4" xfId="17588"/>
    <cellStyle name="Feeder Field 7 3 3" xfId="17589"/>
    <cellStyle name="Feeder Field 7 3 4" xfId="17590"/>
    <cellStyle name="Feeder Field 7 30" xfId="1851"/>
    <cellStyle name="Feeder Field 7 30 2" xfId="17591"/>
    <cellStyle name="Feeder Field 7 30 2 2" xfId="17592"/>
    <cellStyle name="Feeder Field 7 30 2 3" xfId="17593"/>
    <cellStyle name="Feeder Field 7 30 2 4" xfId="17594"/>
    <cellStyle name="Feeder Field 7 30 3" xfId="17595"/>
    <cellStyle name="Feeder Field 7 30 4" xfId="17596"/>
    <cellStyle name="Feeder Field 7 31" xfId="1852"/>
    <cellStyle name="Feeder Field 7 31 2" xfId="17597"/>
    <cellStyle name="Feeder Field 7 31 2 2" xfId="17598"/>
    <cellStyle name="Feeder Field 7 31 2 3" xfId="17599"/>
    <cellStyle name="Feeder Field 7 31 2 4" xfId="17600"/>
    <cellStyle name="Feeder Field 7 31 3" xfId="17601"/>
    <cellStyle name="Feeder Field 7 31 4" xfId="17602"/>
    <cellStyle name="Feeder Field 7 32" xfId="1853"/>
    <cellStyle name="Feeder Field 7 32 2" xfId="17603"/>
    <cellStyle name="Feeder Field 7 32 2 2" xfId="17604"/>
    <cellStyle name="Feeder Field 7 32 2 3" xfId="17605"/>
    <cellStyle name="Feeder Field 7 32 2 4" xfId="17606"/>
    <cellStyle name="Feeder Field 7 32 3" xfId="17607"/>
    <cellStyle name="Feeder Field 7 32 4" xfId="17608"/>
    <cellStyle name="Feeder Field 7 33" xfId="1854"/>
    <cellStyle name="Feeder Field 7 33 2" xfId="17609"/>
    <cellStyle name="Feeder Field 7 33 2 2" xfId="17610"/>
    <cellStyle name="Feeder Field 7 33 2 3" xfId="17611"/>
    <cellStyle name="Feeder Field 7 33 2 4" xfId="17612"/>
    <cellStyle name="Feeder Field 7 33 3" xfId="17613"/>
    <cellStyle name="Feeder Field 7 33 4" xfId="17614"/>
    <cellStyle name="Feeder Field 7 34" xfId="1855"/>
    <cellStyle name="Feeder Field 7 34 2" xfId="17615"/>
    <cellStyle name="Feeder Field 7 34 2 2" xfId="17616"/>
    <cellStyle name="Feeder Field 7 34 2 3" xfId="17617"/>
    <cellStyle name="Feeder Field 7 34 2 4" xfId="17618"/>
    <cellStyle name="Feeder Field 7 34 3" xfId="17619"/>
    <cellStyle name="Feeder Field 7 34 4" xfId="17620"/>
    <cellStyle name="Feeder Field 7 35" xfId="1856"/>
    <cellStyle name="Feeder Field 7 35 2" xfId="17621"/>
    <cellStyle name="Feeder Field 7 35 2 2" xfId="17622"/>
    <cellStyle name="Feeder Field 7 35 2 3" xfId="17623"/>
    <cellStyle name="Feeder Field 7 35 2 4" xfId="17624"/>
    <cellStyle name="Feeder Field 7 35 3" xfId="17625"/>
    <cellStyle name="Feeder Field 7 35 4" xfId="17626"/>
    <cellStyle name="Feeder Field 7 36" xfId="1857"/>
    <cellStyle name="Feeder Field 7 36 2" xfId="17627"/>
    <cellStyle name="Feeder Field 7 36 2 2" xfId="17628"/>
    <cellStyle name="Feeder Field 7 36 2 3" xfId="17629"/>
    <cellStyle name="Feeder Field 7 36 2 4" xfId="17630"/>
    <cellStyle name="Feeder Field 7 36 3" xfId="17631"/>
    <cellStyle name="Feeder Field 7 36 4" xfId="17632"/>
    <cellStyle name="Feeder Field 7 37" xfId="1858"/>
    <cellStyle name="Feeder Field 7 37 2" xfId="17633"/>
    <cellStyle name="Feeder Field 7 37 2 2" xfId="17634"/>
    <cellStyle name="Feeder Field 7 37 2 3" xfId="17635"/>
    <cellStyle name="Feeder Field 7 37 2 4" xfId="17636"/>
    <cellStyle name="Feeder Field 7 37 3" xfId="17637"/>
    <cellStyle name="Feeder Field 7 37 4" xfId="17638"/>
    <cellStyle name="Feeder Field 7 38" xfId="1859"/>
    <cellStyle name="Feeder Field 7 38 2" xfId="17639"/>
    <cellStyle name="Feeder Field 7 38 2 2" xfId="17640"/>
    <cellStyle name="Feeder Field 7 38 2 3" xfId="17641"/>
    <cellStyle name="Feeder Field 7 38 2 4" xfId="17642"/>
    <cellStyle name="Feeder Field 7 38 3" xfId="17643"/>
    <cellStyle name="Feeder Field 7 38 4" xfId="17644"/>
    <cellStyle name="Feeder Field 7 39" xfId="1860"/>
    <cellStyle name="Feeder Field 7 39 2" xfId="17645"/>
    <cellStyle name="Feeder Field 7 39 2 2" xfId="17646"/>
    <cellStyle name="Feeder Field 7 39 2 3" xfId="17647"/>
    <cellStyle name="Feeder Field 7 39 2 4" xfId="17648"/>
    <cellStyle name="Feeder Field 7 39 3" xfId="17649"/>
    <cellStyle name="Feeder Field 7 39 4" xfId="17650"/>
    <cellStyle name="Feeder Field 7 4" xfId="1861"/>
    <cellStyle name="Feeder Field 7 4 2" xfId="17651"/>
    <cellStyle name="Feeder Field 7 4 2 2" xfId="17652"/>
    <cellStyle name="Feeder Field 7 4 2 3" xfId="17653"/>
    <cellStyle name="Feeder Field 7 4 2 4" xfId="17654"/>
    <cellStyle name="Feeder Field 7 4 3" xfId="17655"/>
    <cellStyle name="Feeder Field 7 4 4" xfId="17656"/>
    <cellStyle name="Feeder Field 7 40" xfId="1862"/>
    <cellStyle name="Feeder Field 7 40 2" xfId="17657"/>
    <cellStyle name="Feeder Field 7 40 2 2" xfId="17658"/>
    <cellStyle name="Feeder Field 7 40 2 3" xfId="17659"/>
    <cellStyle name="Feeder Field 7 40 2 4" xfId="17660"/>
    <cellStyle name="Feeder Field 7 40 3" xfId="17661"/>
    <cellStyle name="Feeder Field 7 40 4" xfId="17662"/>
    <cellStyle name="Feeder Field 7 41" xfId="1863"/>
    <cellStyle name="Feeder Field 7 41 2" xfId="17663"/>
    <cellStyle name="Feeder Field 7 41 2 2" xfId="17664"/>
    <cellStyle name="Feeder Field 7 41 2 3" xfId="17665"/>
    <cellStyle name="Feeder Field 7 41 2 4" xfId="17666"/>
    <cellStyle name="Feeder Field 7 41 3" xfId="17667"/>
    <cellStyle name="Feeder Field 7 41 4" xfId="17668"/>
    <cellStyle name="Feeder Field 7 42" xfId="1864"/>
    <cellStyle name="Feeder Field 7 42 2" xfId="17669"/>
    <cellStyle name="Feeder Field 7 42 2 2" xfId="17670"/>
    <cellStyle name="Feeder Field 7 42 2 3" xfId="17671"/>
    <cellStyle name="Feeder Field 7 42 2 4" xfId="17672"/>
    <cellStyle name="Feeder Field 7 42 3" xfId="17673"/>
    <cellStyle name="Feeder Field 7 42 4" xfId="17674"/>
    <cellStyle name="Feeder Field 7 43" xfId="1865"/>
    <cellStyle name="Feeder Field 7 43 2" xfId="17675"/>
    <cellStyle name="Feeder Field 7 43 2 2" xfId="17676"/>
    <cellStyle name="Feeder Field 7 43 2 3" xfId="17677"/>
    <cellStyle name="Feeder Field 7 43 2 4" xfId="17678"/>
    <cellStyle name="Feeder Field 7 43 3" xfId="17679"/>
    <cellStyle name="Feeder Field 7 43 4" xfId="17680"/>
    <cellStyle name="Feeder Field 7 44" xfId="1866"/>
    <cellStyle name="Feeder Field 7 44 2" xfId="17681"/>
    <cellStyle name="Feeder Field 7 44 2 2" xfId="17682"/>
    <cellStyle name="Feeder Field 7 44 2 3" xfId="17683"/>
    <cellStyle name="Feeder Field 7 44 2 4" xfId="17684"/>
    <cellStyle name="Feeder Field 7 44 3" xfId="17685"/>
    <cellStyle name="Feeder Field 7 44 4" xfId="17686"/>
    <cellStyle name="Feeder Field 7 45" xfId="1867"/>
    <cellStyle name="Feeder Field 7 45 2" xfId="17687"/>
    <cellStyle name="Feeder Field 7 45 2 2" xfId="17688"/>
    <cellStyle name="Feeder Field 7 45 2 3" xfId="17689"/>
    <cellStyle name="Feeder Field 7 45 2 4" xfId="17690"/>
    <cellStyle name="Feeder Field 7 45 3" xfId="17691"/>
    <cellStyle name="Feeder Field 7 45 4" xfId="17692"/>
    <cellStyle name="Feeder Field 7 46" xfId="17693"/>
    <cellStyle name="Feeder Field 7 46 2" xfId="17694"/>
    <cellStyle name="Feeder Field 7 46 3" xfId="17695"/>
    <cellStyle name="Feeder Field 7 46 4" xfId="17696"/>
    <cellStyle name="Feeder Field 7 47" xfId="17697"/>
    <cellStyle name="Feeder Field 7 47 2" xfId="17698"/>
    <cellStyle name="Feeder Field 7 47 3" xfId="17699"/>
    <cellStyle name="Feeder Field 7 47 4" xfId="17700"/>
    <cellStyle name="Feeder Field 7 48" xfId="17701"/>
    <cellStyle name="Feeder Field 7 5" xfId="1868"/>
    <cellStyle name="Feeder Field 7 5 2" xfId="17702"/>
    <cellStyle name="Feeder Field 7 5 2 2" xfId="17703"/>
    <cellStyle name="Feeder Field 7 5 2 3" xfId="17704"/>
    <cellStyle name="Feeder Field 7 5 2 4" xfId="17705"/>
    <cellStyle name="Feeder Field 7 5 3" xfId="17706"/>
    <cellStyle name="Feeder Field 7 5 4" xfId="17707"/>
    <cellStyle name="Feeder Field 7 6" xfId="1869"/>
    <cellStyle name="Feeder Field 7 6 2" xfId="17708"/>
    <cellStyle name="Feeder Field 7 6 2 2" xfId="17709"/>
    <cellStyle name="Feeder Field 7 6 2 3" xfId="17710"/>
    <cellStyle name="Feeder Field 7 6 2 4" xfId="17711"/>
    <cellStyle name="Feeder Field 7 6 3" xfId="17712"/>
    <cellStyle name="Feeder Field 7 6 4" xfId="17713"/>
    <cellStyle name="Feeder Field 7 7" xfId="1870"/>
    <cellStyle name="Feeder Field 7 7 2" xfId="17714"/>
    <cellStyle name="Feeder Field 7 7 2 2" xfId="17715"/>
    <cellStyle name="Feeder Field 7 7 2 3" xfId="17716"/>
    <cellStyle name="Feeder Field 7 7 2 4" xfId="17717"/>
    <cellStyle name="Feeder Field 7 7 3" xfId="17718"/>
    <cellStyle name="Feeder Field 7 7 4" xfId="17719"/>
    <cellStyle name="Feeder Field 7 8" xfId="1871"/>
    <cellStyle name="Feeder Field 7 8 2" xfId="17720"/>
    <cellStyle name="Feeder Field 7 8 2 2" xfId="17721"/>
    <cellStyle name="Feeder Field 7 8 2 3" xfId="17722"/>
    <cellStyle name="Feeder Field 7 8 2 4" xfId="17723"/>
    <cellStyle name="Feeder Field 7 8 3" xfId="17724"/>
    <cellStyle name="Feeder Field 7 8 4" xfId="17725"/>
    <cellStyle name="Feeder Field 7 9" xfId="1872"/>
    <cellStyle name="Feeder Field 7 9 2" xfId="17726"/>
    <cellStyle name="Feeder Field 7 9 2 2" xfId="17727"/>
    <cellStyle name="Feeder Field 7 9 2 3" xfId="17728"/>
    <cellStyle name="Feeder Field 7 9 2 4" xfId="17729"/>
    <cellStyle name="Feeder Field 7 9 3" xfId="17730"/>
    <cellStyle name="Feeder Field 7 9 4" xfId="17731"/>
    <cellStyle name="Feeder Field 8" xfId="1873"/>
    <cellStyle name="Feeder Field 8 10" xfId="1874"/>
    <cellStyle name="Feeder Field 8 10 2" xfId="17732"/>
    <cellStyle name="Feeder Field 8 10 2 2" xfId="17733"/>
    <cellStyle name="Feeder Field 8 10 2 3" xfId="17734"/>
    <cellStyle name="Feeder Field 8 10 2 4" xfId="17735"/>
    <cellStyle name="Feeder Field 8 10 3" xfId="17736"/>
    <cellStyle name="Feeder Field 8 10 4" xfId="17737"/>
    <cellStyle name="Feeder Field 8 11" xfId="1875"/>
    <cellStyle name="Feeder Field 8 11 2" xfId="17738"/>
    <cellStyle name="Feeder Field 8 11 2 2" xfId="17739"/>
    <cellStyle name="Feeder Field 8 11 2 3" xfId="17740"/>
    <cellStyle name="Feeder Field 8 11 2 4" xfId="17741"/>
    <cellStyle name="Feeder Field 8 11 3" xfId="17742"/>
    <cellStyle name="Feeder Field 8 11 4" xfId="17743"/>
    <cellStyle name="Feeder Field 8 12" xfId="1876"/>
    <cellStyle name="Feeder Field 8 12 2" xfId="17744"/>
    <cellStyle name="Feeder Field 8 12 2 2" xfId="17745"/>
    <cellStyle name="Feeder Field 8 12 2 3" xfId="17746"/>
    <cellStyle name="Feeder Field 8 12 2 4" xfId="17747"/>
    <cellStyle name="Feeder Field 8 12 3" xfId="17748"/>
    <cellStyle name="Feeder Field 8 12 4" xfId="17749"/>
    <cellStyle name="Feeder Field 8 13" xfId="1877"/>
    <cellStyle name="Feeder Field 8 13 2" xfId="17750"/>
    <cellStyle name="Feeder Field 8 13 2 2" xfId="17751"/>
    <cellStyle name="Feeder Field 8 13 2 3" xfId="17752"/>
    <cellStyle name="Feeder Field 8 13 2 4" xfId="17753"/>
    <cellStyle name="Feeder Field 8 13 3" xfId="17754"/>
    <cellStyle name="Feeder Field 8 13 4" xfId="17755"/>
    <cellStyle name="Feeder Field 8 14" xfId="1878"/>
    <cellStyle name="Feeder Field 8 14 2" xfId="17756"/>
    <cellStyle name="Feeder Field 8 14 2 2" xfId="17757"/>
    <cellStyle name="Feeder Field 8 14 2 3" xfId="17758"/>
    <cellStyle name="Feeder Field 8 14 2 4" xfId="17759"/>
    <cellStyle name="Feeder Field 8 14 3" xfId="17760"/>
    <cellStyle name="Feeder Field 8 14 4" xfId="17761"/>
    <cellStyle name="Feeder Field 8 15" xfId="1879"/>
    <cellStyle name="Feeder Field 8 15 2" xfId="17762"/>
    <cellStyle name="Feeder Field 8 15 2 2" xfId="17763"/>
    <cellStyle name="Feeder Field 8 15 2 3" xfId="17764"/>
    <cellStyle name="Feeder Field 8 15 2 4" xfId="17765"/>
    <cellStyle name="Feeder Field 8 15 3" xfId="17766"/>
    <cellStyle name="Feeder Field 8 15 4" xfId="17767"/>
    <cellStyle name="Feeder Field 8 16" xfId="1880"/>
    <cellStyle name="Feeder Field 8 16 2" xfId="17768"/>
    <cellStyle name="Feeder Field 8 16 2 2" xfId="17769"/>
    <cellStyle name="Feeder Field 8 16 2 3" xfId="17770"/>
    <cellStyle name="Feeder Field 8 16 2 4" xfId="17771"/>
    <cellStyle name="Feeder Field 8 16 3" xfId="17772"/>
    <cellStyle name="Feeder Field 8 16 4" xfId="17773"/>
    <cellStyle name="Feeder Field 8 17" xfId="1881"/>
    <cellStyle name="Feeder Field 8 17 2" xfId="17774"/>
    <cellStyle name="Feeder Field 8 17 2 2" xfId="17775"/>
    <cellStyle name="Feeder Field 8 17 2 3" xfId="17776"/>
    <cellStyle name="Feeder Field 8 17 2 4" xfId="17777"/>
    <cellStyle name="Feeder Field 8 17 3" xfId="17778"/>
    <cellStyle name="Feeder Field 8 17 4" xfId="17779"/>
    <cellStyle name="Feeder Field 8 18" xfId="1882"/>
    <cellStyle name="Feeder Field 8 18 2" xfId="17780"/>
    <cellStyle name="Feeder Field 8 18 2 2" xfId="17781"/>
    <cellStyle name="Feeder Field 8 18 2 3" xfId="17782"/>
    <cellStyle name="Feeder Field 8 18 2 4" xfId="17783"/>
    <cellStyle name="Feeder Field 8 18 3" xfId="17784"/>
    <cellStyle name="Feeder Field 8 18 4" xfId="17785"/>
    <cellStyle name="Feeder Field 8 19" xfId="1883"/>
    <cellStyle name="Feeder Field 8 19 2" xfId="17786"/>
    <cellStyle name="Feeder Field 8 19 2 2" xfId="17787"/>
    <cellStyle name="Feeder Field 8 19 2 3" xfId="17788"/>
    <cellStyle name="Feeder Field 8 19 2 4" xfId="17789"/>
    <cellStyle name="Feeder Field 8 19 3" xfId="17790"/>
    <cellStyle name="Feeder Field 8 19 4" xfId="17791"/>
    <cellStyle name="Feeder Field 8 2" xfId="1884"/>
    <cellStyle name="Feeder Field 8 2 2" xfId="17792"/>
    <cellStyle name="Feeder Field 8 2 2 2" xfId="17793"/>
    <cellStyle name="Feeder Field 8 2 2 3" xfId="17794"/>
    <cellStyle name="Feeder Field 8 2 2 4" xfId="17795"/>
    <cellStyle name="Feeder Field 8 2 3" xfId="17796"/>
    <cellStyle name="Feeder Field 8 2 4" xfId="17797"/>
    <cellStyle name="Feeder Field 8 20" xfId="1885"/>
    <cellStyle name="Feeder Field 8 20 2" xfId="17798"/>
    <cellStyle name="Feeder Field 8 20 2 2" xfId="17799"/>
    <cellStyle name="Feeder Field 8 20 2 3" xfId="17800"/>
    <cellStyle name="Feeder Field 8 20 2 4" xfId="17801"/>
    <cellStyle name="Feeder Field 8 20 3" xfId="17802"/>
    <cellStyle name="Feeder Field 8 20 4" xfId="17803"/>
    <cellStyle name="Feeder Field 8 21" xfId="1886"/>
    <cellStyle name="Feeder Field 8 21 2" xfId="17804"/>
    <cellStyle name="Feeder Field 8 21 2 2" xfId="17805"/>
    <cellStyle name="Feeder Field 8 21 2 3" xfId="17806"/>
    <cellStyle name="Feeder Field 8 21 2 4" xfId="17807"/>
    <cellStyle name="Feeder Field 8 21 3" xfId="17808"/>
    <cellStyle name="Feeder Field 8 21 4" xfId="17809"/>
    <cellStyle name="Feeder Field 8 22" xfId="1887"/>
    <cellStyle name="Feeder Field 8 22 2" xfId="17810"/>
    <cellStyle name="Feeder Field 8 22 2 2" xfId="17811"/>
    <cellStyle name="Feeder Field 8 22 2 3" xfId="17812"/>
    <cellStyle name="Feeder Field 8 22 2 4" xfId="17813"/>
    <cellStyle name="Feeder Field 8 22 3" xfId="17814"/>
    <cellStyle name="Feeder Field 8 22 4" xfId="17815"/>
    <cellStyle name="Feeder Field 8 23" xfId="1888"/>
    <cellStyle name="Feeder Field 8 23 2" xfId="17816"/>
    <cellStyle name="Feeder Field 8 23 2 2" xfId="17817"/>
    <cellStyle name="Feeder Field 8 23 2 3" xfId="17818"/>
    <cellStyle name="Feeder Field 8 23 2 4" xfId="17819"/>
    <cellStyle name="Feeder Field 8 23 3" xfId="17820"/>
    <cellStyle name="Feeder Field 8 23 4" xfId="17821"/>
    <cellStyle name="Feeder Field 8 24" xfId="1889"/>
    <cellStyle name="Feeder Field 8 24 2" xfId="17822"/>
    <cellStyle name="Feeder Field 8 24 2 2" xfId="17823"/>
    <cellStyle name="Feeder Field 8 24 2 3" xfId="17824"/>
    <cellStyle name="Feeder Field 8 24 2 4" xfId="17825"/>
    <cellStyle name="Feeder Field 8 24 3" xfId="17826"/>
    <cellStyle name="Feeder Field 8 24 4" xfId="17827"/>
    <cellStyle name="Feeder Field 8 25" xfId="1890"/>
    <cellStyle name="Feeder Field 8 25 2" xfId="17828"/>
    <cellStyle name="Feeder Field 8 25 2 2" xfId="17829"/>
    <cellStyle name="Feeder Field 8 25 2 3" xfId="17830"/>
    <cellStyle name="Feeder Field 8 25 2 4" xfId="17831"/>
    <cellStyle name="Feeder Field 8 25 3" xfId="17832"/>
    <cellStyle name="Feeder Field 8 25 4" xfId="17833"/>
    <cellStyle name="Feeder Field 8 26" xfId="1891"/>
    <cellStyle name="Feeder Field 8 26 2" xfId="17834"/>
    <cellStyle name="Feeder Field 8 26 2 2" xfId="17835"/>
    <cellStyle name="Feeder Field 8 26 2 3" xfId="17836"/>
    <cellStyle name="Feeder Field 8 26 2 4" xfId="17837"/>
    <cellStyle name="Feeder Field 8 26 3" xfId="17838"/>
    <cellStyle name="Feeder Field 8 26 4" xfId="17839"/>
    <cellStyle name="Feeder Field 8 27" xfId="1892"/>
    <cellStyle name="Feeder Field 8 27 2" xfId="17840"/>
    <cellStyle name="Feeder Field 8 27 2 2" xfId="17841"/>
    <cellStyle name="Feeder Field 8 27 2 3" xfId="17842"/>
    <cellStyle name="Feeder Field 8 27 2 4" xfId="17843"/>
    <cellStyle name="Feeder Field 8 27 3" xfId="17844"/>
    <cellStyle name="Feeder Field 8 27 4" xfId="17845"/>
    <cellStyle name="Feeder Field 8 28" xfId="1893"/>
    <cellStyle name="Feeder Field 8 28 2" xfId="17846"/>
    <cellStyle name="Feeder Field 8 28 2 2" xfId="17847"/>
    <cellStyle name="Feeder Field 8 28 2 3" xfId="17848"/>
    <cellStyle name="Feeder Field 8 28 2 4" xfId="17849"/>
    <cellStyle name="Feeder Field 8 28 3" xfId="17850"/>
    <cellStyle name="Feeder Field 8 28 4" xfId="17851"/>
    <cellStyle name="Feeder Field 8 29" xfId="1894"/>
    <cellStyle name="Feeder Field 8 29 2" xfId="17852"/>
    <cellStyle name="Feeder Field 8 29 2 2" xfId="17853"/>
    <cellStyle name="Feeder Field 8 29 2 3" xfId="17854"/>
    <cellStyle name="Feeder Field 8 29 2 4" xfId="17855"/>
    <cellStyle name="Feeder Field 8 29 3" xfId="17856"/>
    <cellStyle name="Feeder Field 8 29 4" xfId="17857"/>
    <cellStyle name="Feeder Field 8 3" xfId="1895"/>
    <cellStyle name="Feeder Field 8 3 2" xfId="17858"/>
    <cellStyle name="Feeder Field 8 3 2 2" xfId="17859"/>
    <cellStyle name="Feeder Field 8 3 2 3" xfId="17860"/>
    <cellStyle name="Feeder Field 8 3 2 4" xfId="17861"/>
    <cellStyle name="Feeder Field 8 3 3" xfId="17862"/>
    <cellStyle name="Feeder Field 8 3 4" xfId="17863"/>
    <cellStyle name="Feeder Field 8 30" xfId="1896"/>
    <cellStyle name="Feeder Field 8 30 2" xfId="17864"/>
    <cellStyle name="Feeder Field 8 30 2 2" xfId="17865"/>
    <cellStyle name="Feeder Field 8 30 2 3" xfId="17866"/>
    <cellStyle name="Feeder Field 8 30 2 4" xfId="17867"/>
    <cellStyle name="Feeder Field 8 30 3" xfId="17868"/>
    <cellStyle name="Feeder Field 8 30 4" xfId="17869"/>
    <cellStyle name="Feeder Field 8 31" xfId="1897"/>
    <cellStyle name="Feeder Field 8 31 2" xfId="17870"/>
    <cellStyle name="Feeder Field 8 31 2 2" xfId="17871"/>
    <cellStyle name="Feeder Field 8 31 2 3" xfId="17872"/>
    <cellStyle name="Feeder Field 8 31 2 4" xfId="17873"/>
    <cellStyle name="Feeder Field 8 31 3" xfId="17874"/>
    <cellStyle name="Feeder Field 8 31 4" xfId="17875"/>
    <cellStyle name="Feeder Field 8 32" xfId="1898"/>
    <cellStyle name="Feeder Field 8 32 2" xfId="17876"/>
    <cellStyle name="Feeder Field 8 32 2 2" xfId="17877"/>
    <cellStyle name="Feeder Field 8 32 2 3" xfId="17878"/>
    <cellStyle name="Feeder Field 8 32 2 4" xfId="17879"/>
    <cellStyle name="Feeder Field 8 32 3" xfId="17880"/>
    <cellStyle name="Feeder Field 8 32 4" xfId="17881"/>
    <cellStyle name="Feeder Field 8 33" xfId="1899"/>
    <cellStyle name="Feeder Field 8 33 2" xfId="17882"/>
    <cellStyle name="Feeder Field 8 33 2 2" xfId="17883"/>
    <cellStyle name="Feeder Field 8 33 2 3" xfId="17884"/>
    <cellStyle name="Feeder Field 8 33 2 4" xfId="17885"/>
    <cellStyle name="Feeder Field 8 33 3" xfId="17886"/>
    <cellStyle name="Feeder Field 8 33 4" xfId="17887"/>
    <cellStyle name="Feeder Field 8 34" xfId="1900"/>
    <cellStyle name="Feeder Field 8 34 2" xfId="17888"/>
    <cellStyle name="Feeder Field 8 34 2 2" xfId="17889"/>
    <cellStyle name="Feeder Field 8 34 2 3" xfId="17890"/>
    <cellStyle name="Feeder Field 8 34 2 4" xfId="17891"/>
    <cellStyle name="Feeder Field 8 34 3" xfId="17892"/>
    <cellStyle name="Feeder Field 8 34 4" xfId="17893"/>
    <cellStyle name="Feeder Field 8 35" xfId="1901"/>
    <cellStyle name="Feeder Field 8 35 2" xfId="17894"/>
    <cellStyle name="Feeder Field 8 35 2 2" xfId="17895"/>
    <cellStyle name="Feeder Field 8 35 2 3" xfId="17896"/>
    <cellStyle name="Feeder Field 8 35 2 4" xfId="17897"/>
    <cellStyle name="Feeder Field 8 35 3" xfId="17898"/>
    <cellStyle name="Feeder Field 8 35 4" xfId="17899"/>
    <cellStyle name="Feeder Field 8 36" xfId="1902"/>
    <cellStyle name="Feeder Field 8 36 2" xfId="17900"/>
    <cellStyle name="Feeder Field 8 36 2 2" xfId="17901"/>
    <cellStyle name="Feeder Field 8 36 2 3" xfId="17902"/>
    <cellStyle name="Feeder Field 8 36 2 4" xfId="17903"/>
    <cellStyle name="Feeder Field 8 36 3" xfId="17904"/>
    <cellStyle name="Feeder Field 8 36 4" xfId="17905"/>
    <cellStyle name="Feeder Field 8 37" xfId="1903"/>
    <cellStyle name="Feeder Field 8 37 2" xfId="17906"/>
    <cellStyle name="Feeder Field 8 37 2 2" xfId="17907"/>
    <cellStyle name="Feeder Field 8 37 2 3" xfId="17908"/>
    <cellStyle name="Feeder Field 8 37 2 4" xfId="17909"/>
    <cellStyle name="Feeder Field 8 37 3" xfId="17910"/>
    <cellStyle name="Feeder Field 8 37 4" xfId="17911"/>
    <cellStyle name="Feeder Field 8 38" xfId="1904"/>
    <cellStyle name="Feeder Field 8 38 2" xfId="17912"/>
    <cellStyle name="Feeder Field 8 38 2 2" xfId="17913"/>
    <cellStyle name="Feeder Field 8 38 2 3" xfId="17914"/>
    <cellStyle name="Feeder Field 8 38 2 4" xfId="17915"/>
    <cellStyle name="Feeder Field 8 38 3" xfId="17916"/>
    <cellStyle name="Feeder Field 8 38 4" xfId="17917"/>
    <cellStyle name="Feeder Field 8 39" xfId="1905"/>
    <cellStyle name="Feeder Field 8 39 2" xfId="17918"/>
    <cellStyle name="Feeder Field 8 39 2 2" xfId="17919"/>
    <cellStyle name="Feeder Field 8 39 2 3" xfId="17920"/>
    <cellStyle name="Feeder Field 8 39 2 4" xfId="17921"/>
    <cellStyle name="Feeder Field 8 39 3" xfId="17922"/>
    <cellStyle name="Feeder Field 8 39 4" xfId="17923"/>
    <cellStyle name="Feeder Field 8 4" xfId="1906"/>
    <cellStyle name="Feeder Field 8 4 2" xfId="17924"/>
    <cellStyle name="Feeder Field 8 4 2 2" xfId="17925"/>
    <cellStyle name="Feeder Field 8 4 2 3" xfId="17926"/>
    <cellStyle name="Feeder Field 8 4 2 4" xfId="17927"/>
    <cellStyle name="Feeder Field 8 4 3" xfId="17928"/>
    <cellStyle name="Feeder Field 8 4 4" xfId="17929"/>
    <cellStyle name="Feeder Field 8 40" xfId="1907"/>
    <cellStyle name="Feeder Field 8 40 2" xfId="17930"/>
    <cellStyle name="Feeder Field 8 40 2 2" xfId="17931"/>
    <cellStyle name="Feeder Field 8 40 2 3" xfId="17932"/>
    <cellStyle name="Feeder Field 8 40 2 4" xfId="17933"/>
    <cellStyle name="Feeder Field 8 40 3" xfId="17934"/>
    <cellStyle name="Feeder Field 8 40 4" xfId="17935"/>
    <cellStyle name="Feeder Field 8 41" xfId="1908"/>
    <cellStyle name="Feeder Field 8 41 2" xfId="17936"/>
    <cellStyle name="Feeder Field 8 41 2 2" xfId="17937"/>
    <cellStyle name="Feeder Field 8 41 2 3" xfId="17938"/>
    <cellStyle name="Feeder Field 8 41 2 4" xfId="17939"/>
    <cellStyle name="Feeder Field 8 41 3" xfId="17940"/>
    <cellStyle name="Feeder Field 8 41 4" xfId="17941"/>
    <cellStyle name="Feeder Field 8 42" xfId="1909"/>
    <cellStyle name="Feeder Field 8 42 2" xfId="17942"/>
    <cellStyle name="Feeder Field 8 42 2 2" xfId="17943"/>
    <cellStyle name="Feeder Field 8 42 2 3" xfId="17944"/>
    <cellStyle name="Feeder Field 8 42 2 4" xfId="17945"/>
    <cellStyle name="Feeder Field 8 42 3" xfId="17946"/>
    <cellStyle name="Feeder Field 8 42 4" xfId="17947"/>
    <cellStyle name="Feeder Field 8 43" xfId="1910"/>
    <cellStyle name="Feeder Field 8 43 2" xfId="17948"/>
    <cellStyle name="Feeder Field 8 43 2 2" xfId="17949"/>
    <cellStyle name="Feeder Field 8 43 2 3" xfId="17950"/>
    <cellStyle name="Feeder Field 8 43 2 4" xfId="17951"/>
    <cellStyle name="Feeder Field 8 43 3" xfId="17952"/>
    <cellStyle name="Feeder Field 8 43 4" xfId="17953"/>
    <cellStyle name="Feeder Field 8 44" xfId="1911"/>
    <cellStyle name="Feeder Field 8 44 2" xfId="17954"/>
    <cellStyle name="Feeder Field 8 44 2 2" xfId="17955"/>
    <cellStyle name="Feeder Field 8 44 2 3" xfId="17956"/>
    <cellStyle name="Feeder Field 8 44 2 4" xfId="17957"/>
    <cellStyle name="Feeder Field 8 44 3" xfId="17958"/>
    <cellStyle name="Feeder Field 8 44 4" xfId="17959"/>
    <cellStyle name="Feeder Field 8 45" xfId="17960"/>
    <cellStyle name="Feeder Field 8 45 2" xfId="17961"/>
    <cellStyle name="Feeder Field 8 45 3" xfId="17962"/>
    <cellStyle name="Feeder Field 8 45 4" xfId="17963"/>
    <cellStyle name="Feeder Field 8 46" xfId="17964"/>
    <cellStyle name="Feeder Field 8 46 2" xfId="17965"/>
    <cellStyle name="Feeder Field 8 46 3" xfId="17966"/>
    <cellStyle name="Feeder Field 8 46 4" xfId="17967"/>
    <cellStyle name="Feeder Field 8 47" xfId="17968"/>
    <cellStyle name="Feeder Field 8 48" xfId="17969"/>
    <cellStyle name="Feeder Field 8 5" xfId="1912"/>
    <cellStyle name="Feeder Field 8 5 2" xfId="17970"/>
    <cellStyle name="Feeder Field 8 5 2 2" xfId="17971"/>
    <cellStyle name="Feeder Field 8 5 2 3" xfId="17972"/>
    <cellStyle name="Feeder Field 8 5 2 4" xfId="17973"/>
    <cellStyle name="Feeder Field 8 5 3" xfId="17974"/>
    <cellStyle name="Feeder Field 8 5 4" xfId="17975"/>
    <cellStyle name="Feeder Field 8 6" xfId="1913"/>
    <cellStyle name="Feeder Field 8 6 2" xfId="17976"/>
    <cellStyle name="Feeder Field 8 6 2 2" xfId="17977"/>
    <cellStyle name="Feeder Field 8 6 2 3" xfId="17978"/>
    <cellStyle name="Feeder Field 8 6 2 4" xfId="17979"/>
    <cellStyle name="Feeder Field 8 6 3" xfId="17980"/>
    <cellStyle name="Feeder Field 8 6 4" xfId="17981"/>
    <cellStyle name="Feeder Field 8 7" xfId="1914"/>
    <cellStyle name="Feeder Field 8 7 2" xfId="17982"/>
    <cellStyle name="Feeder Field 8 7 2 2" xfId="17983"/>
    <cellStyle name="Feeder Field 8 7 2 3" xfId="17984"/>
    <cellStyle name="Feeder Field 8 7 2 4" xfId="17985"/>
    <cellStyle name="Feeder Field 8 7 3" xfId="17986"/>
    <cellStyle name="Feeder Field 8 7 4" xfId="17987"/>
    <cellStyle name="Feeder Field 8 8" xfId="1915"/>
    <cellStyle name="Feeder Field 8 8 2" xfId="17988"/>
    <cellStyle name="Feeder Field 8 8 2 2" xfId="17989"/>
    <cellStyle name="Feeder Field 8 8 2 3" xfId="17990"/>
    <cellStyle name="Feeder Field 8 8 2 4" xfId="17991"/>
    <cellStyle name="Feeder Field 8 8 3" xfId="17992"/>
    <cellStyle name="Feeder Field 8 8 4" xfId="17993"/>
    <cellStyle name="Feeder Field 8 9" xfId="1916"/>
    <cellStyle name="Feeder Field 8 9 2" xfId="17994"/>
    <cellStyle name="Feeder Field 8 9 2 2" xfId="17995"/>
    <cellStyle name="Feeder Field 8 9 2 3" xfId="17996"/>
    <cellStyle name="Feeder Field 8 9 2 4" xfId="17997"/>
    <cellStyle name="Feeder Field 8 9 3" xfId="17998"/>
    <cellStyle name="Feeder Field 8 9 4" xfId="17999"/>
    <cellStyle name="Feeder Field 9" xfId="1917"/>
    <cellStyle name="Feeder Field 9 2" xfId="18000"/>
    <cellStyle name="Feeder Field 9 2 2" xfId="18001"/>
    <cellStyle name="Feeder Field 9 2 3" xfId="18002"/>
    <cellStyle name="Feeder Field 9 2 4" xfId="18003"/>
    <cellStyle name="Feeder Field 9 3" xfId="18004"/>
    <cellStyle name="Feeder Field 9 4" xfId="18005"/>
    <cellStyle name="Fine" xfId="1918"/>
    <cellStyle name="Fixed3 - Style3" xfId="1919"/>
    <cellStyle name="From" xfId="1920"/>
    <cellStyle name="FS_reporting" xfId="1921"/>
    <cellStyle name="Gap" xfId="1922"/>
    <cellStyle name="Good" xfId="6" builtinId="26" customBuiltin="1"/>
    <cellStyle name="Greyed out" xfId="1923"/>
    <cellStyle name="Header" xfId="1924"/>
    <cellStyle name="Heading" xfId="1925"/>
    <cellStyle name="Heading 1" xfId="2" builtinId="16" customBuiltin="1"/>
    <cellStyle name="Heading 2" xfId="3" builtinId="17" customBuiltin="1"/>
    <cellStyle name="Heading 3" xfId="4" builtinId="18" customBuiltin="1"/>
    <cellStyle name="Heading 4" xfId="5" builtinId="19" customBuiltin="1"/>
    <cellStyle name="Hed Side" xfId="1926"/>
    <cellStyle name="Hed Side bold" xfId="1927"/>
    <cellStyle name="Hed Side Indent" xfId="1928"/>
    <cellStyle name="Hed Side Regular" xfId="1929"/>
    <cellStyle name="Hed Side_1-1A-Regular" xfId="1930"/>
    <cellStyle name="Hed Top" xfId="1931"/>
    <cellStyle name="Hed Top - SECTION" xfId="1932"/>
    <cellStyle name="Hed Top_3-new4" xfId="1933"/>
    <cellStyle name="HELV8BLUE" xfId="1934"/>
    <cellStyle name="hvb mjhgvhgv" xfId="1935"/>
    <cellStyle name="Hyperlink" xfId="53012" builtinId="8" customBuiltin="1"/>
    <cellStyle name="Hyperlink 2" xfId="52872"/>
    <cellStyle name="Hyperlink 3" xfId="52873"/>
    <cellStyle name="Hyperlink 4" xfId="52894"/>
    <cellStyle name="Hyperlink 5" xfId="53014"/>
    <cellStyle name="Hyperlink 6" xfId="53011"/>
    <cellStyle name="Hyperlink 7" xfId="53013"/>
    <cellStyle name="Index FITT" xfId="1936"/>
    <cellStyle name="Input" xfId="9" builtinId="20" customBuiltin="1"/>
    <cellStyle name="Input (StyleA)" xfId="1937"/>
    <cellStyle name="Input 1" xfId="1938"/>
    <cellStyle name="Input 2" xfId="1939"/>
    <cellStyle name="Input Cell" xfId="1940"/>
    <cellStyle name="Input Cell 10" xfId="1941"/>
    <cellStyle name="Input Cell 10 2" xfId="18006"/>
    <cellStyle name="Input Cell 10 2 2" xfId="18007"/>
    <cellStyle name="Input Cell 10 2 3" xfId="18008"/>
    <cellStyle name="Input Cell 10 2 4" xfId="18009"/>
    <cellStyle name="Input Cell 10 3" xfId="18010"/>
    <cellStyle name="Input Cell 10 4" xfId="18011"/>
    <cellStyle name="Input Cell 10 5" xfId="18012"/>
    <cellStyle name="Input Cell 11" xfId="1942"/>
    <cellStyle name="Input Cell 11 2" xfId="18013"/>
    <cellStyle name="Input Cell 11 2 2" xfId="18014"/>
    <cellStyle name="Input Cell 11 2 3" xfId="18015"/>
    <cellStyle name="Input Cell 11 2 4" xfId="18016"/>
    <cellStyle name="Input Cell 11 3" xfId="18017"/>
    <cellStyle name="Input Cell 11 4" xfId="18018"/>
    <cellStyle name="Input Cell 11 5" xfId="18019"/>
    <cellStyle name="Input Cell 12" xfId="1943"/>
    <cellStyle name="Input Cell 12 2" xfId="18020"/>
    <cellStyle name="Input Cell 12 2 2" xfId="18021"/>
    <cellStyle name="Input Cell 12 2 3" xfId="18022"/>
    <cellStyle name="Input Cell 12 2 4" xfId="18023"/>
    <cellStyle name="Input Cell 12 3" xfId="18024"/>
    <cellStyle name="Input Cell 12 4" xfId="18025"/>
    <cellStyle name="Input Cell 12 5" xfId="18026"/>
    <cellStyle name="Input Cell 13" xfId="1944"/>
    <cellStyle name="Input Cell 13 2" xfId="18027"/>
    <cellStyle name="Input Cell 13 2 2" xfId="18028"/>
    <cellStyle name="Input Cell 13 2 3" xfId="18029"/>
    <cellStyle name="Input Cell 13 2 4" xfId="18030"/>
    <cellStyle name="Input Cell 13 3" xfId="18031"/>
    <cellStyle name="Input Cell 13 4" xfId="18032"/>
    <cellStyle name="Input Cell 13 5" xfId="18033"/>
    <cellStyle name="Input Cell 14" xfId="1945"/>
    <cellStyle name="Input Cell 14 2" xfId="18034"/>
    <cellStyle name="Input Cell 14 2 2" xfId="18035"/>
    <cellStyle name="Input Cell 14 2 3" xfId="18036"/>
    <cellStyle name="Input Cell 14 2 4" xfId="18037"/>
    <cellStyle name="Input Cell 14 3" xfId="18038"/>
    <cellStyle name="Input Cell 14 4" xfId="18039"/>
    <cellStyle name="Input Cell 14 5" xfId="18040"/>
    <cellStyle name="Input Cell 15" xfId="1946"/>
    <cellStyle name="Input Cell 15 2" xfId="18041"/>
    <cellStyle name="Input Cell 15 2 2" xfId="18042"/>
    <cellStyle name="Input Cell 15 2 3" xfId="18043"/>
    <cellStyle name="Input Cell 15 2 4" xfId="18044"/>
    <cellStyle name="Input Cell 15 3" xfId="18045"/>
    <cellStyle name="Input Cell 15 4" xfId="18046"/>
    <cellStyle name="Input Cell 15 5" xfId="18047"/>
    <cellStyle name="Input Cell 16" xfId="1947"/>
    <cellStyle name="Input Cell 16 2" xfId="18048"/>
    <cellStyle name="Input Cell 16 2 2" xfId="18049"/>
    <cellStyle name="Input Cell 16 2 3" xfId="18050"/>
    <cellStyle name="Input Cell 16 2 4" xfId="18051"/>
    <cellStyle name="Input Cell 16 3" xfId="18052"/>
    <cellStyle name="Input Cell 16 4" xfId="18053"/>
    <cellStyle name="Input Cell 16 5" xfId="18054"/>
    <cellStyle name="Input Cell 17" xfId="1948"/>
    <cellStyle name="Input Cell 17 2" xfId="18055"/>
    <cellStyle name="Input Cell 17 2 2" xfId="18056"/>
    <cellStyle name="Input Cell 17 2 3" xfId="18057"/>
    <cellStyle name="Input Cell 17 2 4" xfId="18058"/>
    <cellStyle name="Input Cell 17 3" xfId="18059"/>
    <cellStyle name="Input Cell 17 4" xfId="18060"/>
    <cellStyle name="Input Cell 17 5" xfId="18061"/>
    <cellStyle name="Input Cell 18" xfId="1949"/>
    <cellStyle name="Input Cell 18 2" xfId="18062"/>
    <cellStyle name="Input Cell 18 2 2" xfId="18063"/>
    <cellStyle name="Input Cell 18 2 3" xfId="18064"/>
    <cellStyle name="Input Cell 18 2 4" xfId="18065"/>
    <cellStyle name="Input Cell 18 3" xfId="18066"/>
    <cellStyle name="Input Cell 18 4" xfId="18067"/>
    <cellStyle name="Input Cell 18 5" xfId="18068"/>
    <cellStyle name="Input Cell 19" xfId="1950"/>
    <cellStyle name="Input Cell 19 2" xfId="18069"/>
    <cellStyle name="Input Cell 19 2 2" xfId="18070"/>
    <cellStyle name="Input Cell 19 2 3" xfId="18071"/>
    <cellStyle name="Input Cell 19 2 4" xfId="18072"/>
    <cellStyle name="Input Cell 19 3" xfId="18073"/>
    <cellStyle name="Input Cell 19 4" xfId="18074"/>
    <cellStyle name="Input Cell 19 5" xfId="18075"/>
    <cellStyle name="Input Cell 2" xfId="1951"/>
    <cellStyle name="Input Cell 2 10" xfId="1952"/>
    <cellStyle name="Input Cell 2 10 2" xfId="18076"/>
    <cellStyle name="Input Cell 2 10 2 2" xfId="18077"/>
    <cellStyle name="Input Cell 2 10 2 3" xfId="18078"/>
    <cellStyle name="Input Cell 2 10 2 4" xfId="18079"/>
    <cellStyle name="Input Cell 2 10 3" xfId="18080"/>
    <cellStyle name="Input Cell 2 10 4" xfId="18081"/>
    <cellStyle name="Input Cell 2 10 5" xfId="18082"/>
    <cellStyle name="Input Cell 2 11" xfId="1953"/>
    <cellStyle name="Input Cell 2 11 2" xfId="18083"/>
    <cellStyle name="Input Cell 2 11 2 2" xfId="18084"/>
    <cellStyle name="Input Cell 2 11 2 3" xfId="18085"/>
    <cellStyle name="Input Cell 2 11 2 4" xfId="18086"/>
    <cellStyle name="Input Cell 2 11 3" xfId="18087"/>
    <cellStyle name="Input Cell 2 11 4" xfId="18088"/>
    <cellStyle name="Input Cell 2 11 5" xfId="18089"/>
    <cellStyle name="Input Cell 2 12" xfId="1954"/>
    <cellStyle name="Input Cell 2 12 2" xfId="18090"/>
    <cellStyle name="Input Cell 2 12 2 2" xfId="18091"/>
    <cellStyle name="Input Cell 2 12 2 3" xfId="18092"/>
    <cellStyle name="Input Cell 2 12 2 4" xfId="18093"/>
    <cellStyle name="Input Cell 2 12 3" xfId="18094"/>
    <cellStyle name="Input Cell 2 12 4" xfId="18095"/>
    <cellStyle name="Input Cell 2 12 5" xfId="18096"/>
    <cellStyle name="Input Cell 2 13" xfId="1955"/>
    <cellStyle name="Input Cell 2 13 2" xfId="18097"/>
    <cellStyle name="Input Cell 2 13 2 2" xfId="18098"/>
    <cellStyle name="Input Cell 2 13 2 3" xfId="18099"/>
    <cellStyle name="Input Cell 2 13 2 4" xfId="18100"/>
    <cellStyle name="Input Cell 2 13 3" xfId="18101"/>
    <cellStyle name="Input Cell 2 13 4" xfId="18102"/>
    <cellStyle name="Input Cell 2 13 5" xfId="18103"/>
    <cellStyle name="Input Cell 2 14" xfId="1956"/>
    <cellStyle name="Input Cell 2 14 2" xfId="18104"/>
    <cellStyle name="Input Cell 2 14 2 2" xfId="18105"/>
    <cellStyle name="Input Cell 2 14 2 3" xfId="18106"/>
    <cellStyle name="Input Cell 2 14 2 4" xfId="18107"/>
    <cellStyle name="Input Cell 2 14 3" xfId="18108"/>
    <cellStyle name="Input Cell 2 14 4" xfId="18109"/>
    <cellStyle name="Input Cell 2 14 5" xfId="18110"/>
    <cellStyle name="Input Cell 2 15" xfId="1957"/>
    <cellStyle name="Input Cell 2 15 2" xfId="18111"/>
    <cellStyle name="Input Cell 2 15 2 2" xfId="18112"/>
    <cellStyle name="Input Cell 2 15 2 3" xfId="18113"/>
    <cellStyle name="Input Cell 2 15 2 4" xfId="18114"/>
    <cellStyle name="Input Cell 2 15 3" xfId="18115"/>
    <cellStyle name="Input Cell 2 15 4" xfId="18116"/>
    <cellStyle name="Input Cell 2 15 5" xfId="18117"/>
    <cellStyle name="Input Cell 2 16" xfId="1958"/>
    <cellStyle name="Input Cell 2 16 2" xfId="18118"/>
    <cellStyle name="Input Cell 2 16 2 2" xfId="18119"/>
    <cellStyle name="Input Cell 2 16 2 3" xfId="18120"/>
    <cellStyle name="Input Cell 2 16 2 4" xfId="18121"/>
    <cellStyle name="Input Cell 2 16 3" xfId="18122"/>
    <cellStyle name="Input Cell 2 16 4" xfId="18123"/>
    <cellStyle name="Input Cell 2 16 5" xfId="18124"/>
    <cellStyle name="Input Cell 2 17" xfId="18125"/>
    <cellStyle name="Input Cell 2 2" xfId="1959"/>
    <cellStyle name="Input Cell 2 2 10" xfId="1960"/>
    <cellStyle name="Input Cell 2 2 10 2" xfId="18126"/>
    <cellStyle name="Input Cell 2 2 10 2 2" xfId="18127"/>
    <cellStyle name="Input Cell 2 2 10 2 3" xfId="18128"/>
    <cellStyle name="Input Cell 2 2 10 2 4" xfId="18129"/>
    <cellStyle name="Input Cell 2 2 10 3" xfId="18130"/>
    <cellStyle name="Input Cell 2 2 10 4" xfId="18131"/>
    <cellStyle name="Input Cell 2 2 10 5" xfId="18132"/>
    <cellStyle name="Input Cell 2 2 11" xfId="1961"/>
    <cellStyle name="Input Cell 2 2 11 2" xfId="18133"/>
    <cellStyle name="Input Cell 2 2 11 2 2" xfId="18134"/>
    <cellStyle name="Input Cell 2 2 11 2 3" xfId="18135"/>
    <cellStyle name="Input Cell 2 2 11 2 4" xfId="18136"/>
    <cellStyle name="Input Cell 2 2 11 3" xfId="18137"/>
    <cellStyle name="Input Cell 2 2 11 4" xfId="18138"/>
    <cellStyle name="Input Cell 2 2 11 5" xfId="18139"/>
    <cellStyle name="Input Cell 2 2 12" xfId="1962"/>
    <cellStyle name="Input Cell 2 2 12 2" xfId="18140"/>
    <cellStyle name="Input Cell 2 2 12 2 2" xfId="18141"/>
    <cellStyle name="Input Cell 2 2 12 2 3" xfId="18142"/>
    <cellStyle name="Input Cell 2 2 12 2 4" xfId="18143"/>
    <cellStyle name="Input Cell 2 2 12 3" xfId="18144"/>
    <cellStyle name="Input Cell 2 2 12 4" xfId="18145"/>
    <cellStyle name="Input Cell 2 2 12 5" xfId="18146"/>
    <cellStyle name="Input Cell 2 2 13" xfId="1963"/>
    <cellStyle name="Input Cell 2 2 13 2" xfId="18147"/>
    <cellStyle name="Input Cell 2 2 13 2 2" xfId="18148"/>
    <cellStyle name="Input Cell 2 2 13 2 3" xfId="18149"/>
    <cellStyle name="Input Cell 2 2 13 2 4" xfId="18150"/>
    <cellStyle name="Input Cell 2 2 13 3" xfId="18151"/>
    <cellStyle name="Input Cell 2 2 13 4" xfId="18152"/>
    <cellStyle name="Input Cell 2 2 13 5" xfId="18153"/>
    <cellStyle name="Input Cell 2 2 14" xfId="1964"/>
    <cellStyle name="Input Cell 2 2 14 2" xfId="18154"/>
    <cellStyle name="Input Cell 2 2 14 2 2" xfId="18155"/>
    <cellStyle name="Input Cell 2 2 14 2 3" xfId="18156"/>
    <cellStyle name="Input Cell 2 2 14 2 4" xfId="18157"/>
    <cellStyle name="Input Cell 2 2 14 3" xfId="18158"/>
    <cellStyle name="Input Cell 2 2 14 4" xfId="18159"/>
    <cellStyle name="Input Cell 2 2 14 5" xfId="18160"/>
    <cellStyle name="Input Cell 2 2 15" xfId="1965"/>
    <cellStyle name="Input Cell 2 2 15 2" xfId="18161"/>
    <cellStyle name="Input Cell 2 2 15 2 2" xfId="18162"/>
    <cellStyle name="Input Cell 2 2 15 2 3" xfId="18163"/>
    <cellStyle name="Input Cell 2 2 15 2 4" xfId="18164"/>
    <cellStyle name="Input Cell 2 2 15 3" xfId="18165"/>
    <cellStyle name="Input Cell 2 2 15 4" xfId="18166"/>
    <cellStyle name="Input Cell 2 2 15 5" xfId="18167"/>
    <cellStyle name="Input Cell 2 2 16" xfId="1966"/>
    <cellStyle name="Input Cell 2 2 16 2" xfId="18168"/>
    <cellStyle name="Input Cell 2 2 16 2 2" xfId="18169"/>
    <cellStyle name="Input Cell 2 2 16 2 3" xfId="18170"/>
    <cellStyle name="Input Cell 2 2 16 2 4" xfId="18171"/>
    <cellStyle name="Input Cell 2 2 16 3" xfId="18172"/>
    <cellStyle name="Input Cell 2 2 16 4" xfId="18173"/>
    <cellStyle name="Input Cell 2 2 16 5" xfId="18174"/>
    <cellStyle name="Input Cell 2 2 17" xfId="1967"/>
    <cellStyle name="Input Cell 2 2 17 2" xfId="18175"/>
    <cellStyle name="Input Cell 2 2 17 2 2" xfId="18176"/>
    <cellStyle name="Input Cell 2 2 17 2 3" xfId="18177"/>
    <cellStyle name="Input Cell 2 2 17 2 4" xfId="18178"/>
    <cellStyle name="Input Cell 2 2 17 3" xfId="18179"/>
    <cellStyle name="Input Cell 2 2 17 4" xfId="18180"/>
    <cellStyle name="Input Cell 2 2 17 5" xfId="18181"/>
    <cellStyle name="Input Cell 2 2 18" xfId="1968"/>
    <cellStyle name="Input Cell 2 2 18 2" xfId="18182"/>
    <cellStyle name="Input Cell 2 2 18 2 2" xfId="18183"/>
    <cellStyle name="Input Cell 2 2 18 2 3" xfId="18184"/>
    <cellStyle name="Input Cell 2 2 18 2 4" xfId="18185"/>
    <cellStyle name="Input Cell 2 2 18 3" xfId="18186"/>
    <cellStyle name="Input Cell 2 2 18 4" xfId="18187"/>
    <cellStyle name="Input Cell 2 2 18 5" xfId="18188"/>
    <cellStyle name="Input Cell 2 2 19" xfId="1969"/>
    <cellStyle name="Input Cell 2 2 19 2" xfId="18189"/>
    <cellStyle name="Input Cell 2 2 19 2 2" xfId="18190"/>
    <cellStyle name="Input Cell 2 2 19 2 3" xfId="18191"/>
    <cellStyle name="Input Cell 2 2 19 2 4" xfId="18192"/>
    <cellStyle name="Input Cell 2 2 19 3" xfId="18193"/>
    <cellStyle name="Input Cell 2 2 19 4" xfId="18194"/>
    <cellStyle name="Input Cell 2 2 19 5" xfId="18195"/>
    <cellStyle name="Input Cell 2 2 2" xfId="1970"/>
    <cellStyle name="Input Cell 2 2 2 10" xfId="1971"/>
    <cellStyle name="Input Cell 2 2 2 10 2" xfId="18196"/>
    <cellStyle name="Input Cell 2 2 2 10 2 2" xfId="18197"/>
    <cellStyle name="Input Cell 2 2 2 10 2 3" xfId="18198"/>
    <cellStyle name="Input Cell 2 2 2 10 2 4" xfId="18199"/>
    <cellStyle name="Input Cell 2 2 2 10 3" xfId="18200"/>
    <cellStyle name="Input Cell 2 2 2 10 4" xfId="18201"/>
    <cellStyle name="Input Cell 2 2 2 10 5" xfId="18202"/>
    <cellStyle name="Input Cell 2 2 2 11" xfId="1972"/>
    <cellStyle name="Input Cell 2 2 2 11 2" xfId="18203"/>
    <cellStyle name="Input Cell 2 2 2 11 2 2" xfId="18204"/>
    <cellStyle name="Input Cell 2 2 2 11 2 3" xfId="18205"/>
    <cellStyle name="Input Cell 2 2 2 11 2 4" xfId="18206"/>
    <cellStyle name="Input Cell 2 2 2 11 3" xfId="18207"/>
    <cellStyle name="Input Cell 2 2 2 11 4" xfId="18208"/>
    <cellStyle name="Input Cell 2 2 2 11 5" xfId="18209"/>
    <cellStyle name="Input Cell 2 2 2 12" xfId="1973"/>
    <cellStyle name="Input Cell 2 2 2 12 2" xfId="18210"/>
    <cellStyle name="Input Cell 2 2 2 12 2 2" xfId="18211"/>
    <cellStyle name="Input Cell 2 2 2 12 2 3" xfId="18212"/>
    <cellStyle name="Input Cell 2 2 2 12 2 4" xfId="18213"/>
    <cellStyle name="Input Cell 2 2 2 12 3" xfId="18214"/>
    <cellStyle name="Input Cell 2 2 2 12 4" xfId="18215"/>
    <cellStyle name="Input Cell 2 2 2 12 5" xfId="18216"/>
    <cellStyle name="Input Cell 2 2 2 13" xfId="1974"/>
    <cellStyle name="Input Cell 2 2 2 13 2" xfId="18217"/>
    <cellStyle name="Input Cell 2 2 2 13 2 2" xfId="18218"/>
    <cellStyle name="Input Cell 2 2 2 13 2 3" xfId="18219"/>
    <cellStyle name="Input Cell 2 2 2 13 2 4" xfId="18220"/>
    <cellStyle name="Input Cell 2 2 2 13 3" xfId="18221"/>
    <cellStyle name="Input Cell 2 2 2 13 4" xfId="18222"/>
    <cellStyle name="Input Cell 2 2 2 13 5" xfId="18223"/>
    <cellStyle name="Input Cell 2 2 2 14" xfId="1975"/>
    <cellStyle name="Input Cell 2 2 2 14 2" xfId="18224"/>
    <cellStyle name="Input Cell 2 2 2 14 2 2" xfId="18225"/>
    <cellStyle name="Input Cell 2 2 2 14 2 3" xfId="18226"/>
    <cellStyle name="Input Cell 2 2 2 14 2 4" xfId="18227"/>
    <cellStyle name="Input Cell 2 2 2 14 3" xfId="18228"/>
    <cellStyle name="Input Cell 2 2 2 14 4" xfId="18229"/>
    <cellStyle name="Input Cell 2 2 2 14 5" xfId="18230"/>
    <cellStyle name="Input Cell 2 2 2 15" xfId="1976"/>
    <cellStyle name="Input Cell 2 2 2 15 2" xfId="18231"/>
    <cellStyle name="Input Cell 2 2 2 15 2 2" xfId="18232"/>
    <cellStyle name="Input Cell 2 2 2 15 2 3" xfId="18233"/>
    <cellStyle name="Input Cell 2 2 2 15 2 4" xfId="18234"/>
    <cellStyle name="Input Cell 2 2 2 15 3" xfId="18235"/>
    <cellStyle name="Input Cell 2 2 2 15 4" xfId="18236"/>
    <cellStyle name="Input Cell 2 2 2 15 5" xfId="18237"/>
    <cellStyle name="Input Cell 2 2 2 16" xfId="1977"/>
    <cellStyle name="Input Cell 2 2 2 16 2" xfId="18238"/>
    <cellStyle name="Input Cell 2 2 2 16 2 2" xfId="18239"/>
    <cellStyle name="Input Cell 2 2 2 16 2 3" xfId="18240"/>
    <cellStyle name="Input Cell 2 2 2 16 2 4" xfId="18241"/>
    <cellStyle name="Input Cell 2 2 2 16 3" xfId="18242"/>
    <cellStyle name="Input Cell 2 2 2 16 4" xfId="18243"/>
    <cellStyle name="Input Cell 2 2 2 16 5" xfId="18244"/>
    <cellStyle name="Input Cell 2 2 2 17" xfId="1978"/>
    <cellStyle name="Input Cell 2 2 2 17 2" xfId="18245"/>
    <cellStyle name="Input Cell 2 2 2 17 2 2" xfId="18246"/>
    <cellStyle name="Input Cell 2 2 2 17 2 3" xfId="18247"/>
    <cellStyle name="Input Cell 2 2 2 17 2 4" xfId="18248"/>
    <cellStyle name="Input Cell 2 2 2 17 3" xfId="18249"/>
    <cellStyle name="Input Cell 2 2 2 17 4" xfId="18250"/>
    <cellStyle name="Input Cell 2 2 2 17 5" xfId="18251"/>
    <cellStyle name="Input Cell 2 2 2 18" xfId="1979"/>
    <cellStyle name="Input Cell 2 2 2 18 2" xfId="18252"/>
    <cellStyle name="Input Cell 2 2 2 18 2 2" xfId="18253"/>
    <cellStyle name="Input Cell 2 2 2 18 2 3" xfId="18254"/>
    <cellStyle name="Input Cell 2 2 2 18 2 4" xfId="18255"/>
    <cellStyle name="Input Cell 2 2 2 18 3" xfId="18256"/>
    <cellStyle name="Input Cell 2 2 2 18 4" xfId="18257"/>
    <cellStyle name="Input Cell 2 2 2 18 5" xfId="18258"/>
    <cellStyle name="Input Cell 2 2 2 19" xfId="1980"/>
    <cellStyle name="Input Cell 2 2 2 19 2" xfId="18259"/>
    <cellStyle name="Input Cell 2 2 2 19 2 2" xfId="18260"/>
    <cellStyle name="Input Cell 2 2 2 19 2 3" xfId="18261"/>
    <cellStyle name="Input Cell 2 2 2 19 2 4" xfId="18262"/>
    <cellStyle name="Input Cell 2 2 2 19 3" xfId="18263"/>
    <cellStyle name="Input Cell 2 2 2 19 4" xfId="18264"/>
    <cellStyle name="Input Cell 2 2 2 19 5" xfId="18265"/>
    <cellStyle name="Input Cell 2 2 2 2" xfId="1981"/>
    <cellStyle name="Input Cell 2 2 2 2 2" xfId="18266"/>
    <cellStyle name="Input Cell 2 2 2 2 2 2" xfId="18267"/>
    <cellStyle name="Input Cell 2 2 2 2 2 3" xfId="18268"/>
    <cellStyle name="Input Cell 2 2 2 2 2 4" xfId="18269"/>
    <cellStyle name="Input Cell 2 2 2 2 3" xfId="18270"/>
    <cellStyle name="Input Cell 2 2 2 2 4" xfId="18271"/>
    <cellStyle name="Input Cell 2 2 2 2 5" xfId="18272"/>
    <cellStyle name="Input Cell 2 2 2 20" xfId="1982"/>
    <cellStyle name="Input Cell 2 2 2 20 2" xfId="18273"/>
    <cellStyle name="Input Cell 2 2 2 20 2 2" xfId="18274"/>
    <cellStyle name="Input Cell 2 2 2 20 2 3" xfId="18275"/>
    <cellStyle name="Input Cell 2 2 2 20 2 4" xfId="18276"/>
    <cellStyle name="Input Cell 2 2 2 20 3" xfId="18277"/>
    <cellStyle name="Input Cell 2 2 2 20 4" xfId="18278"/>
    <cellStyle name="Input Cell 2 2 2 20 5" xfId="18279"/>
    <cellStyle name="Input Cell 2 2 2 21" xfId="1983"/>
    <cellStyle name="Input Cell 2 2 2 21 2" xfId="18280"/>
    <cellStyle name="Input Cell 2 2 2 21 2 2" xfId="18281"/>
    <cellStyle name="Input Cell 2 2 2 21 2 3" xfId="18282"/>
    <cellStyle name="Input Cell 2 2 2 21 2 4" xfId="18283"/>
    <cellStyle name="Input Cell 2 2 2 21 3" xfId="18284"/>
    <cellStyle name="Input Cell 2 2 2 21 4" xfId="18285"/>
    <cellStyle name="Input Cell 2 2 2 21 5" xfId="18286"/>
    <cellStyle name="Input Cell 2 2 2 22" xfId="1984"/>
    <cellStyle name="Input Cell 2 2 2 22 2" xfId="18287"/>
    <cellStyle name="Input Cell 2 2 2 22 2 2" xfId="18288"/>
    <cellStyle name="Input Cell 2 2 2 22 2 3" xfId="18289"/>
    <cellStyle name="Input Cell 2 2 2 22 2 4" xfId="18290"/>
    <cellStyle name="Input Cell 2 2 2 22 3" xfId="18291"/>
    <cellStyle name="Input Cell 2 2 2 22 4" xfId="18292"/>
    <cellStyle name="Input Cell 2 2 2 22 5" xfId="18293"/>
    <cellStyle name="Input Cell 2 2 2 23" xfId="1985"/>
    <cellStyle name="Input Cell 2 2 2 23 2" xfId="18294"/>
    <cellStyle name="Input Cell 2 2 2 23 2 2" xfId="18295"/>
    <cellStyle name="Input Cell 2 2 2 23 2 3" xfId="18296"/>
    <cellStyle name="Input Cell 2 2 2 23 2 4" xfId="18297"/>
    <cellStyle name="Input Cell 2 2 2 23 3" xfId="18298"/>
    <cellStyle name="Input Cell 2 2 2 23 4" xfId="18299"/>
    <cellStyle name="Input Cell 2 2 2 23 5" xfId="18300"/>
    <cellStyle name="Input Cell 2 2 2 24" xfId="1986"/>
    <cellStyle name="Input Cell 2 2 2 24 2" xfId="18301"/>
    <cellStyle name="Input Cell 2 2 2 24 2 2" xfId="18302"/>
    <cellStyle name="Input Cell 2 2 2 24 2 3" xfId="18303"/>
    <cellStyle name="Input Cell 2 2 2 24 2 4" xfId="18304"/>
    <cellStyle name="Input Cell 2 2 2 24 3" xfId="18305"/>
    <cellStyle name="Input Cell 2 2 2 24 4" xfId="18306"/>
    <cellStyle name="Input Cell 2 2 2 24 5" xfId="18307"/>
    <cellStyle name="Input Cell 2 2 2 25" xfId="1987"/>
    <cellStyle name="Input Cell 2 2 2 25 2" xfId="18308"/>
    <cellStyle name="Input Cell 2 2 2 25 2 2" xfId="18309"/>
    <cellStyle name="Input Cell 2 2 2 25 2 3" xfId="18310"/>
    <cellStyle name="Input Cell 2 2 2 25 2 4" xfId="18311"/>
    <cellStyle name="Input Cell 2 2 2 25 3" xfId="18312"/>
    <cellStyle name="Input Cell 2 2 2 25 4" xfId="18313"/>
    <cellStyle name="Input Cell 2 2 2 25 5" xfId="18314"/>
    <cellStyle name="Input Cell 2 2 2 26" xfId="1988"/>
    <cellStyle name="Input Cell 2 2 2 26 2" xfId="18315"/>
    <cellStyle name="Input Cell 2 2 2 26 2 2" xfId="18316"/>
    <cellStyle name="Input Cell 2 2 2 26 2 3" xfId="18317"/>
    <cellStyle name="Input Cell 2 2 2 26 2 4" xfId="18318"/>
    <cellStyle name="Input Cell 2 2 2 26 3" xfId="18319"/>
    <cellStyle name="Input Cell 2 2 2 26 4" xfId="18320"/>
    <cellStyle name="Input Cell 2 2 2 26 5" xfId="18321"/>
    <cellStyle name="Input Cell 2 2 2 27" xfId="1989"/>
    <cellStyle name="Input Cell 2 2 2 27 2" xfId="18322"/>
    <cellStyle name="Input Cell 2 2 2 27 2 2" xfId="18323"/>
    <cellStyle name="Input Cell 2 2 2 27 2 3" xfId="18324"/>
    <cellStyle name="Input Cell 2 2 2 27 2 4" xfId="18325"/>
    <cellStyle name="Input Cell 2 2 2 27 3" xfId="18326"/>
    <cellStyle name="Input Cell 2 2 2 27 4" xfId="18327"/>
    <cellStyle name="Input Cell 2 2 2 27 5" xfId="18328"/>
    <cellStyle name="Input Cell 2 2 2 28" xfId="1990"/>
    <cellStyle name="Input Cell 2 2 2 28 2" xfId="18329"/>
    <cellStyle name="Input Cell 2 2 2 28 2 2" xfId="18330"/>
    <cellStyle name="Input Cell 2 2 2 28 2 3" xfId="18331"/>
    <cellStyle name="Input Cell 2 2 2 28 2 4" xfId="18332"/>
    <cellStyle name="Input Cell 2 2 2 28 3" xfId="18333"/>
    <cellStyle name="Input Cell 2 2 2 28 4" xfId="18334"/>
    <cellStyle name="Input Cell 2 2 2 28 5" xfId="18335"/>
    <cellStyle name="Input Cell 2 2 2 29" xfId="1991"/>
    <cellStyle name="Input Cell 2 2 2 29 2" xfId="18336"/>
    <cellStyle name="Input Cell 2 2 2 29 2 2" xfId="18337"/>
    <cellStyle name="Input Cell 2 2 2 29 2 3" xfId="18338"/>
    <cellStyle name="Input Cell 2 2 2 29 2 4" xfId="18339"/>
    <cellStyle name="Input Cell 2 2 2 29 3" xfId="18340"/>
    <cellStyle name="Input Cell 2 2 2 29 4" xfId="18341"/>
    <cellStyle name="Input Cell 2 2 2 29 5" xfId="18342"/>
    <cellStyle name="Input Cell 2 2 2 3" xfId="1992"/>
    <cellStyle name="Input Cell 2 2 2 3 2" xfId="18343"/>
    <cellStyle name="Input Cell 2 2 2 3 2 2" xfId="18344"/>
    <cellStyle name="Input Cell 2 2 2 3 2 3" xfId="18345"/>
    <cellStyle name="Input Cell 2 2 2 3 2 4" xfId="18346"/>
    <cellStyle name="Input Cell 2 2 2 3 3" xfId="18347"/>
    <cellStyle name="Input Cell 2 2 2 3 4" xfId="18348"/>
    <cellStyle name="Input Cell 2 2 2 3 5" xfId="18349"/>
    <cellStyle name="Input Cell 2 2 2 30" xfId="1993"/>
    <cellStyle name="Input Cell 2 2 2 30 2" xfId="18350"/>
    <cellStyle name="Input Cell 2 2 2 30 2 2" xfId="18351"/>
    <cellStyle name="Input Cell 2 2 2 30 2 3" xfId="18352"/>
    <cellStyle name="Input Cell 2 2 2 30 2 4" xfId="18353"/>
    <cellStyle name="Input Cell 2 2 2 30 3" xfId="18354"/>
    <cellStyle name="Input Cell 2 2 2 30 4" xfId="18355"/>
    <cellStyle name="Input Cell 2 2 2 30 5" xfId="18356"/>
    <cellStyle name="Input Cell 2 2 2 31" xfId="1994"/>
    <cellStyle name="Input Cell 2 2 2 31 2" xfId="18357"/>
    <cellStyle name="Input Cell 2 2 2 31 2 2" xfId="18358"/>
    <cellStyle name="Input Cell 2 2 2 31 2 3" xfId="18359"/>
    <cellStyle name="Input Cell 2 2 2 31 2 4" xfId="18360"/>
    <cellStyle name="Input Cell 2 2 2 31 3" xfId="18361"/>
    <cellStyle name="Input Cell 2 2 2 31 4" xfId="18362"/>
    <cellStyle name="Input Cell 2 2 2 31 5" xfId="18363"/>
    <cellStyle name="Input Cell 2 2 2 32" xfId="1995"/>
    <cellStyle name="Input Cell 2 2 2 32 2" xfId="18364"/>
    <cellStyle name="Input Cell 2 2 2 32 2 2" xfId="18365"/>
    <cellStyle name="Input Cell 2 2 2 32 2 3" xfId="18366"/>
    <cellStyle name="Input Cell 2 2 2 32 2 4" xfId="18367"/>
    <cellStyle name="Input Cell 2 2 2 32 3" xfId="18368"/>
    <cellStyle name="Input Cell 2 2 2 32 4" xfId="18369"/>
    <cellStyle name="Input Cell 2 2 2 32 5" xfId="18370"/>
    <cellStyle name="Input Cell 2 2 2 33" xfId="1996"/>
    <cellStyle name="Input Cell 2 2 2 33 2" xfId="18371"/>
    <cellStyle name="Input Cell 2 2 2 33 2 2" xfId="18372"/>
    <cellStyle name="Input Cell 2 2 2 33 2 3" xfId="18373"/>
    <cellStyle name="Input Cell 2 2 2 33 2 4" xfId="18374"/>
    <cellStyle name="Input Cell 2 2 2 33 3" xfId="18375"/>
    <cellStyle name="Input Cell 2 2 2 33 4" xfId="18376"/>
    <cellStyle name="Input Cell 2 2 2 33 5" xfId="18377"/>
    <cellStyle name="Input Cell 2 2 2 34" xfId="1997"/>
    <cellStyle name="Input Cell 2 2 2 34 2" xfId="18378"/>
    <cellStyle name="Input Cell 2 2 2 34 2 2" xfId="18379"/>
    <cellStyle name="Input Cell 2 2 2 34 2 3" xfId="18380"/>
    <cellStyle name="Input Cell 2 2 2 34 2 4" xfId="18381"/>
    <cellStyle name="Input Cell 2 2 2 34 3" xfId="18382"/>
    <cellStyle name="Input Cell 2 2 2 34 4" xfId="18383"/>
    <cellStyle name="Input Cell 2 2 2 34 5" xfId="18384"/>
    <cellStyle name="Input Cell 2 2 2 35" xfId="1998"/>
    <cellStyle name="Input Cell 2 2 2 35 2" xfId="18385"/>
    <cellStyle name="Input Cell 2 2 2 35 2 2" xfId="18386"/>
    <cellStyle name="Input Cell 2 2 2 35 2 3" xfId="18387"/>
    <cellStyle name="Input Cell 2 2 2 35 2 4" xfId="18388"/>
    <cellStyle name="Input Cell 2 2 2 35 3" xfId="18389"/>
    <cellStyle name="Input Cell 2 2 2 35 4" xfId="18390"/>
    <cellStyle name="Input Cell 2 2 2 35 5" xfId="18391"/>
    <cellStyle name="Input Cell 2 2 2 36" xfId="1999"/>
    <cellStyle name="Input Cell 2 2 2 36 2" xfId="18392"/>
    <cellStyle name="Input Cell 2 2 2 36 2 2" xfId="18393"/>
    <cellStyle name="Input Cell 2 2 2 36 2 3" xfId="18394"/>
    <cellStyle name="Input Cell 2 2 2 36 2 4" xfId="18395"/>
    <cellStyle name="Input Cell 2 2 2 36 3" xfId="18396"/>
    <cellStyle name="Input Cell 2 2 2 36 4" xfId="18397"/>
    <cellStyle name="Input Cell 2 2 2 36 5" xfId="18398"/>
    <cellStyle name="Input Cell 2 2 2 37" xfId="2000"/>
    <cellStyle name="Input Cell 2 2 2 37 2" xfId="18399"/>
    <cellStyle name="Input Cell 2 2 2 37 2 2" xfId="18400"/>
    <cellStyle name="Input Cell 2 2 2 37 2 3" xfId="18401"/>
    <cellStyle name="Input Cell 2 2 2 37 2 4" xfId="18402"/>
    <cellStyle name="Input Cell 2 2 2 37 3" xfId="18403"/>
    <cellStyle name="Input Cell 2 2 2 37 4" xfId="18404"/>
    <cellStyle name="Input Cell 2 2 2 37 5" xfId="18405"/>
    <cellStyle name="Input Cell 2 2 2 38" xfId="2001"/>
    <cellStyle name="Input Cell 2 2 2 38 2" xfId="18406"/>
    <cellStyle name="Input Cell 2 2 2 38 2 2" xfId="18407"/>
    <cellStyle name="Input Cell 2 2 2 38 2 3" xfId="18408"/>
    <cellStyle name="Input Cell 2 2 2 38 2 4" xfId="18409"/>
    <cellStyle name="Input Cell 2 2 2 38 3" xfId="18410"/>
    <cellStyle name="Input Cell 2 2 2 38 4" xfId="18411"/>
    <cellStyle name="Input Cell 2 2 2 38 5" xfId="18412"/>
    <cellStyle name="Input Cell 2 2 2 39" xfId="2002"/>
    <cellStyle name="Input Cell 2 2 2 39 2" xfId="18413"/>
    <cellStyle name="Input Cell 2 2 2 39 2 2" xfId="18414"/>
    <cellStyle name="Input Cell 2 2 2 39 2 3" xfId="18415"/>
    <cellStyle name="Input Cell 2 2 2 39 2 4" xfId="18416"/>
    <cellStyle name="Input Cell 2 2 2 39 3" xfId="18417"/>
    <cellStyle name="Input Cell 2 2 2 39 4" xfId="18418"/>
    <cellStyle name="Input Cell 2 2 2 39 5" xfId="18419"/>
    <cellStyle name="Input Cell 2 2 2 4" xfId="2003"/>
    <cellStyle name="Input Cell 2 2 2 4 2" xfId="18420"/>
    <cellStyle name="Input Cell 2 2 2 4 2 2" xfId="18421"/>
    <cellStyle name="Input Cell 2 2 2 4 2 3" xfId="18422"/>
    <cellStyle name="Input Cell 2 2 2 4 2 4" xfId="18423"/>
    <cellStyle name="Input Cell 2 2 2 4 3" xfId="18424"/>
    <cellStyle name="Input Cell 2 2 2 4 4" xfId="18425"/>
    <cellStyle name="Input Cell 2 2 2 4 5" xfId="18426"/>
    <cellStyle name="Input Cell 2 2 2 40" xfId="2004"/>
    <cellStyle name="Input Cell 2 2 2 40 2" xfId="18427"/>
    <cellStyle name="Input Cell 2 2 2 40 2 2" xfId="18428"/>
    <cellStyle name="Input Cell 2 2 2 40 2 3" xfId="18429"/>
    <cellStyle name="Input Cell 2 2 2 40 2 4" xfId="18430"/>
    <cellStyle name="Input Cell 2 2 2 40 3" xfId="18431"/>
    <cellStyle name="Input Cell 2 2 2 40 4" xfId="18432"/>
    <cellStyle name="Input Cell 2 2 2 40 5" xfId="18433"/>
    <cellStyle name="Input Cell 2 2 2 41" xfId="2005"/>
    <cellStyle name="Input Cell 2 2 2 41 2" xfId="18434"/>
    <cellStyle name="Input Cell 2 2 2 41 2 2" xfId="18435"/>
    <cellStyle name="Input Cell 2 2 2 41 2 3" xfId="18436"/>
    <cellStyle name="Input Cell 2 2 2 41 2 4" xfId="18437"/>
    <cellStyle name="Input Cell 2 2 2 41 3" xfId="18438"/>
    <cellStyle name="Input Cell 2 2 2 41 4" xfId="18439"/>
    <cellStyle name="Input Cell 2 2 2 41 5" xfId="18440"/>
    <cellStyle name="Input Cell 2 2 2 42" xfId="2006"/>
    <cellStyle name="Input Cell 2 2 2 42 2" xfId="18441"/>
    <cellStyle name="Input Cell 2 2 2 42 2 2" xfId="18442"/>
    <cellStyle name="Input Cell 2 2 2 42 2 3" xfId="18443"/>
    <cellStyle name="Input Cell 2 2 2 42 2 4" xfId="18444"/>
    <cellStyle name="Input Cell 2 2 2 42 3" xfId="18445"/>
    <cellStyle name="Input Cell 2 2 2 42 4" xfId="18446"/>
    <cellStyle name="Input Cell 2 2 2 42 5" xfId="18447"/>
    <cellStyle name="Input Cell 2 2 2 43" xfId="2007"/>
    <cellStyle name="Input Cell 2 2 2 43 2" xfId="18448"/>
    <cellStyle name="Input Cell 2 2 2 43 2 2" xfId="18449"/>
    <cellStyle name="Input Cell 2 2 2 43 2 3" xfId="18450"/>
    <cellStyle name="Input Cell 2 2 2 43 2 4" xfId="18451"/>
    <cellStyle name="Input Cell 2 2 2 43 3" xfId="18452"/>
    <cellStyle name="Input Cell 2 2 2 43 4" xfId="18453"/>
    <cellStyle name="Input Cell 2 2 2 43 5" xfId="18454"/>
    <cellStyle name="Input Cell 2 2 2 44" xfId="2008"/>
    <cellStyle name="Input Cell 2 2 2 44 2" xfId="18455"/>
    <cellStyle name="Input Cell 2 2 2 44 2 2" xfId="18456"/>
    <cellStyle name="Input Cell 2 2 2 44 2 3" xfId="18457"/>
    <cellStyle name="Input Cell 2 2 2 44 2 4" xfId="18458"/>
    <cellStyle name="Input Cell 2 2 2 44 3" xfId="18459"/>
    <cellStyle name="Input Cell 2 2 2 44 4" xfId="18460"/>
    <cellStyle name="Input Cell 2 2 2 44 5" xfId="18461"/>
    <cellStyle name="Input Cell 2 2 2 45" xfId="18462"/>
    <cellStyle name="Input Cell 2 2 2 45 2" xfId="18463"/>
    <cellStyle name="Input Cell 2 2 2 45 3" xfId="18464"/>
    <cellStyle name="Input Cell 2 2 2 45 4" xfId="18465"/>
    <cellStyle name="Input Cell 2 2 2 46" xfId="18466"/>
    <cellStyle name="Input Cell 2 2 2 46 2" xfId="18467"/>
    <cellStyle name="Input Cell 2 2 2 46 3" xfId="18468"/>
    <cellStyle name="Input Cell 2 2 2 46 4" xfId="18469"/>
    <cellStyle name="Input Cell 2 2 2 47" xfId="18470"/>
    <cellStyle name="Input Cell 2 2 2 48" xfId="18471"/>
    <cellStyle name="Input Cell 2 2 2 5" xfId="2009"/>
    <cellStyle name="Input Cell 2 2 2 5 2" xfId="18472"/>
    <cellStyle name="Input Cell 2 2 2 5 2 2" xfId="18473"/>
    <cellStyle name="Input Cell 2 2 2 5 2 3" xfId="18474"/>
    <cellStyle name="Input Cell 2 2 2 5 2 4" xfId="18475"/>
    <cellStyle name="Input Cell 2 2 2 5 3" xfId="18476"/>
    <cellStyle name="Input Cell 2 2 2 5 4" xfId="18477"/>
    <cellStyle name="Input Cell 2 2 2 5 5" xfId="18478"/>
    <cellStyle name="Input Cell 2 2 2 6" xfId="2010"/>
    <cellStyle name="Input Cell 2 2 2 6 2" xfId="18479"/>
    <cellStyle name="Input Cell 2 2 2 6 2 2" xfId="18480"/>
    <cellStyle name="Input Cell 2 2 2 6 2 3" xfId="18481"/>
    <cellStyle name="Input Cell 2 2 2 6 2 4" xfId="18482"/>
    <cellStyle name="Input Cell 2 2 2 6 3" xfId="18483"/>
    <cellStyle name="Input Cell 2 2 2 6 4" xfId="18484"/>
    <cellStyle name="Input Cell 2 2 2 6 5" xfId="18485"/>
    <cellStyle name="Input Cell 2 2 2 7" xfId="2011"/>
    <cellStyle name="Input Cell 2 2 2 7 2" xfId="18486"/>
    <cellStyle name="Input Cell 2 2 2 7 2 2" xfId="18487"/>
    <cellStyle name="Input Cell 2 2 2 7 2 3" xfId="18488"/>
    <cellStyle name="Input Cell 2 2 2 7 2 4" xfId="18489"/>
    <cellStyle name="Input Cell 2 2 2 7 3" xfId="18490"/>
    <cellStyle name="Input Cell 2 2 2 7 4" xfId="18491"/>
    <cellStyle name="Input Cell 2 2 2 7 5" xfId="18492"/>
    <cellStyle name="Input Cell 2 2 2 8" xfId="2012"/>
    <cellStyle name="Input Cell 2 2 2 8 2" xfId="18493"/>
    <cellStyle name="Input Cell 2 2 2 8 2 2" xfId="18494"/>
    <cellStyle name="Input Cell 2 2 2 8 2 3" xfId="18495"/>
    <cellStyle name="Input Cell 2 2 2 8 2 4" xfId="18496"/>
    <cellStyle name="Input Cell 2 2 2 8 3" xfId="18497"/>
    <cellStyle name="Input Cell 2 2 2 8 4" xfId="18498"/>
    <cellStyle name="Input Cell 2 2 2 8 5" xfId="18499"/>
    <cellStyle name="Input Cell 2 2 2 9" xfId="2013"/>
    <cellStyle name="Input Cell 2 2 2 9 2" xfId="18500"/>
    <cellStyle name="Input Cell 2 2 2 9 2 2" xfId="18501"/>
    <cellStyle name="Input Cell 2 2 2 9 2 3" xfId="18502"/>
    <cellStyle name="Input Cell 2 2 2 9 2 4" xfId="18503"/>
    <cellStyle name="Input Cell 2 2 2 9 3" xfId="18504"/>
    <cellStyle name="Input Cell 2 2 2 9 4" xfId="18505"/>
    <cellStyle name="Input Cell 2 2 2 9 5" xfId="18506"/>
    <cellStyle name="Input Cell 2 2 20" xfId="2014"/>
    <cellStyle name="Input Cell 2 2 20 2" xfId="18507"/>
    <cellStyle name="Input Cell 2 2 20 2 2" xfId="18508"/>
    <cellStyle name="Input Cell 2 2 20 2 3" xfId="18509"/>
    <cellStyle name="Input Cell 2 2 20 2 4" xfId="18510"/>
    <cellStyle name="Input Cell 2 2 20 3" xfId="18511"/>
    <cellStyle name="Input Cell 2 2 20 4" xfId="18512"/>
    <cellStyle name="Input Cell 2 2 20 5" xfId="18513"/>
    <cellStyle name="Input Cell 2 2 21" xfId="2015"/>
    <cellStyle name="Input Cell 2 2 21 2" xfId="18514"/>
    <cellStyle name="Input Cell 2 2 21 2 2" xfId="18515"/>
    <cellStyle name="Input Cell 2 2 21 2 3" xfId="18516"/>
    <cellStyle name="Input Cell 2 2 21 2 4" xfId="18517"/>
    <cellStyle name="Input Cell 2 2 21 3" xfId="18518"/>
    <cellStyle name="Input Cell 2 2 21 4" xfId="18519"/>
    <cellStyle name="Input Cell 2 2 21 5" xfId="18520"/>
    <cellStyle name="Input Cell 2 2 22" xfId="2016"/>
    <cellStyle name="Input Cell 2 2 22 2" xfId="18521"/>
    <cellStyle name="Input Cell 2 2 22 2 2" xfId="18522"/>
    <cellStyle name="Input Cell 2 2 22 2 3" xfId="18523"/>
    <cellStyle name="Input Cell 2 2 22 2 4" xfId="18524"/>
    <cellStyle name="Input Cell 2 2 22 3" xfId="18525"/>
    <cellStyle name="Input Cell 2 2 22 4" xfId="18526"/>
    <cellStyle name="Input Cell 2 2 22 5" xfId="18527"/>
    <cellStyle name="Input Cell 2 2 23" xfId="2017"/>
    <cellStyle name="Input Cell 2 2 23 2" xfId="18528"/>
    <cellStyle name="Input Cell 2 2 23 2 2" xfId="18529"/>
    <cellStyle name="Input Cell 2 2 23 2 3" xfId="18530"/>
    <cellStyle name="Input Cell 2 2 23 2 4" xfId="18531"/>
    <cellStyle name="Input Cell 2 2 23 3" xfId="18532"/>
    <cellStyle name="Input Cell 2 2 23 4" xfId="18533"/>
    <cellStyle name="Input Cell 2 2 23 5" xfId="18534"/>
    <cellStyle name="Input Cell 2 2 24" xfId="2018"/>
    <cellStyle name="Input Cell 2 2 24 2" xfId="18535"/>
    <cellStyle name="Input Cell 2 2 24 2 2" xfId="18536"/>
    <cellStyle name="Input Cell 2 2 24 2 3" xfId="18537"/>
    <cellStyle name="Input Cell 2 2 24 2 4" xfId="18538"/>
    <cellStyle name="Input Cell 2 2 24 3" xfId="18539"/>
    <cellStyle name="Input Cell 2 2 24 4" xfId="18540"/>
    <cellStyle name="Input Cell 2 2 24 5" xfId="18541"/>
    <cellStyle name="Input Cell 2 2 25" xfId="2019"/>
    <cellStyle name="Input Cell 2 2 25 2" xfId="18542"/>
    <cellStyle name="Input Cell 2 2 25 2 2" xfId="18543"/>
    <cellStyle name="Input Cell 2 2 25 2 3" xfId="18544"/>
    <cellStyle name="Input Cell 2 2 25 2 4" xfId="18545"/>
    <cellStyle name="Input Cell 2 2 25 3" xfId="18546"/>
    <cellStyle name="Input Cell 2 2 25 4" xfId="18547"/>
    <cellStyle name="Input Cell 2 2 25 5" xfId="18548"/>
    <cellStyle name="Input Cell 2 2 26" xfId="2020"/>
    <cellStyle name="Input Cell 2 2 26 2" xfId="18549"/>
    <cellStyle name="Input Cell 2 2 26 2 2" xfId="18550"/>
    <cellStyle name="Input Cell 2 2 26 2 3" xfId="18551"/>
    <cellStyle name="Input Cell 2 2 26 2 4" xfId="18552"/>
    <cellStyle name="Input Cell 2 2 26 3" xfId="18553"/>
    <cellStyle name="Input Cell 2 2 26 4" xfId="18554"/>
    <cellStyle name="Input Cell 2 2 26 5" xfId="18555"/>
    <cellStyle name="Input Cell 2 2 27" xfId="2021"/>
    <cellStyle name="Input Cell 2 2 27 2" xfId="18556"/>
    <cellStyle name="Input Cell 2 2 27 2 2" xfId="18557"/>
    <cellStyle name="Input Cell 2 2 27 2 3" xfId="18558"/>
    <cellStyle name="Input Cell 2 2 27 2 4" xfId="18559"/>
    <cellStyle name="Input Cell 2 2 27 3" xfId="18560"/>
    <cellStyle name="Input Cell 2 2 27 4" xfId="18561"/>
    <cellStyle name="Input Cell 2 2 27 5" xfId="18562"/>
    <cellStyle name="Input Cell 2 2 28" xfId="2022"/>
    <cellStyle name="Input Cell 2 2 28 2" xfId="18563"/>
    <cellStyle name="Input Cell 2 2 28 2 2" xfId="18564"/>
    <cellStyle name="Input Cell 2 2 28 2 3" xfId="18565"/>
    <cellStyle name="Input Cell 2 2 28 2 4" xfId="18566"/>
    <cellStyle name="Input Cell 2 2 28 3" xfId="18567"/>
    <cellStyle name="Input Cell 2 2 28 4" xfId="18568"/>
    <cellStyle name="Input Cell 2 2 28 5" xfId="18569"/>
    <cellStyle name="Input Cell 2 2 29" xfId="2023"/>
    <cellStyle name="Input Cell 2 2 29 2" xfId="18570"/>
    <cellStyle name="Input Cell 2 2 29 2 2" xfId="18571"/>
    <cellStyle name="Input Cell 2 2 29 2 3" xfId="18572"/>
    <cellStyle name="Input Cell 2 2 29 2 4" xfId="18573"/>
    <cellStyle name="Input Cell 2 2 29 3" xfId="18574"/>
    <cellStyle name="Input Cell 2 2 29 4" xfId="18575"/>
    <cellStyle name="Input Cell 2 2 29 5" xfId="18576"/>
    <cellStyle name="Input Cell 2 2 3" xfId="2024"/>
    <cellStyle name="Input Cell 2 2 3 2" xfId="18577"/>
    <cellStyle name="Input Cell 2 2 3 2 2" xfId="18578"/>
    <cellStyle name="Input Cell 2 2 3 2 3" xfId="18579"/>
    <cellStyle name="Input Cell 2 2 3 2 4" xfId="18580"/>
    <cellStyle name="Input Cell 2 2 3 3" xfId="18581"/>
    <cellStyle name="Input Cell 2 2 3 4" xfId="18582"/>
    <cellStyle name="Input Cell 2 2 3 5" xfId="18583"/>
    <cellStyle name="Input Cell 2 2 30" xfId="2025"/>
    <cellStyle name="Input Cell 2 2 30 2" xfId="18584"/>
    <cellStyle name="Input Cell 2 2 30 2 2" xfId="18585"/>
    <cellStyle name="Input Cell 2 2 30 2 3" xfId="18586"/>
    <cellStyle name="Input Cell 2 2 30 2 4" xfId="18587"/>
    <cellStyle name="Input Cell 2 2 30 3" xfId="18588"/>
    <cellStyle name="Input Cell 2 2 30 4" xfId="18589"/>
    <cellStyle name="Input Cell 2 2 30 5" xfId="18590"/>
    <cellStyle name="Input Cell 2 2 31" xfId="2026"/>
    <cellStyle name="Input Cell 2 2 31 2" xfId="18591"/>
    <cellStyle name="Input Cell 2 2 31 2 2" xfId="18592"/>
    <cellStyle name="Input Cell 2 2 31 2 3" xfId="18593"/>
    <cellStyle name="Input Cell 2 2 31 2 4" xfId="18594"/>
    <cellStyle name="Input Cell 2 2 31 3" xfId="18595"/>
    <cellStyle name="Input Cell 2 2 31 4" xfId="18596"/>
    <cellStyle name="Input Cell 2 2 31 5" xfId="18597"/>
    <cellStyle name="Input Cell 2 2 32" xfId="2027"/>
    <cellStyle name="Input Cell 2 2 32 2" xfId="18598"/>
    <cellStyle name="Input Cell 2 2 32 2 2" xfId="18599"/>
    <cellStyle name="Input Cell 2 2 32 2 3" xfId="18600"/>
    <cellStyle name="Input Cell 2 2 32 2 4" xfId="18601"/>
    <cellStyle name="Input Cell 2 2 32 3" xfId="18602"/>
    <cellStyle name="Input Cell 2 2 32 4" xfId="18603"/>
    <cellStyle name="Input Cell 2 2 32 5" xfId="18604"/>
    <cellStyle name="Input Cell 2 2 33" xfId="2028"/>
    <cellStyle name="Input Cell 2 2 33 2" xfId="18605"/>
    <cellStyle name="Input Cell 2 2 33 2 2" xfId="18606"/>
    <cellStyle name="Input Cell 2 2 33 2 3" xfId="18607"/>
    <cellStyle name="Input Cell 2 2 33 2 4" xfId="18608"/>
    <cellStyle name="Input Cell 2 2 33 3" xfId="18609"/>
    <cellStyle name="Input Cell 2 2 33 4" xfId="18610"/>
    <cellStyle name="Input Cell 2 2 33 5" xfId="18611"/>
    <cellStyle name="Input Cell 2 2 34" xfId="2029"/>
    <cellStyle name="Input Cell 2 2 34 2" xfId="18612"/>
    <cellStyle name="Input Cell 2 2 34 2 2" xfId="18613"/>
    <cellStyle name="Input Cell 2 2 34 2 3" xfId="18614"/>
    <cellStyle name="Input Cell 2 2 34 2 4" xfId="18615"/>
    <cellStyle name="Input Cell 2 2 34 3" xfId="18616"/>
    <cellStyle name="Input Cell 2 2 34 4" xfId="18617"/>
    <cellStyle name="Input Cell 2 2 34 5" xfId="18618"/>
    <cellStyle name="Input Cell 2 2 35" xfId="2030"/>
    <cellStyle name="Input Cell 2 2 35 2" xfId="18619"/>
    <cellStyle name="Input Cell 2 2 35 2 2" xfId="18620"/>
    <cellStyle name="Input Cell 2 2 35 2 3" xfId="18621"/>
    <cellStyle name="Input Cell 2 2 35 2 4" xfId="18622"/>
    <cellStyle name="Input Cell 2 2 35 3" xfId="18623"/>
    <cellStyle name="Input Cell 2 2 35 4" xfId="18624"/>
    <cellStyle name="Input Cell 2 2 35 5" xfId="18625"/>
    <cellStyle name="Input Cell 2 2 36" xfId="2031"/>
    <cellStyle name="Input Cell 2 2 36 2" xfId="18626"/>
    <cellStyle name="Input Cell 2 2 36 2 2" xfId="18627"/>
    <cellStyle name="Input Cell 2 2 36 2 3" xfId="18628"/>
    <cellStyle name="Input Cell 2 2 36 2 4" xfId="18629"/>
    <cellStyle name="Input Cell 2 2 36 3" xfId="18630"/>
    <cellStyle name="Input Cell 2 2 36 4" xfId="18631"/>
    <cellStyle name="Input Cell 2 2 36 5" xfId="18632"/>
    <cellStyle name="Input Cell 2 2 37" xfId="2032"/>
    <cellStyle name="Input Cell 2 2 37 2" xfId="18633"/>
    <cellStyle name="Input Cell 2 2 37 2 2" xfId="18634"/>
    <cellStyle name="Input Cell 2 2 37 2 3" xfId="18635"/>
    <cellStyle name="Input Cell 2 2 37 2 4" xfId="18636"/>
    <cellStyle name="Input Cell 2 2 37 3" xfId="18637"/>
    <cellStyle name="Input Cell 2 2 37 4" xfId="18638"/>
    <cellStyle name="Input Cell 2 2 37 5" xfId="18639"/>
    <cellStyle name="Input Cell 2 2 38" xfId="2033"/>
    <cellStyle name="Input Cell 2 2 38 2" xfId="18640"/>
    <cellStyle name="Input Cell 2 2 38 2 2" xfId="18641"/>
    <cellStyle name="Input Cell 2 2 38 2 3" xfId="18642"/>
    <cellStyle name="Input Cell 2 2 38 2 4" xfId="18643"/>
    <cellStyle name="Input Cell 2 2 38 3" xfId="18644"/>
    <cellStyle name="Input Cell 2 2 38 4" xfId="18645"/>
    <cellStyle name="Input Cell 2 2 38 5" xfId="18646"/>
    <cellStyle name="Input Cell 2 2 39" xfId="2034"/>
    <cellStyle name="Input Cell 2 2 39 2" xfId="18647"/>
    <cellStyle name="Input Cell 2 2 39 2 2" xfId="18648"/>
    <cellStyle name="Input Cell 2 2 39 2 3" xfId="18649"/>
    <cellStyle name="Input Cell 2 2 39 2 4" xfId="18650"/>
    <cellStyle name="Input Cell 2 2 39 3" xfId="18651"/>
    <cellStyle name="Input Cell 2 2 39 4" xfId="18652"/>
    <cellStyle name="Input Cell 2 2 39 5" xfId="18653"/>
    <cellStyle name="Input Cell 2 2 4" xfId="2035"/>
    <cellStyle name="Input Cell 2 2 4 2" xfId="18654"/>
    <cellStyle name="Input Cell 2 2 4 2 2" xfId="18655"/>
    <cellStyle name="Input Cell 2 2 4 2 3" xfId="18656"/>
    <cellStyle name="Input Cell 2 2 4 2 4" xfId="18657"/>
    <cellStyle name="Input Cell 2 2 4 3" xfId="18658"/>
    <cellStyle name="Input Cell 2 2 4 4" xfId="18659"/>
    <cellStyle name="Input Cell 2 2 4 5" xfId="18660"/>
    <cellStyle name="Input Cell 2 2 40" xfId="2036"/>
    <cellStyle name="Input Cell 2 2 40 2" xfId="18661"/>
    <cellStyle name="Input Cell 2 2 40 2 2" xfId="18662"/>
    <cellStyle name="Input Cell 2 2 40 2 3" xfId="18663"/>
    <cellStyle name="Input Cell 2 2 40 2 4" xfId="18664"/>
    <cellStyle name="Input Cell 2 2 40 3" xfId="18665"/>
    <cellStyle name="Input Cell 2 2 40 4" xfId="18666"/>
    <cellStyle name="Input Cell 2 2 40 5" xfId="18667"/>
    <cellStyle name="Input Cell 2 2 41" xfId="2037"/>
    <cellStyle name="Input Cell 2 2 41 2" xfId="18668"/>
    <cellStyle name="Input Cell 2 2 41 2 2" xfId="18669"/>
    <cellStyle name="Input Cell 2 2 41 2 3" xfId="18670"/>
    <cellStyle name="Input Cell 2 2 41 2 4" xfId="18671"/>
    <cellStyle name="Input Cell 2 2 41 3" xfId="18672"/>
    <cellStyle name="Input Cell 2 2 41 4" xfId="18673"/>
    <cellStyle name="Input Cell 2 2 41 5" xfId="18674"/>
    <cellStyle name="Input Cell 2 2 42" xfId="2038"/>
    <cellStyle name="Input Cell 2 2 42 2" xfId="18675"/>
    <cellStyle name="Input Cell 2 2 42 2 2" xfId="18676"/>
    <cellStyle name="Input Cell 2 2 42 2 3" xfId="18677"/>
    <cellStyle name="Input Cell 2 2 42 2 4" xfId="18678"/>
    <cellStyle name="Input Cell 2 2 42 3" xfId="18679"/>
    <cellStyle name="Input Cell 2 2 42 4" xfId="18680"/>
    <cellStyle name="Input Cell 2 2 42 5" xfId="18681"/>
    <cellStyle name="Input Cell 2 2 43" xfId="2039"/>
    <cellStyle name="Input Cell 2 2 43 2" xfId="18682"/>
    <cellStyle name="Input Cell 2 2 43 2 2" xfId="18683"/>
    <cellStyle name="Input Cell 2 2 43 2 3" xfId="18684"/>
    <cellStyle name="Input Cell 2 2 43 2 4" xfId="18685"/>
    <cellStyle name="Input Cell 2 2 43 3" xfId="18686"/>
    <cellStyle name="Input Cell 2 2 43 4" xfId="18687"/>
    <cellStyle name="Input Cell 2 2 43 5" xfId="18688"/>
    <cellStyle name="Input Cell 2 2 44" xfId="2040"/>
    <cellStyle name="Input Cell 2 2 44 2" xfId="18689"/>
    <cellStyle name="Input Cell 2 2 44 2 2" xfId="18690"/>
    <cellStyle name="Input Cell 2 2 44 2 3" xfId="18691"/>
    <cellStyle name="Input Cell 2 2 44 2 4" xfId="18692"/>
    <cellStyle name="Input Cell 2 2 44 3" xfId="18693"/>
    <cellStyle name="Input Cell 2 2 44 4" xfId="18694"/>
    <cellStyle name="Input Cell 2 2 44 5" xfId="18695"/>
    <cellStyle name="Input Cell 2 2 45" xfId="2041"/>
    <cellStyle name="Input Cell 2 2 45 2" xfId="18696"/>
    <cellStyle name="Input Cell 2 2 45 2 2" xfId="18697"/>
    <cellStyle name="Input Cell 2 2 45 2 3" xfId="18698"/>
    <cellStyle name="Input Cell 2 2 45 2 4" xfId="18699"/>
    <cellStyle name="Input Cell 2 2 45 3" xfId="18700"/>
    <cellStyle name="Input Cell 2 2 45 4" xfId="18701"/>
    <cellStyle name="Input Cell 2 2 45 5" xfId="18702"/>
    <cellStyle name="Input Cell 2 2 46" xfId="18703"/>
    <cellStyle name="Input Cell 2 2 46 2" xfId="18704"/>
    <cellStyle name="Input Cell 2 2 46 3" xfId="18705"/>
    <cellStyle name="Input Cell 2 2 46 4" xfId="18706"/>
    <cellStyle name="Input Cell 2 2 47" xfId="18707"/>
    <cellStyle name="Input Cell 2 2 47 2" xfId="18708"/>
    <cellStyle name="Input Cell 2 2 47 3" xfId="18709"/>
    <cellStyle name="Input Cell 2 2 47 4" xfId="18710"/>
    <cellStyle name="Input Cell 2 2 48" xfId="18711"/>
    <cellStyle name="Input Cell 2 2 49" xfId="18712"/>
    <cellStyle name="Input Cell 2 2 5" xfId="2042"/>
    <cellStyle name="Input Cell 2 2 5 2" xfId="18713"/>
    <cellStyle name="Input Cell 2 2 5 2 2" xfId="18714"/>
    <cellStyle name="Input Cell 2 2 5 2 3" xfId="18715"/>
    <cellStyle name="Input Cell 2 2 5 2 4" xfId="18716"/>
    <cellStyle name="Input Cell 2 2 5 3" xfId="18717"/>
    <cellStyle name="Input Cell 2 2 5 4" xfId="18718"/>
    <cellStyle name="Input Cell 2 2 5 5" xfId="18719"/>
    <cellStyle name="Input Cell 2 2 6" xfId="2043"/>
    <cellStyle name="Input Cell 2 2 6 2" xfId="18720"/>
    <cellStyle name="Input Cell 2 2 6 2 2" xfId="18721"/>
    <cellStyle name="Input Cell 2 2 6 2 3" xfId="18722"/>
    <cellStyle name="Input Cell 2 2 6 2 4" xfId="18723"/>
    <cellStyle name="Input Cell 2 2 6 3" xfId="18724"/>
    <cellStyle name="Input Cell 2 2 6 4" xfId="18725"/>
    <cellStyle name="Input Cell 2 2 6 5" xfId="18726"/>
    <cellStyle name="Input Cell 2 2 7" xfId="2044"/>
    <cellStyle name="Input Cell 2 2 7 2" xfId="18727"/>
    <cellStyle name="Input Cell 2 2 7 2 2" xfId="18728"/>
    <cellStyle name="Input Cell 2 2 7 2 3" xfId="18729"/>
    <cellStyle name="Input Cell 2 2 7 2 4" xfId="18730"/>
    <cellStyle name="Input Cell 2 2 7 3" xfId="18731"/>
    <cellStyle name="Input Cell 2 2 7 4" xfId="18732"/>
    <cellStyle name="Input Cell 2 2 7 5" xfId="18733"/>
    <cellStyle name="Input Cell 2 2 8" xfId="2045"/>
    <cellStyle name="Input Cell 2 2 8 2" xfId="18734"/>
    <cellStyle name="Input Cell 2 2 8 2 2" xfId="18735"/>
    <cellStyle name="Input Cell 2 2 8 2 3" xfId="18736"/>
    <cellStyle name="Input Cell 2 2 8 2 4" xfId="18737"/>
    <cellStyle name="Input Cell 2 2 8 3" xfId="18738"/>
    <cellStyle name="Input Cell 2 2 8 4" xfId="18739"/>
    <cellStyle name="Input Cell 2 2 8 5" xfId="18740"/>
    <cellStyle name="Input Cell 2 2 9" xfId="2046"/>
    <cellStyle name="Input Cell 2 2 9 2" xfId="18741"/>
    <cellStyle name="Input Cell 2 2 9 2 2" xfId="18742"/>
    <cellStyle name="Input Cell 2 2 9 2 3" xfId="18743"/>
    <cellStyle name="Input Cell 2 2 9 2 4" xfId="18744"/>
    <cellStyle name="Input Cell 2 2 9 3" xfId="18745"/>
    <cellStyle name="Input Cell 2 2 9 4" xfId="18746"/>
    <cellStyle name="Input Cell 2 2 9 5" xfId="18747"/>
    <cellStyle name="Input Cell 2 3" xfId="2047"/>
    <cellStyle name="Input Cell 2 3 10" xfId="2048"/>
    <cellStyle name="Input Cell 2 3 10 2" xfId="18748"/>
    <cellStyle name="Input Cell 2 3 10 2 2" xfId="18749"/>
    <cellStyle name="Input Cell 2 3 10 2 3" xfId="18750"/>
    <cellStyle name="Input Cell 2 3 10 2 4" xfId="18751"/>
    <cellStyle name="Input Cell 2 3 10 3" xfId="18752"/>
    <cellStyle name="Input Cell 2 3 10 4" xfId="18753"/>
    <cellStyle name="Input Cell 2 3 10 5" xfId="18754"/>
    <cellStyle name="Input Cell 2 3 11" xfId="2049"/>
    <cellStyle name="Input Cell 2 3 11 2" xfId="18755"/>
    <cellStyle name="Input Cell 2 3 11 2 2" xfId="18756"/>
    <cellStyle name="Input Cell 2 3 11 2 3" xfId="18757"/>
    <cellStyle name="Input Cell 2 3 11 2 4" xfId="18758"/>
    <cellStyle name="Input Cell 2 3 11 3" xfId="18759"/>
    <cellStyle name="Input Cell 2 3 11 4" xfId="18760"/>
    <cellStyle name="Input Cell 2 3 11 5" xfId="18761"/>
    <cellStyle name="Input Cell 2 3 12" xfId="2050"/>
    <cellStyle name="Input Cell 2 3 12 2" xfId="18762"/>
    <cellStyle name="Input Cell 2 3 12 2 2" xfId="18763"/>
    <cellStyle name="Input Cell 2 3 12 2 3" xfId="18764"/>
    <cellStyle name="Input Cell 2 3 12 2 4" xfId="18765"/>
    <cellStyle name="Input Cell 2 3 12 3" xfId="18766"/>
    <cellStyle name="Input Cell 2 3 12 4" xfId="18767"/>
    <cellStyle name="Input Cell 2 3 12 5" xfId="18768"/>
    <cellStyle name="Input Cell 2 3 13" xfId="2051"/>
    <cellStyle name="Input Cell 2 3 13 2" xfId="18769"/>
    <cellStyle name="Input Cell 2 3 13 2 2" xfId="18770"/>
    <cellStyle name="Input Cell 2 3 13 2 3" xfId="18771"/>
    <cellStyle name="Input Cell 2 3 13 2 4" xfId="18772"/>
    <cellStyle name="Input Cell 2 3 13 3" xfId="18773"/>
    <cellStyle name="Input Cell 2 3 13 4" xfId="18774"/>
    <cellStyle name="Input Cell 2 3 13 5" xfId="18775"/>
    <cellStyle name="Input Cell 2 3 14" xfId="2052"/>
    <cellStyle name="Input Cell 2 3 14 2" xfId="18776"/>
    <cellStyle name="Input Cell 2 3 14 2 2" xfId="18777"/>
    <cellStyle name="Input Cell 2 3 14 2 3" xfId="18778"/>
    <cellStyle name="Input Cell 2 3 14 2 4" xfId="18779"/>
    <cellStyle name="Input Cell 2 3 14 3" xfId="18780"/>
    <cellStyle name="Input Cell 2 3 14 4" xfId="18781"/>
    <cellStyle name="Input Cell 2 3 14 5" xfId="18782"/>
    <cellStyle name="Input Cell 2 3 15" xfId="2053"/>
    <cellStyle name="Input Cell 2 3 15 2" xfId="18783"/>
    <cellStyle name="Input Cell 2 3 15 2 2" xfId="18784"/>
    <cellStyle name="Input Cell 2 3 15 2 3" xfId="18785"/>
    <cellStyle name="Input Cell 2 3 15 2 4" xfId="18786"/>
    <cellStyle name="Input Cell 2 3 15 3" xfId="18787"/>
    <cellStyle name="Input Cell 2 3 15 4" xfId="18788"/>
    <cellStyle name="Input Cell 2 3 15 5" xfId="18789"/>
    <cellStyle name="Input Cell 2 3 16" xfId="2054"/>
    <cellStyle name="Input Cell 2 3 16 2" xfId="18790"/>
    <cellStyle name="Input Cell 2 3 16 2 2" xfId="18791"/>
    <cellStyle name="Input Cell 2 3 16 2 3" xfId="18792"/>
    <cellStyle name="Input Cell 2 3 16 2 4" xfId="18793"/>
    <cellStyle name="Input Cell 2 3 16 3" xfId="18794"/>
    <cellStyle name="Input Cell 2 3 16 4" xfId="18795"/>
    <cellStyle name="Input Cell 2 3 16 5" xfId="18796"/>
    <cellStyle name="Input Cell 2 3 17" xfId="2055"/>
    <cellStyle name="Input Cell 2 3 17 2" xfId="18797"/>
    <cellStyle name="Input Cell 2 3 17 2 2" xfId="18798"/>
    <cellStyle name="Input Cell 2 3 17 2 3" xfId="18799"/>
    <cellStyle name="Input Cell 2 3 17 2 4" xfId="18800"/>
    <cellStyle name="Input Cell 2 3 17 3" xfId="18801"/>
    <cellStyle name="Input Cell 2 3 17 4" xfId="18802"/>
    <cellStyle name="Input Cell 2 3 17 5" xfId="18803"/>
    <cellStyle name="Input Cell 2 3 18" xfId="2056"/>
    <cellStyle name="Input Cell 2 3 18 2" xfId="18804"/>
    <cellStyle name="Input Cell 2 3 18 2 2" xfId="18805"/>
    <cellStyle name="Input Cell 2 3 18 2 3" xfId="18806"/>
    <cellStyle name="Input Cell 2 3 18 2 4" xfId="18807"/>
    <cellStyle name="Input Cell 2 3 18 3" xfId="18808"/>
    <cellStyle name="Input Cell 2 3 18 4" xfId="18809"/>
    <cellStyle name="Input Cell 2 3 18 5" xfId="18810"/>
    <cellStyle name="Input Cell 2 3 19" xfId="2057"/>
    <cellStyle name="Input Cell 2 3 19 2" xfId="18811"/>
    <cellStyle name="Input Cell 2 3 19 2 2" xfId="18812"/>
    <cellStyle name="Input Cell 2 3 19 2 3" xfId="18813"/>
    <cellStyle name="Input Cell 2 3 19 2 4" xfId="18814"/>
    <cellStyle name="Input Cell 2 3 19 3" xfId="18815"/>
    <cellStyle name="Input Cell 2 3 19 4" xfId="18816"/>
    <cellStyle name="Input Cell 2 3 19 5" xfId="18817"/>
    <cellStyle name="Input Cell 2 3 2" xfId="2058"/>
    <cellStyle name="Input Cell 2 3 2 10" xfId="2059"/>
    <cellStyle name="Input Cell 2 3 2 10 2" xfId="18818"/>
    <cellStyle name="Input Cell 2 3 2 10 2 2" xfId="18819"/>
    <cellStyle name="Input Cell 2 3 2 10 2 3" xfId="18820"/>
    <cellStyle name="Input Cell 2 3 2 10 2 4" xfId="18821"/>
    <cellStyle name="Input Cell 2 3 2 10 3" xfId="18822"/>
    <cellStyle name="Input Cell 2 3 2 10 4" xfId="18823"/>
    <cellStyle name="Input Cell 2 3 2 10 5" xfId="18824"/>
    <cellStyle name="Input Cell 2 3 2 11" xfId="2060"/>
    <cellStyle name="Input Cell 2 3 2 11 2" xfId="18825"/>
    <cellStyle name="Input Cell 2 3 2 11 2 2" xfId="18826"/>
    <cellStyle name="Input Cell 2 3 2 11 2 3" xfId="18827"/>
    <cellStyle name="Input Cell 2 3 2 11 2 4" xfId="18828"/>
    <cellStyle name="Input Cell 2 3 2 11 3" xfId="18829"/>
    <cellStyle name="Input Cell 2 3 2 11 4" xfId="18830"/>
    <cellStyle name="Input Cell 2 3 2 11 5" xfId="18831"/>
    <cellStyle name="Input Cell 2 3 2 12" xfId="2061"/>
    <cellStyle name="Input Cell 2 3 2 12 2" xfId="18832"/>
    <cellStyle name="Input Cell 2 3 2 12 2 2" xfId="18833"/>
    <cellStyle name="Input Cell 2 3 2 12 2 3" xfId="18834"/>
    <cellStyle name="Input Cell 2 3 2 12 2 4" xfId="18835"/>
    <cellStyle name="Input Cell 2 3 2 12 3" xfId="18836"/>
    <cellStyle name="Input Cell 2 3 2 12 4" xfId="18837"/>
    <cellStyle name="Input Cell 2 3 2 12 5" xfId="18838"/>
    <cellStyle name="Input Cell 2 3 2 13" xfId="2062"/>
    <cellStyle name="Input Cell 2 3 2 13 2" xfId="18839"/>
    <cellStyle name="Input Cell 2 3 2 13 2 2" xfId="18840"/>
    <cellStyle name="Input Cell 2 3 2 13 2 3" xfId="18841"/>
    <cellStyle name="Input Cell 2 3 2 13 2 4" xfId="18842"/>
    <cellStyle name="Input Cell 2 3 2 13 3" xfId="18843"/>
    <cellStyle name="Input Cell 2 3 2 13 4" xfId="18844"/>
    <cellStyle name="Input Cell 2 3 2 13 5" xfId="18845"/>
    <cellStyle name="Input Cell 2 3 2 14" xfId="2063"/>
    <cellStyle name="Input Cell 2 3 2 14 2" xfId="18846"/>
    <cellStyle name="Input Cell 2 3 2 14 2 2" xfId="18847"/>
    <cellStyle name="Input Cell 2 3 2 14 2 3" xfId="18848"/>
    <cellStyle name="Input Cell 2 3 2 14 2 4" xfId="18849"/>
    <cellStyle name="Input Cell 2 3 2 14 3" xfId="18850"/>
    <cellStyle name="Input Cell 2 3 2 14 4" xfId="18851"/>
    <cellStyle name="Input Cell 2 3 2 14 5" xfId="18852"/>
    <cellStyle name="Input Cell 2 3 2 15" xfId="2064"/>
    <cellStyle name="Input Cell 2 3 2 15 2" xfId="18853"/>
    <cellStyle name="Input Cell 2 3 2 15 2 2" xfId="18854"/>
    <cellStyle name="Input Cell 2 3 2 15 2 3" xfId="18855"/>
    <cellStyle name="Input Cell 2 3 2 15 2 4" xfId="18856"/>
    <cellStyle name="Input Cell 2 3 2 15 3" xfId="18857"/>
    <cellStyle name="Input Cell 2 3 2 15 4" xfId="18858"/>
    <cellStyle name="Input Cell 2 3 2 15 5" xfId="18859"/>
    <cellStyle name="Input Cell 2 3 2 16" xfId="2065"/>
    <cellStyle name="Input Cell 2 3 2 16 2" xfId="18860"/>
    <cellStyle name="Input Cell 2 3 2 16 2 2" xfId="18861"/>
    <cellStyle name="Input Cell 2 3 2 16 2 3" xfId="18862"/>
    <cellStyle name="Input Cell 2 3 2 16 2 4" xfId="18863"/>
    <cellStyle name="Input Cell 2 3 2 16 3" xfId="18864"/>
    <cellStyle name="Input Cell 2 3 2 16 4" xfId="18865"/>
    <cellStyle name="Input Cell 2 3 2 16 5" xfId="18866"/>
    <cellStyle name="Input Cell 2 3 2 17" xfId="2066"/>
    <cellStyle name="Input Cell 2 3 2 17 2" xfId="18867"/>
    <cellStyle name="Input Cell 2 3 2 17 2 2" xfId="18868"/>
    <cellStyle name="Input Cell 2 3 2 17 2 3" xfId="18869"/>
    <cellStyle name="Input Cell 2 3 2 17 2 4" xfId="18870"/>
    <cellStyle name="Input Cell 2 3 2 17 3" xfId="18871"/>
    <cellStyle name="Input Cell 2 3 2 17 4" xfId="18872"/>
    <cellStyle name="Input Cell 2 3 2 17 5" xfId="18873"/>
    <cellStyle name="Input Cell 2 3 2 18" xfId="2067"/>
    <cellStyle name="Input Cell 2 3 2 18 2" xfId="18874"/>
    <cellStyle name="Input Cell 2 3 2 18 2 2" xfId="18875"/>
    <cellStyle name="Input Cell 2 3 2 18 2 3" xfId="18876"/>
    <cellStyle name="Input Cell 2 3 2 18 2 4" xfId="18877"/>
    <cellStyle name="Input Cell 2 3 2 18 3" xfId="18878"/>
    <cellStyle name="Input Cell 2 3 2 18 4" xfId="18879"/>
    <cellStyle name="Input Cell 2 3 2 18 5" xfId="18880"/>
    <cellStyle name="Input Cell 2 3 2 19" xfId="2068"/>
    <cellStyle name="Input Cell 2 3 2 19 2" xfId="18881"/>
    <cellStyle name="Input Cell 2 3 2 19 2 2" xfId="18882"/>
    <cellStyle name="Input Cell 2 3 2 19 2 3" xfId="18883"/>
    <cellStyle name="Input Cell 2 3 2 19 2 4" xfId="18884"/>
    <cellStyle name="Input Cell 2 3 2 19 3" xfId="18885"/>
    <cellStyle name="Input Cell 2 3 2 19 4" xfId="18886"/>
    <cellStyle name="Input Cell 2 3 2 19 5" xfId="18887"/>
    <cellStyle name="Input Cell 2 3 2 2" xfId="2069"/>
    <cellStyle name="Input Cell 2 3 2 2 2" xfId="18888"/>
    <cellStyle name="Input Cell 2 3 2 2 2 2" xfId="18889"/>
    <cellStyle name="Input Cell 2 3 2 2 2 3" xfId="18890"/>
    <cellStyle name="Input Cell 2 3 2 2 2 4" xfId="18891"/>
    <cellStyle name="Input Cell 2 3 2 2 3" xfId="18892"/>
    <cellStyle name="Input Cell 2 3 2 2 4" xfId="18893"/>
    <cellStyle name="Input Cell 2 3 2 2 5" xfId="18894"/>
    <cellStyle name="Input Cell 2 3 2 20" xfId="2070"/>
    <cellStyle name="Input Cell 2 3 2 20 2" xfId="18895"/>
    <cellStyle name="Input Cell 2 3 2 20 2 2" xfId="18896"/>
    <cellStyle name="Input Cell 2 3 2 20 2 3" xfId="18897"/>
    <cellStyle name="Input Cell 2 3 2 20 2 4" xfId="18898"/>
    <cellStyle name="Input Cell 2 3 2 20 3" xfId="18899"/>
    <cellStyle name="Input Cell 2 3 2 20 4" xfId="18900"/>
    <cellStyle name="Input Cell 2 3 2 20 5" xfId="18901"/>
    <cellStyle name="Input Cell 2 3 2 21" xfId="2071"/>
    <cellStyle name="Input Cell 2 3 2 21 2" xfId="18902"/>
    <cellStyle name="Input Cell 2 3 2 21 2 2" xfId="18903"/>
    <cellStyle name="Input Cell 2 3 2 21 2 3" xfId="18904"/>
    <cellStyle name="Input Cell 2 3 2 21 2 4" xfId="18905"/>
    <cellStyle name="Input Cell 2 3 2 21 3" xfId="18906"/>
    <cellStyle name="Input Cell 2 3 2 21 4" xfId="18907"/>
    <cellStyle name="Input Cell 2 3 2 21 5" xfId="18908"/>
    <cellStyle name="Input Cell 2 3 2 22" xfId="2072"/>
    <cellStyle name="Input Cell 2 3 2 22 2" xfId="18909"/>
    <cellStyle name="Input Cell 2 3 2 22 2 2" xfId="18910"/>
    <cellStyle name="Input Cell 2 3 2 22 2 3" xfId="18911"/>
    <cellStyle name="Input Cell 2 3 2 22 2 4" xfId="18912"/>
    <cellStyle name="Input Cell 2 3 2 22 3" xfId="18913"/>
    <cellStyle name="Input Cell 2 3 2 22 4" xfId="18914"/>
    <cellStyle name="Input Cell 2 3 2 22 5" xfId="18915"/>
    <cellStyle name="Input Cell 2 3 2 23" xfId="2073"/>
    <cellStyle name="Input Cell 2 3 2 23 2" xfId="18916"/>
    <cellStyle name="Input Cell 2 3 2 23 2 2" xfId="18917"/>
    <cellStyle name="Input Cell 2 3 2 23 2 3" xfId="18918"/>
    <cellStyle name="Input Cell 2 3 2 23 2 4" xfId="18919"/>
    <cellStyle name="Input Cell 2 3 2 23 3" xfId="18920"/>
    <cellStyle name="Input Cell 2 3 2 23 4" xfId="18921"/>
    <cellStyle name="Input Cell 2 3 2 23 5" xfId="18922"/>
    <cellStyle name="Input Cell 2 3 2 24" xfId="2074"/>
    <cellStyle name="Input Cell 2 3 2 24 2" xfId="18923"/>
    <cellStyle name="Input Cell 2 3 2 24 2 2" xfId="18924"/>
    <cellStyle name="Input Cell 2 3 2 24 2 3" xfId="18925"/>
    <cellStyle name="Input Cell 2 3 2 24 2 4" xfId="18926"/>
    <cellStyle name="Input Cell 2 3 2 24 3" xfId="18927"/>
    <cellStyle name="Input Cell 2 3 2 24 4" xfId="18928"/>
    <cellStyle name="Input Cell 2 3 2 24 5" xfId="18929"/>
    <cellStyle name="Input Cell 2 3 2 25" xfId="2075"/>
    <cellStyle name="Input Cell 2 3 2 25 2" xfId="18930"/>
    <cellStyle name="Input Cell 2 3 2 25 2 2" xfId="18931"/>
    <cellStyle name="Input Cell 2 3 2 25 2 3" xfId="18932"/>
    <cellStyle name="Input Cell 2 3 2 25 2 4" xfId="18933"/>
    <cellStyle name="Input Cell 2 3 2 25 3" xfId="18934"/>
    <cellStyle name="Input Cell 2 3 2 25 4" xfId="18935"/>
    <cellStyle name="Input Cell 2 3 2 25 5" xfId="18936"/>
    <cellStyle name="Input Cell 2 3 2 26" xfId="2076"/>
    <cellStyle name="Input Cell 2 3 2 26 2" xfId="18937"/>
    <cellStyle name="Input Cell 2 3 2 26 2 2" xfId="18938"/>
    <cellStyle name="Input Cell 2 3 2 26 2 3" xfId="18939"/>
    <cellStyle name="Input Cell 2 3 2 26 2 4" xfId="18940"/>
    <cellStyle name="Input Cell 2 3 2 26 3" xfId="18941"/>
    <cellStyle name="Input Cell 2 3 2 26 4" xfId="18942"/>
    <cellStyle name="Input Cell 2 3 2 26 5" xfId="18943"/>
    <cellStyle name="Input Cell 2 3 2 27" xfId="2077"/>
    <cellStyle name="Input Cell 2 3 2 27 2" xfId="18944"/>
    <cellStyle name="Input Cell 2 3 2 27 2 2" xfId="18945"/>
    <cellStyle name="Input Cell 2 3 2 27 2 3" xfId="18946"/>
    <cellStyle name="Input Cell 2 3 2 27 2 4" xfId="18947"/>
    <cellStyle name="Input Cell 2 3 2 27 3" xfId="18948"/>
    <cellStyle name="Input Cell 2 3 2 27 4" xfId="18949"/>
    <cellStyle name="Input Cell 2 3 2 27 5" xfId="18950"/>
    <cellStyle name="Input Cell 2 3 2 28" xfId="2078"/>
    <cellStyle name="Input Cell 2 3 2 28 2" xfId="18951"/>
    <cellStyle name="Input Cell 2 3 2 28 2 2" xfId="18952"/>
    <cellStyle name="Input Cell 2 3 2 28 2 3" xfId="18953"/>
    <cellStyle name="Input Cell 2 3 2 28 2 4" xfId="18954"/>
    <cellStyle name="Input Cell 2 3 2 28 3" xfId="18955"/>
    <cellStyle name="Input Cell 2 3 2 28 4" xfId="18956"/>
    <cellStyle name="Input Cell 2 3 2 28 5" xfId="18957"/>
    <cellStyle name="Input Cell 2 3 2 29" xfId="2079"/>
    <cellStyle name="Input Cell 2 3 2 29 2" xfId="18958"/>
    <cellStyle name="Input Cell 2 3 2 29 2 2" xfId="18959"/>
    <cellStyle name="Input Cell 2 3 2 29 2 3" xfId="18960"/>
    <cellStyle name="Input Cell 2 3 2 29 2 4" xfId="18961"/>
    <cellStyle name="Input Cell 2 3 2 29 3" xfId="18962"/>
    <cellStyle name="Input Cell 2 3 2 29 4" xfId="18963"/>
    <cellStyle name="Input Cell 2 3 2 29 5" xfId="18964"/>
    <cellStyle name="Input Cell 2 3 2 3" xfId="2080"/>
    <cellStyle name="Input Cell 2 3 2 3 2" xfId="18965"/>
    <cellStyle name="Input Cell 2 3 2 3 2 2" xfId="18966"/>
    <cellStyle name="Input Cell 2 3 2 3 2 3" xfId="18967"/>
    <cellStyle name="Input Cell 2 3 2 3 2 4" xfId="18968"/>
    <cellStyle name="Input Cell 2 3 2 3 3" xfId="18969"/>
    <cellStyle name="Input Cell 2 3 2 3 4" xfId="18970"/>
    <cellStyle name="Input Cell 2 3 2 3 5" xfId="18971"/>
    <cellStyle name="Input Cell 2 3 2 30" xfId="2081"/>
    <cellStyle name="Input Cell 2 3 2 30 2" xfId="18972"/>
    <cellStyle name="Input Cell 2 3 2 30 2 2" xfId="18973"/>
    <cellStyle name="Input Cell 2 3 2 30 2 3" xfId="18974"/>
    <cellStyle name="Input Cell 2 3 2 30 2 4" xfId="18975"/>
    <cellStyle name="Input Cell 2 3 2 30 3" xfId="18976"/>
    <cellStyle name="Input Cell 2 3 2 30 4" xfId="18977"/>
    <cellStyle name="Input Cell 2 3 2 30 5" xfId="18978"/>
    <cellStyle name="Input Cell 2 3 2 31" xfId="2082"/>
    <cellStyle name="Input Cell 2 3 2 31 2" xfId="18979"/>
    <cellStyle name="Input Cell 2 3 2 31 2 2" xfId="18980"/>
    <cellStyle name="Input Cell 2 3 2 31 2 3" xfId="18981"/>
    <cellStyle name="Input Cell 2 3 2 31 2 4" xfId="18982"/>
    <cellStyle name="Input Cell 2 3 2 31 3" xfId="18983"/>
    <cellStyle name="Input Cell 2 3 2 31 4" xfId="18984"/>
    <cellStyle name="Input Cell 2 3 2 31 5" xfId="18985"/>
    <cellStyle name="Input Cell 2 3 2 32" xfId="2083"/>
    <cellStyle name="Input Cell 2 3 2 32 2" xfId="18986"/>
    <cellStyle name="Input Cell 2 3 2 32 2 2" xfId="18987"/>
    <cellStyle name="Input Cell 2 3 2 32 2 3" xfId="18988"/>
    <cellStyle name="Input Cell 2 3 2 32 2 4" xfId="18989"/>
    <cellStyle name="Input Cell 2 3 2 32 3" xfId="18990"/>
    <cellStyle name="Input Cell 2 3 2 32 4" xfId="18991"/>
    <cellStyle name="Input Cell 2 3 2 32 5" xfId="18992"/>
    <cellStyle name="Input Cell 2 3 2 33" xfId="2084"/>
    <cellStyle name="Input Cell 2 3 2 33 2" xfId="18993"/>
    <cellStyle name="Input Cell 2 3 2 33 2 2" xfId="18994"/>
    <cellStyle name="Input Cell 2 3 2 33 2 3" xfId="18995"/>
    <cellStyle name="Input Cell 2 3 2 33 2 4" xfId="18996"/>
    <cellStyle name="Input Cell 2 3 2 33 3" xfId="18997"/>
    <cellStyle name="Input Cell 2 3 2 33 4" xfId="18998"/>
    <cellStyle name="Input Cell 2 3 2 33 5" xfId="18999"/>
    <cellStyle name="Input Cell 2 3 2 34" xfId="2085"/>
    <cellStyle name="Input Cell 2 3 2 34 2" xfId="19000"/>
    <cellStyle name="Input Cell 2 3 2 34 2 2" xfId="19001"/>
    <cellStyle name="Input Cell 2 3 2 34 2 3" xfId="19002"/>
    <cellStyle name="Input Cell 2 3 2 34 2 4" xfId="19003"/>
    <cellStyle name="Input Cell 2 3 2 34 3" xfId="19004"/>
    <cellStyle name="Input Cell 2 3 2 34 4" xfId="19005"/>
    <cellStyle name="Input Cell 2 3 2 34 5" xfId="19006"/>
    <cellStyle name="Input Cell 2 3 2 35" xfId="2086"/>
    <cellStyle name="Input Cell 2 3 2 35 2" xfId="19007"/>
    <cellStyle name="Input Cell 2 3 2 35 2 2" xfId="19008"/>
    <cellStyle name="Input Cell 2 3 2 35 2 3" xfId="19009"/>
    <cellStyle name="Input Cell 2 3 2 35 2 4" xfId="19010"/>
    <cellStyle name="Input Cell 2 3 2 35 3" xfId="19011"/>
    <cellStyle name="Input Cell 2 3 2 35 4" xfId="19012"/>
    <cellStyle name="Input Cell 2 3 2 35 5" xfId="19013"/>
    <cellStyle name="Input Cell 2 3 2 36" xfId="2087"/>
    <cellStyle name="Input Cell 2 3 2 36 2" xfId="19014"/>
    <cellStyle name="Input Cell 2 3 2 36 2 2" xfId="19015"/>
    <cellStyle name="Input Cell 2 3 2 36 2 3" xfId="19016"/>
    <cellStyle name="Input Cell 2 3 2 36 2 4" xfId="19017"/>
    <cellStyle name="Input Cell 2 3 2 36 3" xfId="19018"/>
    <cellStyle name="Input Cell 2 3 2 36 4" xfId="19019"/>
    <cellStyle name="Input Cell 2 3 2 36 5" xfId="19020"/>
    <cellStyle name="Input Cell 2 3 2 37" xfId="2088"/>
    <cellStyle name="Input Cell 2 3 2 37 2" xfId="19021"/>
    <cellStyle name="Input Cell 2 3 2 37 2 2" xfId="19022"/>
    <cellStyle name="Input Cell 2 3 2 37 2 3" xfId="19023"/>
    <cellStyle name="Input Cell 2 3 2 37 2 4" xfId="19024"/>
    <cellStyle name="Input Cell 2 3 2 37 3" xfId="19025"/>
    <cellStyle name="Input Cell 2 3 2 37 4" xfId="19026"/>
    <cellStyle name="Input Cell 2 3 2 37 5" xfId="19027"/>
    <cellStyle name="Input Cell 2 3 2 38" xfId="2089"/>
    <cellStyle name="Input Cell 2 3 2 38 2" xfId="19028"/>
    <cellStyle name="Input Cell 2 3 2 38 2 2" xfId="19029"/>
    <cellStyle name="Input Cell 2 3 2 38 2 3" xfId="19030"/>
    <cellStyle name="Input Cell 2 3 2 38 2 4" xfId="19031"/>
    <cellStyle name="Input Cell 2 3 2 38 3" xfId="19032"/>
    <cellStyle name="Input Cell 2 3 2 38 4" xfId="19033"/>
    <cellStyle name="Input Cell 2 3 2 38 5" xfId="19034"/>
    <cellStyle name="Input Cell 2 3 2 39" xfId="2090"/>
    <cellStyle name="Input Cell 2 3 2 39 2" xfId="19035"/>
    <cellStyle name="Input Cell 2 3 2 39 2 2" xfId="19036"/>
    <cellStyle name="Input Cell 2 3 2 39 2 3" xfId="19037"/>
    <cellStyle name="Input Cell 2 3 2 39 2 4" xfId="19038"/>
    <cellStyle name="Input Cell 2 3 2 39 3" xfId="19039"/>
    <cellStyle name="Input Cell 2 3 2 39 4" xfId="19040"/>
    <cellStyle name="Input Cell 2 3 2 39 5" xfId="19041"/>
    <cellStyle name="Input Cell 2 3 2 4" xfId="2091"/>
    <cellStyle name="Input Cell 2 3 2 4 2" xfId="19042"/>
    <cellStyle name="Input Cell 2 3 2 4 2 2" xfId="19043"/>
    <cellStyle name="Input Cell 2 3 2 4 2 3" xfId="19044"/>
    <cellStyle name="Input Cell 2 3 2 4 2 4" xfId="19045"/>
    <cellStyle name="Input Cell 2 3 2 4 3" xfId="19046"/>
    <cellStyle name="Input Cell 2 3 2 4 4" xfId="19047"/>
    <cellStyle name="Input Cell 2 3 2 4 5" xfId="19048"/>
    <cellStyle name="Input Cell 2 3 2 40" xfId="2092"/>
    <cellStyle name="Input Cell 2 3 2 40 2" xfId="19049"/>
    <cellStyle name="Input Cell 2 3 2 40 2 2" xfId="19050"/>
    <cellStyle name="Input Cell 2 3 2 40 2 3" xfId="19051"/>
    <cellStyle name="Input Cell 2 3 2 40 2 4" xfId="19052"/>
    <cellStyle name="Input Cell 2 3 2 40 3" xfId="19053"/>
    <cellStyle name="Input Cell 2 3 2 40 4" xfId="19054"/>
    <cellStyle name="Input Cell 2 3 2 40 5" xfId="19055"/>
    <cellStyle name="Input Cell 2 3 2 41" xfId="2093"/>
    <cellStyle name="Input Cell 2 3 2 41 2" xfId="19056"/>
    <cellStyle name="Input Cell 2 3 2 41 2 2" xfId="19057"/>
    <cellStyle name="Input Cell 2 3 2 41 2 3" xfId="19058"/>
    <cellStyle name="Input Cell 2 3 2 41 2 4" xfId="19059"/>
    <cellStyle name="Input Cell 2 3 2 41 3" xfId="19060"/>
    <cellStyle name="Input Cell 2 3 2 41 4" xfId="19061"/>
    <cellStyle name="Input Cell 2 3 2 41 5" xfId="19062"/>
    <cellStyle name="Input Cell 2 3 2 42" xfId="2094"/>
    <cellStyle name="Input Cell 2 3 2 42 2" xfId="19063"/>
    <cellStyle name="Input Cell 2 3 2 42 2 2" xfId="19064"/>
    <cellStyle name="Input Cell 2 3 2 42 2 3" xfId="19065"/>
    <cellStyle name="Input Cell 2 3 2 42 2 4" xfId="19066"/>
    <cellStyle name="Input Cell 2 3 2 42 3" xfId="19067"/>
    <cellStyle name="Input Cell 2 3 2 42 4" xfId="19068"/>
    <cellStyle name="Input Cell 2 3 2 42 5" xfId="19069"/>
    <cellStyle name="Input Cell 2 3 2 43" xfId="2095"/>
    <cellStyle name="Input Cell 2 3 2 43 2" xfId="19070"/>
    <cellStyle name="Input Cell 2 3 2 43 2 2" xfId="19071"/>
    <cellStyle name="Input Cell 2 3 2 43 2 3" xfId="19072"/>
    <cellStyle name="Input Cell 2 3 2 43 2 4" xfId="19073"/>
    <cellStyle name="Input Cell 2 3 2 43 3" xfId="19074"/>
    <cellStyle name="Input Cell 2 3 2 43 4" xfId="19075"/>
    <cellStyle name="Input Cell 2 3 2 43 5" xfId="19076"/>
    <cellStyle name="Input Cell 2 3 2 44" xfId="2096"/>
    <cellStyle name="Input Cell 2 3 2 44 2" xfId="19077"/>
    <cellStyle name="Input Cell 2 3 2 44 2 2" xfId="19078"/>
    <cellStyle name="Input Cell 2 3 2 44 2 3" xfId="19079"/>
    <cellStyle name="Input Cell 2 3 2 44 2 4" xfId="19080"/>
    <cellStyle name="Input Cell 2 3 2 44 3" xfId="19081"/>
    <cellStyle name="Input Cell 2 3 2 44 4" xfId="19082"/>
    <cellStyle name="Input Cell 2 3 2 44 5" xfId="19083"/>
    <cellStyle name="Input Cell 2 3 2 45" xfId="19084"/>
    <cellStyle name="Input Cell 2 3 2 45 2" xfId="19085"/>
    <cellStyle name="Input Cell 2 3 2 45 3" xfId="19086"/>
    <cellStyle name="Input Cell 2 3 2 45 4" xfId="19087"/>
    <cellStyle name="Input Cell 2 3 2 46" xfId="19088"/>
    <cellStyle name="Input Cell 2 3 2 46 2" xfId="19089"/>
    <cellStyle name="Input Cell 2 3 2 46 3" xfId="19090"/>
    <cellStyle name="Input Cell 2 3 2 46 4" xfId="19091"/>
    <cellStyle name="Input Cell 2 3 2 47" xfId="19092"/>
    <cellStyle name="Input Cell 2 3 2 48" xfId="19093"/>
    <cellStyle name="Input Cell 2 3 2 49" xfId="19094"/>
    <cellStyle name="Input Cell 2 3 2 5" xfId="2097"/>
    <cellStyle name="Input Cell 2 3 2 5 2" xfId="19095"/>
    <cellStyle name="Input Cell 2 3 2 5 2 2" xfId="19096"/>
    <cellStyle name="Input Cell 2 3 2 5 2 3" xfId="19097"/>
    <cellStyle name="Input Cell 2 3 2 5 2 4" xfId="19098"/>
    <cellStyle name="Input Cell 2 3 2 5 3" xfId="19099"/>
    <cellStyle name="Input Cell 2 3 2 5 4" xfId="19100"/>
    <cellStyle name="Input Cell 2 3 2 5 5" xfId="19101"/>
    <cellStyle name="Input Cell 2 3 2 6" xfId="2098"/>
    <cellStyle name="Input Cell 2 3 2 6 2" xfId="19102"/>
    <cellStyle name="Input Cell 2 3 2 6 2 2" xfId="19103"/>
    <cellStyle name="Input Cell 2 3 2 6 2 3" xfId="19104"/>
    <cellStyle name="Input Cell 2 3 2 6 2 4" xfId="19105"/>
    <cellStyle name="Input Cell 2 3 2 6 3" xfId="19106"/>
    <cellStyle name="Input Cell 2 3 2 6 4" xfId="19107"/>
    <cellStyle name="Input Cell 2 3 2 6 5" xfId="19108"/>
    <cellStyle name="Input Cell 2 3 2 7" xfId="2099"/>
    <cellStyle name="Input Cell 2 3 2 7 2" xfId="19109"/>
    <cellStyle name="Input Cell 2 3 2 7 2 2" xfId="19110"/>
    <cellStyle name="Input Cell 2 3 2 7 2 3" xfId="19111"/>
    <cellStyle name="Input Cell 2 3 2 7 2 4" xfId="19112"/>
    <cellStyle name="Input Cell 2 3 2 7 3" xfId="19113"/>
    <cellStyle name="Input Cell 2 3 2 7 4" xfId="19114"/>
    <cellStyle name="Input Cell 2 3 2 7 5" xfId="19115"/>
    <cellStyle name="Input Cell 2 3 2 8" xfId="2100"/>
    <cellStyle name="Input Cell 2 3 2 8 2" xfId="19116"/>
    <cellStyle name="Input Cell 2 3 2 8 2 2" xfId="19117"/>
    <cellStyle name="Input Cell 2 3 2 8 2 3" xfId="19118"/>
    <cellStyle name="Input Cell 2 3 2 8 2 4" xfId="19119"/>
    <cellStyle name="Input Cell 2 3 2 8 3" xfId="19120"/>
    <cellStyle name="Input Cell 2 3 2 8 4" xfId="19121"/>
    <cellStyle name="Input Cell 2 3 2 8 5" xfId="19122"/>
    <cellStyle name="Input Cell 2 3 2 9" xfId="2101"/>
    <cellStyle name="Input Cell 2 3 2 9 2" xfId="19123"/>
    <cellStyle name="Input Cell 2 3 2 9 2 2" xfId="19124"/>
    <cellStyle name="Input Cell 2 3 2 9 2 3" xfId="19125"/>
    <cellStyle name="Input Cell 2 3 2 9 2 4" xfId="19126"/>
    <cellStyle name="Input Cell 2 3 2 9 3" xfId="19127"/>
    <cellStyle name="Input Cell 2 3 2 9 4" xfId="19128"/>
    <cellStyle name="Input Cell 2 3 2 9 5" xfId="19129"/>
    <cellStyle name="Input Cell 2 3 20" xfId="2102"/>
    <cellStyle name="Input Cell 2 3 20 2" xfId="19130"/>
    <cellStyle name="Input Cell 2 3 20 2 2" xfId="19131"/>
    <cellStyle name="Input Cell 2 3 20 2 3" xfId="19132"/>
    <cellStyle name="Input Cell 2 3 20 2 4" xfId="19133"/>
    <cellStyle name="Input Cell 2 3 20 3" xfId="19134"/>
    <cellStyle name="Input Cell 2 3 20 4" xfId="19135"/>
    <cellStyle name="Input Cell 2 3 20 5" xfId="19136"/>
    <cellStyle name="Input Cell 2 3 21" xfId="2103"/>
    <cellStyle name="Input Cell 2 3 21 2" xfId="19137"/>
    <cellStyle name="Input Cell 2 3 21 2 2" xfId="19138"/>
    <cellStyle name="Input Cell 2 3 21 2 3" xfId="19139"/>
    <cellStyle name="Input Cell 2 3 21 2 4" xfId="19140"/>
    <cellStyle name="Input Cell 2 3 21 3" xfId="19141"/>
    <cellStyle name="Input Cell 2 3 21 4" xfId="19142"/>
    <cellStyle name="Input Cell 2 3 21 5" xfId="19143"/>
    <cellStyle name="Input Cell 2 3 22" xfId="2104"/>
    <cellStyle name="Input Cell 2 3 22 2" xfId="19144"/>
    <cellStyle name="Input Cell 2 3 22 2 2" xfId="19145"/>
    <cellStyle name="Input Cell 2 3 22 2 3" xfId="19146"/>
    <cellStyle name="Input Cell 2 3 22 2 4" xfId="19147"/>
    <cellStyle name="Input Cell 2 3 22 3" xfId="19148"/>
    <cellStyle name="Input Cell 2 3 22 4" xfId="19149"/>
    <cellStyle name="Input Cell 2 3 22 5" xfId="19150"/>
    <cellStyle name="Input Cell 2 3 23" xfId="2105"/>
    <cellStyle name="Input Cell 2 3 23 2" xfId="19151"/>
    <cellStyle name="Input Cell 2 3 23 2 2" xfId="19152"/>
    <cellStyle name="Input Cell 2 3 23 2 3" xfId="19153"/>
    <cellStyle name="Input Cell 2 3 23 2 4" xfId="19154"/>
    <cellStyle name="Input Cell 2 3 23 3" xfId="19155"/>
    <cellStyle name="Input Cell 2 3 23 4" xfId="19156"/>
    <cellStyle name="Input Cell 2 3 23 5" xfId="19157"/>
    <cellStyle name="Input Cell 2 3 24" xfId="2106"/>
    <cellStyle name="Input Cell 2 3 24 2" xfId="19158"/>
    <cellStyle name="Input Cell 2 3 24 2 2" xfId="19159"/>
    <cellStyle name="Input Cell 2 3 24 2 3" xfId="19160"/>
    <cellStyle name="Input Cell 2 3 24 2 4" xfId="19161"/>
    <cellStyle name="Input Cell 2 3 24 3" xfId="19162"/>
    <cellStyle name="Input Cell 2 3 24 4" xfId="19163"/>
    <cellStyle name="Input Cell 2 3 24 5" xfId="19164"/>
    <cellStyle name="Input Cell 2 3 25" xfId="2107"/>
    <cellStyle name="Input Cell 2 3 25 2" xfId="19165"/>
    <cellStyle name="Input Cell 2 3 25 2 2" xfId="19166"/>
    <cellStyle name="Input Cell 2 3 25 2 3" xfId="19167"/>
    <cellStyle name="Input Cell 2 3 25 2 4" xfId="19168"/>
    <cellStyle name="Input Cell 2 3 25 3" xfId="19169"/>
    <cellStyle name="Input Cell 2 3 25 4" xfId="19170"/>
    <cellStyle name="Input Cell 2 3 25 5" xfId="19171"/>
    <cellStyle name="Input Cell 2 3 26" xfId="2108"/>
    <cellStyle name="Input Cell 2 3 26 2" xfId="19172"/>
    <cellStyle name="Input Cell 2 3 26 2 2" xfId="19173"/>
    <cellStyle name="Input Cell 2 3 26 2 3" xfId="19174"/>
    <cellStyle name="Input Cell 2 3 26 2 4" xfId="19175"/>
    <cellStyle name="Input Cell 2 3 26 3" xfId="19176"/>
    <cellStyle name="Input Cell 2 3 26 4" xfId="19177"/>
    <cellStyle name="Input Cell 2 3 26 5" xfId="19178"/>
    <cellStyle name="Input Cell 2 3 27" xfId="2109"/>
    <cellStyle name="Input Cell 2 3 27 2" xfId="19179"/>
    <cellStyle name="Input Cell 2 3 27 2 2" xfId="19180"/>
    <cellStyle name="Input Cell 2 3 27 2 3" xfId="19181"/>
    <cellStyle name="Input Cell 2 3 27 2 4" xfId="19182"/>
    <cellStyle name="Input Cell 2 3 27 3" xfId="19183"/>
    <cellStyle name="Input Cell 2 3 27 4" xfId="19184"/>
    <cellStyle name="Input Cell 2 3 27 5" xfId="19185"/>
    <cellStyle name="Input Cell 2 3 28" xfId="2110"/>
    <cellStyle name="Input Cell 2 3 28 2" xfId="19186"/>
    <cellStyle name="Input Cell 2 3 28 2 2" xfId="19187"/>
    <cellStyle name="Input Cell 2 3 28 2 3" xfId="19188"/>
    <cellStyle name="Input Cell 2 3 28 2 4" xfId="19189"/>
    <cellStyle name="Input Cell 2 3 28 3" xfId="19190"/>
    <cellStyle name="Input Cell 2 3 28 4" xfId="19191"/>
    <cellStyle name="Input Cell 2 3 28 5" xfId="19192"/>
    <cellStyle name="Input Cell 2 3 29" xfId="2111"/>
    <cellStyle name="Input Cell 2 3 29 2" xfId="19193"/>
    <cellStyle name="Input Cell 2 3 29 2 2" xfId="19194"/>
    <cellStyle name="Input Cell 2 3 29 2 3" xfId="19195"/>
    <cellStyle name="Input Cell 2 3 29 2 4" xfId="19196"/>
    <cellStyle name="Input Cell 2 3 29 3" xfId="19197"/>
    <cellStyle name="Input Cell 2 3 29 4" xfId="19198"/>
    <cellStyle name="Input Cell 2 3 29 5" xfId="19199"/>
    <cellStyle name="Input Cell 2 3 3" xfId="2112"/>
    <cellStyle name="Input Cell 2 3 3 2" xfId="19200"/>
    <cellStyle name="Input Cell 2 3 3 2 2" xfId="19201"/>
    <cellStyle name="Input Cell 2 3 3 2 3" xfId="19202"/>
    <cellStyle name="Input Cell 2 3 3 2 4" xfId="19203"/>
    <cellStyle name="Input Cell 2 3 3 3" xfId="19204"/>
    <cellStyle name="Input Cell 2 3 3 4" xfId="19205"/>
    <cellStyle name="Input Cell 2 3 3 5" xfId="19206"/>
    <cellStyle name="Input Cell 2 3 30" xfId="2113"/>
    <cellStyle name="Input Cell 2 3 30 2" xfId="19207"/>
    <cellStyle name="Input Cell 2 3 30 2 2" xfId="19208"/>
    <cellStyle name="Input Cell 2 3 30 2 3" xfId="19209"/>
    <cellStyle name="Input Cell 2 3 30 2 4" xfId="19210"/>
    <cellStyle name="Input Cell 2 3 30 3" xfId="19211"/>
    <cellStyle name="Input Cell 2 3 30 4" xfId="19212"/>
    <cellStyle name="Input Cell 2 3 30 5" xfId="19213"/>
    <cellStyle name="Input Cell 2 3 31" xfId="2114"/>
    <cellStyle name="Input Cell 2 3 31 2" xfId="19214"/>
    <cellStyle name="Input Cell 2 3 31 2 2" xfId="19215"/>
    <cellStyle name="Input Cell 2 3 31 2 3" xfId="19216"/>
    <cellStyle name="Input Cell 2 3 31 2 4" xfId="19217"/>
    <cellStyle name="Input Cell 2 3 31 3" xfId="19218"/>
    <cellStyle name="Input Cell 2 3 31 4" xfId="19219"/>
    <cellStyle name="Input Cell 2 3 31 5" xfId="19220"/>
    <cellStyle name="Input Cell 2 3 32" xfId="2115"/>
    <cellStyle name="Input Cell 2 3 32 2" xfId="19221"/>
    <cellStyle name="Input Cell 2 3 32 2 2" xfId="19222"/>
    <cellStyle name="Input Cell 2 3 32 2 3" xfId="19223"/>
    <cellStyle name="Input Cell 2 3 32 2 4" xfId="19224"/>
    <cellStyle name="Input Cell 2 3 32 3" xfId="19225"/>
    <cellStyle name="Input Cell 2 3 32 4" xfId="19226"/>
    <cellStyle name="Input Cell 2 3 32 5" xfId="19227"/>
    <cellStyle name="Input Cell 2 3 33" xfId="2116"/>
    <cellStyle name="Input Cell 2 3 33 2" xfId="19228"/>
    <cellStyle name="Input Cell 2 3 33 2 2" xfId="19229"/>
    <cellStyle name="Input Cell 2 3 33 2 3" xfId="19230"/>
    <cellStyle name="Input Cell 2 3 33 2 4" xfId="19231"/>
    <cellStyle name="Input Cell 2 3 33 3" xfId="19232"/>
    <cellStyle name="Input Cell 2 3 33 4" xfId="19233"/>
    <cellStyle name="Input Cell 2 3 33 5" xfId="19234"/>
    <cellStyle name="Input Cell 2 3 34" xfId="2117"/>
    <cellStyle name="Input Cell 2 3 34 2" xfId="19235"/>
    <cellStyle name="Input Cell 2 3 34 2 2" xfId="19236"/>
    <cellStyle name="Input Cell 2 3 34 2 3" xfId="19237"/>
    <cellStyle name="Input Cell 2 3 34 2 4" xfId="19238"/>
    <cellStyle name="Input Cell 2 3 34 3" xfId="19239"/>
    <cellStyle name="Input Cell 2 3 34 4" xfId="19240"/>
    <cellStyle name="Input Cell 2 3 34 5" xfId="19241"/>
    <cellStyle name="Input Cell 2 3 35" xfId="2118"/>
    <cellStyle name="Input Cell 2 3 35 2" xfId="19242"/>
    <cellStyle name="Input Cell 2 3 35 2 2" xfId="19243"/>
    <cellStyle name="Input Cell 2 3 35 2 3" xfId="19244"/>
    <cellStyle name="Input Cell 2 3 35 2 4" xfId="19245"/>
    <cellStyle name="Input Cell 2 3 35 3" xfId="19246"/>
    <cellStyle name="Input Cell 2 3 35 4" xfId="19247"/>
    <cellStyle name="Input Cell 2 3 35 5" xfId="19248"/>
    <cellStyle name="Input Cell 2 3 36" xfId="2119"/>
    <cellStyle name="Input Cell 2 3 36 2" xfId="19249"/>
    <cellStyle name="Input Cell 2 3 36 2 2" xfId="19250"/>
    <cellStyle name="Input Cell 2 3 36 2 3" xfId="19251"/>
    <cellStyle name="Input Cell 2 3 36 2 4" xfId="19252"/>
    <cellStyle name="Input Cell 2 3 36 3" xfId="19253"/>
    <cellStyle name="Input Cell 2 3 36 4" xfId="19254"/>
    <cellStyle name="Input Cell 2 3 36 5" xfId="19255"/>
    <cellStyle name="Input Cell 2 3 37" xfId="2120"/>
    <cellStyle name="Input Cell 2 3 37 2" xfId="19256"/>
    <cellStyle name="Input Cell 2 3 37 2 2" xfId="19257"/>
    <cellStyle name="Input Cell 2 3 37 2 3" xfId="19258"/>
    <cellStyle name="Input Cell 2 3 37 2 4" xfId="19259"/>
    <cellStyle name="Input Cell 2 3 37 3" xfId="19260"/>
    <cellStyle name="Input Cell 2 3 37 4" xfId="19261"/>
    <cellStyle name="Input Cell 2 3 37 5" xfId="19262"/>
    <cellStyle name="Input Cell 2 3 38" xfId="2121"/>
    <cellStyle name="Input Cell 2 3 38 2" xfId="19263"/>
    <cellStyle name="Input Cell 2 3 38 2 2" xfId="19264"/>
    <cellStyle name="Input Cell 2 3 38 2 3" xfId="19265"/>
    <cellStyle name="Input Cell 2 3 38 2 4" xfId="19266"/>
    <cellStyle name="Input Cell 2 3 38 3" xfId="19267"/>
    <cellStyle name="Input Cell 2 3 38 4" xfId="19268"/>
    <cellStyle name="Input Cell 2 3 38 5" xfId="19269"/>
    <cellStyle name="Input Cell 2 3 39" xfId="2122"/>
    <cellStyle name="Input Cell 2 3 39 2" xfId="19270"/>
    <cellStyle name="Input Cell 2 3 39 2 2" xfId="19271"/>
    <cellStyle name="Input Cell 2 3 39 2 3" xfId="19272"/>
    <cellStyle name="Input Cell 2 3 39 2 4" xfId="19273"/>
    <cellStyle name="Input Cell 2 3 39 3" xfId="19274"/>
    <cellStyle name="Input Cell 2 3 39 4" xfId="19275"/>
    <cellStyle name="Input Cell 2 3 39 5" xfId="19276"/>
    <cellStyle name="Input Cell 2 3 4" xfId="2123"/>
    <cellStyle name="Input Cell 2 3 4 2" xfId="19277"/>
    <cellStyle name="Input Cell 2 3 4 2 2" xfId="19278"/>
    <cellStyle name="Input Cell 2 3 4 2 3" xfId="19279"/>
    <cellStyle name="Input Cell 2 3 4 2 4" xfId="19280"/>
    <cellStyle name="Input Cell 2 3 4 3" xfId="19281"/>
    <cellStyle name="Input Cell 2 3 4 4" xfId="19282"/>
    <cellStyle name="Input Cell 2 3 4 5" xfId="19283"/>
    <cellStyle name="Input Cell 2 3 40" xfId="2124"/>
    <cellStyle name="Input Cell 2 3 40 2" xfId="19284"/>
    <cellStyle name="Input Cell 2 3 40 2 2" xfId="19285"/>
    <cellStyle name="Input Cell 2 3 40 2 3" xfId="19286"/>
    <cellStyle name="Input Cell 2 3 40 2 4" xfId="19287"/>
    <cellStyle name="Input Cell 2 3 40 3" xfId="19288"/>
    <cellStyle name="Input Cell 2 3 40 4" xfId="19289"/>
    <cellStyle name="Input Cell 2 3 40 5" xfId="19290"/>
    <cellStyle name="Input Cell 2 3 41" xfId="2125"/>
    <cellStyle name="Input Cell 2 3 41 2" xfId="19291"/>
    <cellStyle name="Input Cell 2 3 41 2 2" xfId="19292"/>
    <cellStyle name="Input Cell 2 3 41 2 3" xfId="19293"/>
    <cellStyle name="Input Cell 2 3 41 2 4" xfId="19294"/>
    <cellStyle name="Input Cell 2 3 41 3" xfId="19295"/>
    <cellStyle name="Input Cell 2 3 41 4" xfId="19296"/>
    <cellStyle name="Input Cell 2 3 41 5" xfId="19297"/>
    <cellStyle name="Input Cell 2 3 42" xfId="2126"/>
    <cellStyle name="Input Cell 2 3 42 2" xfId="19298"/>
    <cellStyle name="Input Cell 2 3 42 2 2" xfId="19299"/>
    <cellStyle name="Input Cell 2 3 42 2 3" xfId="19300"/>
    <cellStyle name="Input Cell 2 3 42 2 4" xfId="19301"/>
    <cellStyle name="Input Cell 2 3 42 3" xfId="19302"/>
    <cellStyle name="Input Cell 2 3 42 4" xfId="19303"/>
    <cellStyle name="Input Cell 2 3 42 5" xfId="19304"/>
    <cellStyle name="Input Cell 2 3 43" xfId="2127"/>
    <cellStyle name="Input Cell 2 3 43 2" xfId="19305"/>
    <cellStyle name="Input Cell 2 3 43 2 2" xfId="19306"/>
    <cellStyle name="Input Cell 2 3 43 2 3" xfId="19307"/>
    <cellStyle name="Input Cell 2 3 43 2 4" xfId="19308"/>
    <cellStyle name="Input Cell 2 3 43 3" xfId="19309"/>
    <cellStyle name="Input Cell 2 3 43 4" xfId="19310"/>
    <cellStyle name="Input Cell 2 3 43 5" xfId="19311"/>
    <cellStyle name="Input Cell 2 3 44" xfId="2128"/>
    <cellStyle name="Input Cell 2 3 44 2" xfId="19312"/>
    <cellStyle name="Input Cell 2 3 44 2 2" xfId="19313"/>
    <cellStyle name="Input Cell 2 3 44 2 3" xfId="19314"/>
    <cellStyle name="Input Cell 2 3 44 2 4" xfId="19315"/>
    <cellStyle name="Input Cell 2 3 44 3" xfId="19316"/>
    <cellStyle name="Input Cell 2 3 44 4" xfId="19317"/>
    <cellStyle name="Input Cell 2 3 44 5" xfId="19318"/>
    <cellStyle name="Input Cell 2 3 45" xfId="2129"/>
    <cellStyle name="Input Cell 2 3 45 2" xfId="19319"/>
    <cellStyle name="Input Cell 2 3 45 2 2" xfId="19320"/>
    <cellStyle name="Input Cell 2 3 45 2 3" xfId="19321"/>
    <cellStyle name="Input Cell 2 3 45 2 4" xfId="19322"/>
    <cellStyle name="Input Cell 2 3 45 3" xfId="19323"/>
    <cellStyle name="Input Cell 2 3 45 4" xfId="19324"/>
    <cellStyle name="Input Cell 2 3 45 5" xfId="19325"/>
    <cellStyle name="Input Cell 2 3 46" xfId="19326"/>
    <cellStyle name="Input Cell 2 3 46 2" xfId="19327"/>
    <cellStyle name="Input Cell 2 3 46 3" xfId="19328"/>
    <cellStyle name="Input Cell 2 3 46 4" xfId="19329"/>
    <cellStyle name="Input Cell 2 3 47" xfId="19330"/>
    <cellStyle name="Input Cell 2 3 48" xfId="19331"/>
    <cellStyle name="Input Cell 2 3 49" xfId="19332"/>
    <cellStyle name="Input Cell 2 3 5" xfId="2130"/>
    <cellStyle name="Input Cell 2 3 5 2" xfId="19333"/>
    <cellStyle name="Input Cell 2 3 5 2 2" xfId="19334"/>
    <cellStyle name="Input Cell 2 3 5 2 3" xfId="19335"/>
    <cellStyle name="Input Cell 2 3 5 2 4" xfId="19336"/>
    <cellStyle name="Input Cell 2 3 5 3" xfId="19337"/>
    <cellStyle name="Input Cell 2 3 5 4" xfId="19338"/>
    <cellStyle name="Input Cell 2 3 5 5" xfId="19339"/>
    <cellStyle name="Input Cell 2 3 6" xfId="2131"/>
    <cellStyle name="Input Cell 2 3 6 2" xfId="19340"/>
    <cellStyle name="Input Cell 2 3 6 2 2" xfId="19341"/>
    <cellStyle name="Input Cell 2 3 6 2 3" xfId="19342"/>
    <cellStyle name="Input Cell 2 3 6 2 4" xfId="19343"/>
    <cellStyle name="Input Cell 2 3 6 3" xfId="19344"/>
    <cellStyle name="Input Cell 2 3 6 4" xfId="19345"/>
    <cellStyle name="Input Cell 2 3 6 5" xfId="19346"/>
    <cellStyle name="Input Cell 2 3 7" xfId="2132"/>
    <cellStyle name="Input Cell 2 3 7 2" xfId="19347"/>
    <cellStyle name="Input Cell 2 3 7 2 2" xfId="19348"/>
    <cellStyle name="Input Cell 2 3 7 2 3" xfId="19349"/>
    <cellStyle name="Input Cell 2 3 7 2 4" xfId="19350"/>
    <cellStyle name="Input Cell 2 3 7 3" xfId="19351"/>
    <cellStyle name="Input Cell 2 3 7 4" xfId="19352"/>
    <cellStyle name="Input Cell 2 3 7 5" xfId="19353"/>
    <cellStyle name="Input Cell 2 3 8" xfId="2133"/>
    <cellStyle name="Input Cell 2 3 8 2" xfId="19354"/>
    <cellStyle name="Input Cell 2 3 8 2 2" xfId="19355"/>
    <cellStyle name="Input Cell 2 3 8 2 3" xfId="19356"/>
    <cellStyle name="Input Cell 2 3 8 2 4" xfId="19357"/>
    <cellStyle name="Input Cell 2 3 8 3" xfId="19358"/>
    <cellStyle name="Input Cell 2 3 8 4" xfId="19359"/>
    <cellStyle name="Input Cell 2 3 8 5" xfId="19360"/>
    <cellStyle name="Input Cell 2 3 9" xfId="2134"/>
    <cellStyle name="Input Cell 2 3 9 2" xfId="19361"/>
    <cellStyle name="Input Cell 2 3 9 2 2" xfId="19362"/>
    <cellStyle name="Input Cell 2 3 9 2 3" xfId="19363"/>
    <cellStyle name="Input Cell 2 3 9 2 4" xfId="19364"/>
    <cellStyle name="Input Cell 2 3 9 3" xfId="19365"/>
    <cellStyle name="Input Cell 2 3 9 4" xfId="19366"/>
    <cellStyle name="Input Cell 2 3 9 5" xfId="19367"/>
    <cellStyle name="Input Cell 2 4" xfId="2135"/>
    <cellStyle name="Input Cell 2 4 10" xfId="2136"/>
    <cellStyle name="Input Cell 2 4 10 2" xfId="19368"/>
    <cellStyle name="Input Cell 2 4 10 2 2" xfId="19369"/>
    <cellStyle name="Input Cell 2 4 10 2 3" xfId="19370"/>
    <cellStyle name="Input Cell 2 4 10 2 4" xfId="19371"/>
    <cellStyle name="Input Cell 2 4 10 3" xfId="19372"/>
    <cellStyle name="Input Cell 2 4 10 4" xfId="19373"/>
    <cellStyle name="Input Cell 2 4 10 5" xfId="19374"/>
    <cellStyle name="Input Cell 2 4 11" xfId="2137"/>
    <cellStyle name="Input Cell 2 4 11 2" xfId="19375"/>
    <cellStyle name="Input Cell 2 4 11 2 2" xfId="19376"/>
    <cellStyle name="Input Cell 2 4 11 2 3" xfId="19377"/>
    <cellStyle name="Input Cell 2 4 11 2 4" xfId="19378"/>
    <cellStyle name="Input Cell 2 4 11 3" xfId="19379"/>
    <cellStyle name="Input Cell 2 4 11 4" xfId="19380"/>
    <cellStyle name="Input Cell 2 4 11 5" xfId="19381"/>
    <cellStyle name="Input Cell 2 4 12" xfId="2138"/>
    <cellStyle name="Input Cell 2 4 12 2" xfId="19382"/>
    <cellStyle name="Input Cell 2 4 12 2 2" xfId="19383"/>
    <cellStyle name="Input Cell 2 4 12 2 3" xfId="19384"/>
    <cellStyle name="Input Cell 2 4 12 2 4" xfId="19385"/>
    <cellStyle name="Input Cell 2 4 12 3" xfId="19386"/>
    <cellStyle name="Input Cell 2 4 12 4" xfId="19387"/>
    <cellStyle name="Input Cell 2 4 12 5" xfId="19388"/>
    <cellStyle name="Input Cell 2 4 13" xfId="2139"/>
    <cellStyle name="Input Cell 2 4 13 2" xfId="19389"/>
    <cellStyle name="Input Cell 2 4 13 2 2" xfId="19390"/>
    <cellStyle name="Input Cell 2 4 13 2 3" xfId="19391"/>
    <cellStyle name="Input Cell 2 4 13 2 4" xfId="19392"/>
    <cellStyle name="Input Cell 2 4 13 3" xfId="19393"/>
    <cellStyle name="Input Cell 2 4 13 4" xfId="19394"/>
    <cellStyle name="Input Cell 2 4 13 5" xfId="19395"/>
    <cellStyle name="Input Cell 2 4 14" xfId="2140"/>
    <cellStyle name="Input Cell 2 4 14 2" xfId="19396"/>
    <cellStyle name="Input Cell 2 4 14 2 2" xfId="19397"/>
    <cellStyle name="Input Cell 2 4 14 2 3" xfId="19398"/>
    <cellStyle name="Input Cell 2 4 14 2 4" xfId="19399"/>
    <cellStyle name="Input Cell 2 4 14 3" xfId="19400"/>
    <cellStyle name="Input Cell 2 4 14 4" xfId="19401"/>
    <cellStyle name="Input Cell 2 4 14 5" xfId="19402"/>
    <cellStyle name="Input Cell 2 4 15" xfId="2141"/>
    <cellStyle name="Input Cell 2 4 15 2" xfId="19403"/>
    <cellStyle name="Input Cell 2 4 15 2 2" xfId="19404"/>
    <cellStyle name="Input Cell 2 4 15 2 3" xfId="19405"/>
    <cellStyle name="Input Cell 2 4 15 2 4" xfId="19406"/>
    <cellStyle name="Input Cell 2 4 15 3" xfId="19407"/>
    <cellStyle name="Input Cell 2 4 15 4" xfId="19408"/>
    <cellStyle name="Input Cell 2 4 15 5" xfId="19409"/>
    <cellStyle name="Input Cell 2 4 16" xfId="2142"/>
    <cellStyle name="Input Cell 2 4 16 2" xfId="19410"/>
    <cellStyle name="Input Cell 2 4 16 2 2" xfId="19411"/>
    <cellStyle name="Input Cell 2 4 16 2 3" xfId="19412"/>
    <cellStyle name="Input Cell 2 4 16 2 4" xfId="19413"/>
    <cellStyle name="Input Cell 2 4 16 3" xfId="19414"/>
    <cellStyle name="Input Cell 2 4 16 4" xfId="19415"/>
    <cellStyle name="Input Cell 2 4 16 5" xfId="19416"/>
    <cellStyle name="Input Cell 2 4 17" xfId="2143"/>
    <cellStyle name="Input Cell 2 4 17 2" xfId="19417"/>
    <cellStyle name="Input Cell 2 4 17 2 2" xfId="19418"/>
    <cellStyle name="Input Cell 2 4 17 2 3" xfId="19419"/>
    <cellStyle name="Input Cell 2 4 17 2 4" xfId="19420"/>
    <cellStyle name="Input Cell 2 4 17 3" xfId="19421"/>
    <cellStyle name="Input Cell 2 4 17 4" xfId="19422"/>
    <cellStyle name="Input Cell 2 4 17 5" xfId="19423"/>
    <cellStyle name="Input Cell 2 4 18" xfId="2144"/>
    <cellStyle name="Input Cell 2 4 18 2" xfId="19424"/>
    <cellStyle name="Input Cell 2 4 18 2 2" xfId="19425"/>
    <cellStyle name="Input Cell 2 4 18 2 3" xfId="19426"/>
    <cellStyle name="Input Cell 2 4 18 2 4" xfId="19427"/>
    <cellStyle name="Input Cell 2 4 18 3" xfId="19428"/>
    <cellStyle name="Input Cell 2 4 18 4" xfId="19429"/>
    <cellStyle name="Input Cell 2 4 18 5" xfId="19430"/>
    <cellStyle name="Input Cell 2 4 19" xfId="2145"/>
    <cellStyle name="Input Cell 2 4 19 2" xfId="19431"/>
    <cellStyle name="Input Cell 2 4 19 2 2" xfId="19432"/>
    <cellStyle name="Input Cell 2 4 19 2 3" xfId="19433"/>
    <cellStyle name="Input Cell 2 4 19 2 4" xfId="19434"/>
    <cellStyle name="Input Cell 2 4 19 3" xfId="19435"/>
    <cellStyle name="Input Cell 2 4 19 4" xfId="19436"/>
    <cellStyle name="Input Cell 2 4 19 5" xfId="19437"/>
    <cellStyle name="Input Cell 2 4 2" xfId="2146"/>
    <cellStyle name="Input Cell 2 4 2 10" xfId="2147"/>
    <cellStyle name="Input Cell 2 4 2 10 2" xfId="19438"/>
    <cellStyle name="Input Cell 2 4 2 10 2 2" xfId="19439"/>
    <cellStyle name="Input Cell 2 4 2 10 2 3" xfId="19440"/>
    <cellStyle name="Input Cell 2 4 2 10 2 4" xfId="19441"/>
    <cellStyle name="Input Cell 2 4 2 10 3" xfId="19442"/>
    <cellStyle name="Input Cell 2 4 2 10 4" xfId="19443"/>
    <cellStyle name="Input Cell 2 4 2 10 5" xfId="19444"/>
    <cellStyle name="Input Cell 2 4 2 11" xfId="2148"/>
    <cellStyle name="Input Cell 2 4 2 11 2" xfId="19445"/>
    <cellStyle name="Input Cell 2 4 2 11 2 2" xfId="19446"/>
    <cellStyle name="Input Cell 2 4 2 11 2 3" xfId="19447"/>
    <cellStyle name="Input Cell 2 4 2 11 2 4" xfId="19448"/>
    <cellStyle name="Input Cell 2 4 2 11 3" xfId="19449"/>
    <cellStyle name="Input Cell 2 4 2 11 4" xfId="19450"/>
    <cellStyle name="Input Cell 2 4 2 11 5" xfId="19451"/>
    <cellStyle name="Input Cell 2 4 2 12" xfId="2149"/>
    <cellStyle name="Input Cell 2 4 2 12 2" xfId="19452"/>
    <cellStyle name="Input Cell 2 4 2 12 2 2" xfId="19453"/>
    <cellStyle name="Input Cell 2 4 2 12 2 3" xfId="19454"/>
    <cellStyle name="Input Cell 2 4 2 12 2 4" xfId="19455"/>
    <cellStyle name="Input Cell 2 4 2 12 3" xfId="19456"/>
    <cellStyle name="Input Cell 2 4 2 12 4" xfId="19457"/>
    <cellStyle name="Input Cell 2 4 2 12 5" xfId="19458"/>
    <cellStyle name="Input Cell 2 4 2 13" xfId="2150"/>
    <cellStyle name="Input Cell 2 4 2 13 2" xfId="19459"/>
    <cellStyle name="Input Cell 2 4 2 13 2 2" xfId="19460"/>
    <cellStyle name="Input Cell 2 4 2 13 2 3" xfId="19461"/>
    <cellStyle name="Input Cell 2 4 2 13 2 4" xfId="19462"/>
    <cellStyle name="Input Cell 2 4 2 13 3" xfId="19463"/>
    <cellStyle name="Input Cell 2 4 2 13 4" xfId="19464"/>
    <cellStyle name="Input Cell 2 4 2 13 5" xfId="19465"/>
    <cellStyle name="Input Cell 2 4 2 14" xfId="2151"/>
    <cellStyle name="Input Cell 2 4 2 14 2" xfId="19466"/>
    <cellStyle name="Input Cell 2 4 2 14 2 2" xfId="19467"/>
    <cellStyle name="Input Cell 2 4 2 14 2 3" xfId="19468"/>
    <cellStyle name="Input Cell 2 4 2 14 2 4" xfId="19469"/>
    <cellStyle name="Input Cell 2 4 2 14 3" xfId="19470"/>
    <cellStyle name="Input Cell 2 4 2 14 4" xfId="19471"/>
    <cellStyle name="Input Cell 2 4 2 14 5" xfId="19472"/>
    <cellStyle name="Input Cell 2 4 2 15" xfId="2152"/>
    <cellStyle name="Input Cell 2 4 2 15 2" xfId="19473"/>
    <cellStyle name="Input Cell 2 4 2 15 2 2" xfId="19474"/>
    <cellStyle name="Input Cell 2 4 2 15 2 3" xfId="19475"/>
    <cellStyle name="Input Cell 2 4 2 15 2 4" xfId="19476"/>
    <cellStyle name="Input Cell 2 4 2 15 3" xfId="19477"/>
    <cellStyle name="Input Cell 2 4 2 15 4" xfId="19478"/>
    <cellStyle name="Input Cell 2 4 2 15 5" xfId="19479"/>
    <cellStyle name="Input Cell 2 4 2 16" xfId="2153"/>
    <cellStyle name="Input Cell 2 4 2 16 2" xfId="19480"/>
    <cellStyle name="Input Cell 2 4 2 16 2 2" xfId="19481"/>
    <cellStyle name="Input Cell 2 4 2 16 2 3" xfId="19482"/>
    <cellStyle name="Input Cell 2 4 2 16 2 4" xfId="19483"/>
    <cellStyle name="Input Cell 2 4 2 16 3" xfId="19484"/>
    <cellStyle name="Input Cell 2 4 2 16 4" xfId="19485"/>
    <cellStyle name="Input Cell 2 4 2 16 5" xfId="19486"/>
    <cellStyle name="Input Cell 2 4 2 17" xfId="2154"/>
    <cellStyle name="Input Cell 2 4 2 17 2" xfId="19487"/>
    <cellStyle name="Input Cell 2 4 2 17 2 2" xfId="19488"/>
    <cellStyle name="Input Cell 2 4 2 17 2 3" xfId="19489"/>
    <cellStyle name="Input Cell 2 4 2 17 2 4" xfId="19490"/>
    <cellStyle name="Input Cell 2 4 2 17 3" xfId="19491"/>
    <cellStyle name="Input Cell 2 4 2 17 4" xfId="19492"/>
    <cellStyle name="Input Cell 2 4 2 17 5" xfId="19493"/>
    <cellStyle name="Input Cell 2 4 2 18" xfId="2155"/>
    <cellStyle name="Input Cell 2 4 2 18 2" xfId="19494"/>
    <cellStyle name="Input Cell 2 4 2 18 2 2" xfId="19495"/>
    <cellStyle name="Input Cell 2 4 2 18 2 3" xfId="19496"/>
    <cellStyle name="Input Cell 2 4 2 18 2 4" xfId="19497"/>
    <cellStyle name="Input Cell 2 4 2 18 3" xfId="19498"/>
    <cellStyle name="Input Cell 2 4 2 18 4" xfId="19499"/>
    <cellStyle name="Input Cell 2 4 2 18 5" xfId="19500"/>
    <cellStyle name="Input Cell 2 4 2 19" xfId="2156"/>
    <cellStyle name="Input Cell 2 4 2 19 2" xfId="19501"/>
    <cellStyle name="Input Cell 2 4 2 19 2 2" xfId="19502"/>
    <cellStyle name="Input Cell 2 4 2 19 2 3" xfId="19503"/>
    <cellStyle name="Input Cell 2 4 2 19 2 4" xfId="19504"/>
    <cellStyle name="Input Cell 2 4 2 19 3" xfId="19505"/>
    <cellStyle name="Input Cell 2 4 2 19 4" xfId="19506"/>
    <cellStyle name="Input Cell 2 4 2 19 5" xfId="19507"/>
    <cellStyle name="Input Cell 2 4 2 2" xfId="2157"/>
    <cellStyle name="Input Cell 2 4 2 2 2" xfId="19508"/>
    <cellStyle name="Input Cell 2 4 2 2 2 2" xfId="19509"/>
    <cellStyle name="Input Cell 2 4 2 2 2 3" xfId="19510"/>
    <cellStyle name="Input Cell 2 4 2 2 2 4" xfId="19511"/>
    <cellStyle name="Input Cell 2 4 2 2 3" xfId="19512"/>
    <cellStyle name="Input Cell 2 4 2 2 4" xfId="19513"/>
    <cellStyle name="Input Cell 2 4 2 2 5" xfId="19514"/>
    <cellStyle name="Input Cell 2 4 2 20" xfId="2158"/>
    <cellStyle name="Input Cell 2 4 2 20 2" xfId="19515"/>
    <cellStyle name="Input Cell 2 4 2 20 2 2" xfId="19516"/>
    <cellStyle name="Input Cell 2 4 2 20 2 3" xfId="19517"/>
    <cellStyle name="Input Cell 2 4 2 20 2 4" xfId="19518"/>
    <cellStyle name="Input Cell 2 4 2 20 3" xfId="19519"/>
    <cellStyle name="Input Cell 2 4 2 20 4" xfId="19520"/>
    <cellStyle name="Input Cell 2 4 2 20 5" xfId="19521"/>
    <cellStyle name="Input Cell 2 4 2 21" xfId="2159"/>
    <cellStyle name="Input Cell 2 4 2 21 2" xfId="19522"/>
    <cellStyle name="Input Cell 2 4 2 21 2 2" xfId="19523"/>
    <cellStyle name="Input Cell 2 4 2 21 2 3" xfId="19524"/>
    <cellStyle name="Input Cell 2 4 2 21 2 4" xfId="19525"/>
    <cellStyle name="Input Cell 2 4 2 21 3" xfId="19526"/>
    <cellStyle name="Input Cell 2 4 2 21 4" xfId="19527"/>
    <cellStyle name="Input Cell 2 4 2 21 5" xfId="19528"/>
    <cellStyle name="Input Cell 2 4 2 22" xfId="2160"/>
    <cellStyle name="Input Cell 2 4 2 22 2" xfId="19529"/>
    <cellStyle name="Input Cell 2 4 2 22 2 2" xfId="19530"/>
    <cellStyle name="Input Cell 2 4 2 22 2 3" xfId="19531"/>
    <cellStyle name="Input Cell 2 4 2 22 2 4" xfId="19532"/>
    <cellStyle name="Input Cell 2 4 2 22 3" xfId="19533"/>
    <cellStyle name="Input Cell 2 4 2 22 4" xfId="19534"/>
    <cellStyle name="Input Cell 2 4 2 22 5" xfId="19535"/>
    <cellStyle name="Input Cell 2 4 2 23" xfId="2161"/>
    <cellStyle name="Input Cell 2 4 2 23 2" xfId="19536"/>
    <cellStyle name="Input Cell 2 4 2 23 2 2" xfId="19537"/>
    <cellStyle name="Input Cell 2 4 2 23 2 3" xfId="19538"/>
    <cellStyle name="Input Cell 2 4 2 23 2 4" xfId="19539"/>
    <cellStyle name="Input Cell 2 4 2 23 3" xfId="19540"/>
    <cellStyle name="Input Cell 2 4 2 23 4" xfId="19541"/>
    <cellStyle name="Input Cell 2 4 2 23 5" xfId="19542"/>
    <cellStyle name="Input Cell 2 4 2 24" xfId="2162"/>
    <cellStyle name="Input Cell 2 4 2 24 2" xfId="19543"/>
    <cellStyle name="Input Cell 2 4 2 24 2 2" xfId="19544"/>
    <cellStyle name="Input Cell 2 4 2 24 2 3" xfId="19545"/>
    <cellStyle name="Input Cell 2 4 2 24 2 4" xfId="19546"/>
    <cellStyle name="Input Cell 2 4 2 24 3" xfId="19547"/>
    <cellStyle name="Input Cell 2 4 2 24 4" xfId="19548"/>
    <cellStyle name="Input Cell 2 4 2 24 5" xfId="19549"/>
    <cellStyle name="Input Cell 2 4 2 25" xfId="2163"/>
    <cellStyle name="Input Cell 2 4 2 25 2" xfId="19550"/>
    <cellStyle name="Input Cell 2 4 2 25 2 2" xfId="19551"/>
    <cellStyle name="Input Cell 2 4 2 25 2 3" xfId="19552"/>
    <cellStyle name="Input Cell 2 4 2 25 2 4" xfId="19553"/>
    <cellStyle name="Input Cell 2 4 2 25 3" xfId="19554"/>
    <cellStyle name="Input Cell 2 4 2 25 4" xfId="19555"/>
    <cellStyle name="Input Cell 2 4 2 25 5" xfId="19556"/>
    <cellStyle name="Input Cell 2 4 2 26" xfId="2164"/>
    <cellStyle name="Input Cell 2 4 2 26 2" xfId="19557"/>
    <cellStyle name="Input Cell 2 4 2 26 2 2" xfId="19558"/>
    <cellStyle name="Input Cell 2 4 2 26 2 3" xfId="19559"/>
    <cellStyle name="Input Cell 2 4 2 26 2 4" xfId="19560"/>
    <cellStyle name="Input Cell 2 4 2 26 3" xfId="19561"/>
    <cellStyle name="Input Cell 2 4 2 26 4" xfId="19562"/>
    <cellStyle name="Input Cell 2 4 2 26 5" xfId="19563"/>
    <cellStyle name="Input Cell 2 4 2 27" xfId="2165"/>
    <cellStyle name="Input Cell 2 4 2 27 2" xfId="19564"/>
    <cellStyle name="Input Cell 2 4 2 27 2 2" xfId="19565"/>
    <cellStyle name="Input Cell 2 4 2 27 2 3" xfId="19566"/>
    <cellStyle name="Input Cell 2 4 2 27 2 4" xfId="19567"/>
    <cellStyle name="Input Cell 2 4 2 27 3" xfId="19568"/>
    <cellStyle name="Input Cell 2 4 2 27 4" xfId="19569"/>
    <cellStyle name="Input Cell 2 4 2 27 5" xfId="19570"/>
    <cellStyle name="Input Cell 2 4 2 28" xfId="2166"/>
    <cellStyle name="Input Cell 2 4 2 28 2" xfId="19571"/>
    <cellStyle name="Input Cell 2 4 2 28 2 2" xfId="19572"/>
    <cellStyle name="Input Cell 2 4 2 28 2 3" xfId="19573"/>
    <cellStyle name="Input Cell 2 4 2 28 2 4" xfId="19574"/>
    <cellStyle name="Input Cell 2 4 2 28 3" xfId="19575"/>
    <cellStyle name="Input Cell 2 4 2 28 4" xfId="19576"/>
    <cellStyle name="Input Cell 2 4 2 28 5" xfId="19577"/>
    <cellStyle name="Input Cell 2 4 2 29" xfId="2167"/>
    <cellStyle name="Input Cell 2 4 2 29 2" xfId="19578"/>
    <cellStyle name="Input Cell 2 4 2 29 2 2" xfId="19579"/>
    <cellStyle name="Input Cell 2 4 2 29 2 3" xfId="19580"/>
    <cellStyle name="Input Cell 2 4 2 29 2 4" xfId="19581"/>
    <cellStyle name="Input Cell 2 4 2 29 3" xfId="19582"/>
    <cellStyle name="Input Cell 2 4 2 29 4" xfId="19583"/>
    <cellStyle name="Input Cell 2 4 2 29 5" xfId="19584"/>
    <cellStyle name="Input Cell 2 4 2 3" xfId="2168"/>
    <cellStyle name="Input Cell 2 4 2 3 2" xfId="19585"/>
    <cellStyle name="Input Cell 2 4 2 3 2 2" xfId="19586"/>
    <cellStyle name="Input Cell 2 4 2 3 2 3" xfId="19587"/>
    <cellStyle name="Input Cell 2 4 2 3 2 4" xfId="19588"/>
    <cellStyle name="Input Cell 2 4 2 3 3" xfId="19589"/>
    <cellStyle name="Input Cell 2 4 2 3 4" xfId="19590"/>
    <cellStyle name="Input Cell 2 4 2 3 5" xfId="19591"/>
    <cellStyle name="Input Cell 2 4 2 30" xfId="2169"/>
    <cellStyle name="Input Cell 2 4 2 30 2" xfId="19592"/>
    <cellStyle name="Input Cell 2 4 2 30 2 2" xfId="19593"/>
    <cellStyle name="Input Cell 2 4 2 30 2 3" xfId="19594"/>
    <cellStyle name="Input Cell 2 4 2 30 2 4" xfId="19595"/>
    <cellStyle name="Input Cell 2 4 2 30 3" xfId="19596"/>
    <cellStyle name="Input Cell 2 4 2 30 4" xfId="19597"/>
    <cellStyle name="Input Cell 2 4 2 30 5" xfId="19598"/>
    <cellStyle name="Input Cell 2 4 2 31" xfId="2170"/>
    <cellStyle name="Input Cell 2 4 2 31 2" xfId="19599"/>
    <cellStyle name="Input Cell 2 4 2 31 2 2" xfId="19600"/>
    <cellStyle name="Input Cell 2 4 2 31 2 3" xfId="19601"/>
    <cellStyle name="Input Cell 2 4 2 31 2 4" xfId="19602"/>
    <cellStyle name="Input Cell 2 4 2 31 3" xfId="19603"/>
    <cellStyle name="Input Cell 2 4 2 31 4" xfId="19604"/>
    <cellStyle name="Input Cell 2 4 2 31 5" xfId="19605"/>
    <cellStyle name="Input Cell 2 4 2 32" xfId="2171"/>
    <cellStyle name="Input Cell 2 4 2 32 2" xfId="19606"/>
    <cellStyle name="Input Cell 2 4 2 32 2 2" xfId="19607"/>
    <cellStyle name="Input Cell 2 4 2 32 2 3" xfId="19608"/>
    <cellStyle name="Input Cell 2 4 2 32 2 4" xfId="19609"/>
    <cellStyle name="Input Cell 2 4 2 32 3" xfId="19610"/>
    <cellStyle name="Input Cell 2 4 2 32 4" xfId="19611"/>
    <cellStyle name="Input Cell 2 4 2 32 5" xfId="19612"/>
    <cellStyle name="Input Cell 2 4 2 33" xfId="2172"/>
    <cellStyle name="Input Cell 2 4 2 33 2" xfId="19613"/>
    <cellStyle name="Input Cell 2 4 2 33 2 2" xfId="19614"/>
    <cellStyle name="Input Cell 2 4 2 33 2 3" xfId="19615"/>
    <cellStyle name="Input Cell 2 4 2 33 2 4" xfId="19616"/>
    <cellStyle name="Input Cell 2 4 2 33 3" xfId="19617"/>
    <cellStyle name="Input Cell 2 4 2 33 4" xfId="19618"/>
    <cellStyle name="Input Cell 2 4 2 33 5" xfId="19619"/>
    <cellStyle name="Input Cell 2 4 2 34" xfId="2173"/>
    <cellStyle name="Input Cell 2 4 2 34 2" xfId="19620"/>
    <cellStyle name="Input Cell 2 4 2 34 2 2" xfId="19621"/>
    <cellStyle name="Input Cell 2 4 2 34 2 3" xfId="19622"/>
    <cellStyle name="Input Cell 2 4 2 34 2 4" xfId="19623"/>
    <cellStyle name="Input Cell 2 4 2 34 3" xfId="19624"/>
    <cellStyle name="Input Cell 2 4 2 34 4" xfId="19625"/>
    <cellStyle name="Input Cell 2 4 2 34 5" xfId="19626"/>
    <cellStyle name="Input Cell 2 4 2 35" xfId="2174"/>
    <cellStyle name="Input Cell 2 4 2 35 2" xfId="19627"/>
    <cellStyle name="Input Cell 2 4 2 35 2 2" xfId="19628"/>
    <cellStyle name="Input Cell 2 4 2 35 2 3" xfId="19629"/>
    <cellStyle name="Input Cell 2 4 2 35 2 4" xfId="19630"/>
    <cellStyle name="Input Cell 2 4 2 35 3" xfId="19631"/>
    <cellStyle name="Input Cell 2 4 2 35 4" xfId="19632"/>
    <cellStyle name="Input Cell 2 4 2 35 5" xfId="19633"/>
    <cellStyle name="Input Cell 2 4 2 36" xfId="2175"/>
    <cellStyle name="Input Cell 2 4 2 36 2" xfId="19634"/>
    <cellStyle name="Input Cell 2 4 2 36 2 2" xfId="19635"/>
    <cellStyle name="Input Cell 2 4 2 36 2 3" xfId="19636"/>
    <cellStyle name="Input Cell 2 4 2 36 2 4" xfId="19637"/>
    <cellStyle name="Input Cell 2 4 2 36 3" xfId="19638"/>
    <cellStyle name="Input Cell 2 4 2 36 4" xfId="19639"/>
    <cellStyle name="Input Cell 2 4 2 36 5" xfId="19640"/>
    <cellStyle name="Input Cell 2 4 2 37" xfId="2176"/>
    <cellStyle name="Input Cell 2 4 2 37 2" xfId="19641"/>
    <cellStyle name="Input Cell 2 4 2 37 2 2" xfId="19642"/>
    <cellStyle name="Input Cell 2 4 2 37 2 3" xfId="19643"/>
    <cellStyle name="Input Cell 2 4 2 37 2 4" xfId="19644"/>
    <cellStyle name="Input Cell 2 4 2 37 3" xfId="19645"/>
    <cellStyle name="Input Cell 2 4 2 37 4" xfId="19646"/>
    <cellStyle name="Input Cell 2 4 2 37 5" xfId="19647"/>
    <cellStyle name="Input Cell 2 4 2 38" xfId="2177"/>
    <cellStyle name="Input Cell 2 4 2 38 2" xfId="19648"/>
    <cellStyle name="Input Cell 2 4 2 38 2 2" xfId="19649"/>
    <cellStyle name="Input Cell 2 4 2 38 2 3" xfId="19650"/>
    <cellStyle name="Input Cell 2 4 2 38 2 4" xfId="19651"/>
    <cellStyle name="Input Cell 2 4 2 38 3" xfId="19652"/>
    <cellStyle name="Input Cell 2 4 2 38 4" xfId="19653"/>
    <cellStyle name="Input Cell 2 4 2 38 5" xfId="19654"/>
    <cellStyle name="Input Cell 2 4 2 39" xfId="2178"/>
    <cellStyle name="Input Cell 2 4 2 39 2" xfId="19655"/>
    <cellStyle name="Input Cell 2 4 2 39 2 2" xfId="19656"/>
    <cellStyle name="Input Cell 2 4 2 39 2 3" xfId="19657"/>
    <cellStyle name="Input Cell 2 4 2 39 2 4" xfId="19658"/>
    <cellStyle name="Input Cell 2 4 2 39 3" xfId="19659"/>
    <cellStyle name="Input Cell 2 4 2 39 4" xfId="19660"/>
    <cellStyle name="Input Cell 2 4 2 39 5" xfId="19661"/>
    <cellStyle name="Input Cell 2 4 2 4" xfId="2179"/>
    <cellStyle name="Input Cell 2 4 2 4 2" xfId="19662"/>
    <cellStyle name="Input Cell 2 4 2 4 2 2" xfId="19663"/>
    <cellStyle name="Input Cell 2 4 2 4 2 3" xfId="19664"/>
    <cellStyle name="Input Cell 2 4 2 4 2 4" xfId="19665"/>
    <cellStyle name="Input Cell 2 4 2 4 3" xfId="19666"/>
    <cellStyle name="Input Cell 2 4 2 4 4" xfId="19667"/>
    <cellStyle name="Input Cell 2 4 2 4 5" xfId="19668"/>
    <cellStyle name="Input Cell 2 4 2 40" xfId="2180"/>
    <cellStyle name="Input Cell 2 4 2 40 2" xfId="19669"/>
    <cellStyle name="Input Cell 2 4 2 40 2 2" xfId="19670"/>
    <cellStyle name="Input Cell 2 4 2 40 2 3" xfId="19671"/>
    <cellStyle name="Input Cell 2 4 2 40 2 4" xfId="19672"/>
    <cellStyle name="Input Cell 2 4 2 40 3" xfId="19673"/>
    <cellStyle name="Input Cell 2 4 2 40 4" xfId="19674"/>
    <cellStyle name="Input Cell 2 4 2 40 5" xfId="19675"/>
    <cellStyle name="Input Cell 2 4 2 41" xfId="2181"/>
    <cellStyle name="Input Cell 2 4 2 41 2" xfId="19676"/>
    <cellStyle name="Input Cell 2 4 2 41 2 2" xfId="19677"/>
    <cellStyle name="Input Cell 2 4 2 41 2 3" xfId="19678"/>
    <cellStyle name="Input Cell 2 4 2 41 2 4" xfId="19679"/>
    <cellStyle name="Input Cell 2 4 2 41 3" xfId="19680"/>
    <cellStyle name="Input Cell 2 4 2 41 4" xfId="19681"/>
    <cellStyle name="Input Cell 2 4 2 41 5" xfId="19682"/>
    <cellStyle name="Input Cell 2 4 2 42" xfId="2182"/>
    <cellStyle name="Input Cell 2 4 2 42 2" xfId="19683"/>
    <cellStyle name="Input Cell 2 4 2 42 2 2" xfId="19684"/>
    <cellStyle name="Input Cell 2 4 2 42 2 3" xfId="19685"/>
    <cellStyle name="Input Cell 2 4 2 42 2 4" xfId="19686"/>
    <cellStyle name="Input Cell 2 4 2 42 3" xfId="19687"/>
    <cellStyle name="Input Cell 2 4 2 42 4" xfId="19688"/>
    <cellStyle name="Input Cell 2 4 2 42 5" xfId="19689"/>
    <cellStyle name="Input Cell 2 4 2 43" xfId="2183"/>
    <cellStyle name="Input Cell 2 4 2 43 2" xfId="19690"/>
    <cellStyle name="Input Cell 2 4 2 43 2 2" xfId="19691"/>
    <cellStyle name="Input Cell 2 4 2 43 2 3" xfId="19692"/>
    <cellStyle name="Input Cell 2 4 2 43 2 4" xfId="19693"/>
    <cellStyle name="Input Cell 2 4 2 43 3" xfId="19694"/>
    <cellStyle name="Input Cell 2 4 2 43 4" xfId="19695"/>
    <cellStyle name="Input Cell 2 4 2 43 5" xfId="19696"/>
    <cellStyle name="Input Cell 2 4 2 44" xfId="2184"/>
    <cellStyle name="Input Cell 2 4 2 44 2" xfId="19697"/>
    <cellStyle name="Input Cell 2 4 2 44 2 2" xfId="19698"/>
    <cellStyle name="Input Cell 2 4 2 44 2 3" xfId="19699"/>
    <cellStyle name="Input Cell 2 4 2 44 2 4" xfId="19700"/>
    <cellStyle name="Input Cell 2 4 2 44 3" xfId="19701"/>
    <cellStyle name="Input Cell 2 4 2 44 4" xfId="19702"/>
    <cellStyle name="Input Cell 2 4 2 44 5" xfId="19703"/>
    <cellStyle name="Input Cell 2 4 2 45" xfId="19704"/>
    <cellStyle name="Input Cell 2 4 2 45 2" xfId="19705"/>
    <cellStyle name="Input Cell 2 4 2 45 3" xfId="19706"/>
    <cellStyle name="Input Cell 2 4 2 45 4" xfId="19707"/>
    <cellStyle name="Input Cell 2 4 2 46" xfId="19708"/>
    <cellStyle name="Input Cell 2 4 2 46 2" xfId="19709"/>
    <cellStyle name="Input Cell 2 4 2 46 3" xfId="19710"/>
    <cellStyle name="Input Cell 2 4 2 46 4" xfId="19711"/>
    <cellStyle name="Input Cell 2 4 2 47" xfId="19712"/>
    <cellStyle name="Input Cell 2 4 2 48" xfId="19713"/>
    <cellStyle name="Input Cell 2 4 2 5" xfId="2185"/>
    <cellStyle name="Input Cell 2 4 2 5 2" xfId="19714"/>
    <cellStyle name="Input Cell 2 4 2 5 2 2" xfId="19715"/>
    <cellStyle name="Input Cell 2 4 2 5 2 3" xfId="19716"/>
    <cellStyle name="Input Cell 2 4 2 5 2 4" xfId="19717"/>
    <cellStyle name="Input Cell 2 4 2 5 3" xfId="19718"/>
    <cellStyle name="Input Cell 2 4 2 5 4" xfId="19719"/>
    <cellStyle name="Input Cell 2 4 2 5 5" xfId="19720"/>
    <cellStyle name="Input Cell 2 4 2 6" xfId="2186"/>
    <cellStyle name="Input Cell 2 4 2 6 2" xfId="19721"/>
    <cellStyle name="Input Cell 2 4 2 6 2 2" xfId="19722"/>
    <cellStyle name="Input Cell 2 4 2 6 2 3" xfId="19723"/>
    <cellStyle name="Input Cell 2 4 2 6 2 4" xfId="19724"/>
    <cellStyle name="Input Cell 2 4 2 6 3" xfId="19725"/>
    <cellStyle name="Input Cell 2 4 2 6 4" xfId="19726"/>
    <cellStyle name="Input Cell 2 4 2 6 5" xfId="19727"/>
    <cellStyle name="Input Cell 2 4 2 7" xfId="2187"/>
    <cellStyle name="Input Cell 2 4 2 7 2" xfId="19728"/>
    <cellStyle name="Input Cell 2 4 2 7 2 2" xfId="19729"/>
    <cellStyle name="Input Cell 2 4 2 7 2 3" xfId="19730"/>
    <cellStyle name="Input Cell 2 4 2 7 2 4" xfId="19731"/>
    <cellStyle name="Input Cell 2 4 2 7 3" xfId="19732"/>
    <cellStyle name="Input Cell 2 4 2 7 4" xfId="19733"/>
    <cellStyle name="Input Cell 2 4 2 7 5" xfId="19734"/>
    <cellStyle name="Input Cell 2 4 2 8" xfId="2188"/>
    <cellStyle name="Input Cell 2 4 2 8 2" xfId="19735"/>
    <cellStyle name="Input Cell 2 4 2 8 2 2" xfId="19736"/>
    <cellStyle name="Input Cell 2 4 2 8 2 3" xfId="19737"/>
    <cellStyle name="Input Cell 2 4 2 8 2 4" xfId="19738"/>
    <cellStyle name="Input Cell 2 4 2 8 3" xfId="19739"/>
    <cellStyle name="Input Cell 2 4 2 8 4" xfId="19740"/>
    <cellStyle name="Input Cell 2 4 2 8 5" xfId="19741"/>
    <cellStyle name="Input Cell 2 4 2 9" xfId="2189"/>
    <cellStyle name="Input Cell 2 4 2 9 2" xfId="19742"/>
    <cellStyle name="Input Cell 2 4 2 9 2 2" xfId="19743"/>
    <cellStyle name="Input Cell 2 4 2 9 2 3" xfId="19744"/>
    <cellStyle name="Input Cell 2 4 2 9 2 4" xfId="19745"/>
    <cellStyle name="Input Cell 2 4 2 9 3" xfId="19746"/>
    <cellStyle name="Input Cell 2 4 2 9 4" xfId="19747"/>
    <cellStyle name="Input Cell 2 4 2 9 5" xfId="19748"/>
    <cellStyle name="Input Cell 2 4 20" xfId="2190"/>
    <cellStyle name="Input Cell 2 4 20 2" xfId="19749"/>
    <cellStyle name="Input Cell 2 4 20 2 2" xfId="19750"/>
    <cellStyle name="Input Cell 2 4 20 2 3" xfId="19751"/>
    <cellStyle name="Input Cell 2 4 20 2 4" xfId="19752"/>
    <cellStyle name="Input Cell 2 4 20 3" xfId="19753"/>
    <cellStyle name="Input Cell 2 4 20 4" xfId="19754"/>
    <cellStyle name="Input Cell 2 4 20 5" xfId="19755"/>
    <cellStyle name="Input Cell 2 4 21" xfId="2191"/>
    <cellStyle name="Input Cell 2 4 21 2" xfId="19756"/>
    <cellStyle name="Input Cell 2 4 21 2 2" xfId="19757"/>
    <cellStyle name="Input Cell 2 4 21 2 3" xfId="19758"/>
    <cellStyle name="Input Cell 2 4 21 2 4" xfId="19759"/>
    <cellStyle name="Input Cell 2 4 21 3" xfId="19760"/>
    <cellStyle name="Input Cell 2 4 21 4" xfId="19761"/>
    <cellStyle name="Input Cell 2 4 21 5" xfId="19762"/>
    <cellStyle name="Input Cell 2 4 22" xfId="2192"/>
    <cellStyle name="Input Cell 2 4 22 2" xfId="19763"/>
    <cellStyle name="Input Cell 2 4 22 2 2" xfId="19764"/>
    <cellStyle name="Input Cell 2 4 22 2 3" xfId="19765"/>
    <cellStyle name="Input Cell 2 4 22 2 4" xfId="19766"/>
    <cellStyle name="Input Cell 2 4 22 3" xfId="19767"/>
    <cellStyle name="Input Cell 2 4 22 4" xfId="19768"/>
    <cellStyle name="Input Cell 2 4 22 5" xfId="19769"/>
    <cellStyle name="Input Cell 2 4 23" xfId="2193"/>
    <cellStyle name="Input Cell 2 4 23 2" xfId="19770"/>
    <cellStyle name="Input Cell 2 4 23 2 2" xfId="19771"/>
    <cellStyle name="Input Cell 2 4 23 2 3" xfId="19772"/>
    <cellStyle name="Input Cell 2 4 23 2 4" xfId="19773"/>
    <cellStyle name="Input Cell 2 4 23 3" xfId="19774"/>
    <cellStyle name="Input Cell 2 4 23 4" xfId="19775"/>
    <cellStyle name="Input Cell 2 4 23 5" xfId="19776"/>
    <cellStyle name="Input Cell 2 4 24" xfId="2194"/>
    <cellStyle name="Input Cell 2 4 24 2" xfId="19777"/>
    <cellStyle name="Input Cell 2 4 24 2 2" xfId="19778"/>
    <cellStyle name="Input Cell 2 4 24 2 3" xfId="19779"/>
    <cellStyle name="Input Cell 2 4 24 2 4" xfId="19780"/>
    <cellStyle name="Input Cell 2 4 24 3" xfId="19781"/>
    <cellStyle name="Input Cell 2 4 24 4" xfId="19782"/>
    <cellStyle name="Input Cell 2 4 24 5" xfId="19783"/>
    <cellStyle name="Input Cell 2 4 25" xfId="2195"/>
    <cellStyle name="Input Cell 2 4 25 2" xfId="19784"/>
    <cellStyle name="Input Cell 2 4 25 2 2" xfId="19785"/>
    <cellStyle name="Input Cell 2 4 25 2 3" xfId="19786"/>
    <cellStyle name="Input Cell 2 4 25 2 4" xfId="19787"/>
    <cellStyle name="Input Cell 2 4 25 3" xfId="19788"/>
    <cellStyle name="Input Cell 2 4 25 4" xfId="19789"/>
    <cellStyle name="Input Cell 2 4 25 5" xfId="19790"/>
    <cellStyle name="Input Cell 2 4 26" xfId="2196"/>
    <cellStyle name="Input Cell 2 4 26 2" xfId="19791"/>
    <cellStyle name="Input Cell 2 4 26 2 2" xfId="19792"/>
    <cellStyle name="Input Cell 2 4 26 2 3" xfId="19793"/>
    <cellStyle name="Input Cell 2 4 26 2 4" xfId="19794"/>
    <cellStyle name="Input Cell 2 4 26 3" xfId="19795"/>
    <cellStyle name="Input Cell 2 4 26 4" xfId="19796"/>
    <cellStyle name="Input Cell 2 4 26 5" xfId="19797"/>
    <cellStyle name="Input Cell 2 4 27" xfId="2197"/>
    <cellStyle name="Input Cell 2 4 27 2" xfId="19798"/>
    <cellStyle name="Input Cell 2 4 27 2 2" xfId="19799"/>
    <cellStyle name="Input Cell 2 4 27 2 3" xfId="19800"/>
    <cellStyle name="Input Cell 2 4 27 2 4" xfId="19801"/>
    <cellStyle name="Input Cell 2 4 27 3" xfId="19802"/>
    <cellStyle name="Input Cell 2 4 27 4" xfId="19803"/>
    <cellStyle name="Input Cell 2 4 27 5" xfId="19804"/>
    <cellStyle name="Input Cell 2 4 28" xfId="2198"/>
    <cellStyle name="Input Cell 2 4 28 2" xfId="19805"/>
    <cellStyle name="Input Cell 2 4 28 2 2" xfId="19806"/>
    <cellStyle name="Input Cell 2 4 28 2 3" xfId="19807"/>
    <cellStyle name="Input Cell 2 4 28 2 4" xfId="19808"/>
    <cellStyle name="Input Cell 2 4 28 3" xfId="19809"/>
    <cellStyle name="Input Cell 2 4 28 4" xfId="19810"/>
    <cellStyle name="Input Cell 2 4 28 5" xfId="19811"/>
    <cellStyle name="Input Cell 2 4 29" xfId="2199"/>
    <cellStyle name="Input Cell 2 4 29 2" xfId="19812"/>
    <cellStyle name="Input Cell 2 4 29 2 2" xfId="19813"/>
    <cellStyle name="Input Cell 2 4 29 2 3" xfId="19814"/>
    <cellStyle name="Input Cell 2 4 29 2 4" xfId="19815"/>
    <cellStyle name="Input Cell 2 4 29 3" xfId="19816"/>
    <cellStyle name="Input Cell 2 4 29 4" xfId="19817"/>
    <cellStyle name="Input Cell 2 4 29 5" xfId="19818"/>
    <cellStyle name="Input Cell 2 4 3" xfId="2200"/>
    <cellStyle name="Input Cell 2 4 3 2" xfId="19819"/>
    <cellStyle name="Input Cell 2 4 3 2 2" xfId="19820"/>
    <cellStyle name="Input Cell 2 4 3 2 3" xfId="19821"/>
    <cellStyle name="Input Cell 2 4 3 2 4" xfId="19822"/>
    <cellStyle name="Input Cell 2 4 3 3" xfId="19823"/>
    <cellStyle name="Input Cell 2 4 3 4" xfId="19824"/>
    <cellStyle name="Input Cell 2 4 3 5" xfId="19825"/>
    <cellStyle name="Input Cell 2 4 30" xfId="2201"/>
    <cellStyle name="Input Cell 2 4 30 2" xfId="19826"/>
    <cellStyle name="Input Cell 2 4 30 2 2" xfId="19827"/>
    <cellStyle name="Input Cell 2 4 30 2 3" xfId="19828"/>
    <cellStyle name="Input Cell 2 4 30 2 4" xfId="19829"/>
    <cellStyle name="Input Cell 2 4 30 3" xfId="19830"/>
    <cellStyle name="Input Cell 2 4 30 4" xfId="19831"/>
    <cellStyle name="Input Cell 2 4 30 5" xfId="19832"/>
    <cellStyle name="Input Cell 2 4 31" xfId="2202"/>
    <cellStyle name="Input Cell 2 4 31 2" xfId="19833"/>
    <cellStyle name="Input Cell 2 4 31 2 2" xfId="19834"/>
    <cellStyle name="Input Cell 2 4 31 2 3" xfId="19835"/>
    <cellStyle name="Input Cell 2 4 31 2 4" xfId="19836"/>
    <cellStyle name="Input Cell 2 4 31 3" xfId="19837"/>
    <cellStyle name="Input Cell 2 4 31 4" xfId="19838"/>
    <cellStyle name="Input Cell 2 4 31 5" xfId="19839"/>
    <cellStyle name="Input Cell 2 4 32" xfId="2203"/>
    <cellStyle name="Input Cell 2 4 32 2" xfId="19840"/>
    <cellStyle name="Input Cell 2 4 32 2 2" xfId="19841"/>
    <cellStyle name="Input Cell 2 4 32 2 3" xfId="19842"/>
    <cellStyle name="Input Cell 2 4 32 2 4" xfId="19843"/>
    <cellStyle name="Input Cell 2 4 32 3" xfId="19844"/>
    <cellStyle name="Input Cell 2 4 32 4" xfId="19845"/>
    <cellStyle name="Input Cell 2 4 32 5" xfId="19846"/>
    <cellStyle name="Input Cell 2 4 33" xfId="2204"/>
    <cellStyle name="Input Cell 2 4 33 2" xfId="19847"/>
    <cellStyle name="Input Cell 2 4 33 2 2" xfId="19848"/>
    <cellStyle name="Input Cell 2 4 33 2 3" xfId="19849"/>
    <cellStyle name="Input Cell 2 4 33 2 4" xfId="19850"/>
    <cellStyle name="Input Cell 2 4 33 3" xfId="19851"/>
    <cellStyle name="Input Cell 2 4 33 4" xfId="19852"/>
    <cellStyle name="Input Cell 2 4 33 5" xfId="19853"/>
    <cellStyle name="Input Cell 2 4 34" xfId="2205"/>
    <cellStyle name="Input Cell 2 4 34 2" xfId="19854"/>
    <cellStyle name="Input Cell 2 4 34 2 2" xfId="19855"/>
    <cellStyle name="Input Cell 2 4 34 2 3" xfId="19856"/>
    <cellStyle name="Input Cell 2 4 34 2 4" xfId="19857"/>
    <cellStyle name="Input Cell 2 4 34 3" xfId="19858"/>
    <cellStyle name="Input Cell 2 4 34 4" xfId="19859"/>
    <cellStyle name="Input Cell 2 4 34 5" xfId="19860"/>
    <cellStyle name="Input Cell 2 4 35" xfId="2206"/>
    <cellStyle name="Input Cell 2 4 35 2" xfId="19861"/>
    <cellStyle name="Input Cell 2 4 35 2 2" xfId="19862"/>
    <cellStyle name="Input Cell 2 4 35 2 3" xfId="19863"/>
    <cellStyle name="Input Cell 2 4 35 2 4" xfId="19864"/>
    <cellStyle name="Input Cell 2 4 35 3" xfId="19865"/>
    <cellStyle name="Input Cell 2 4 35 4" xfId="19866"/>
    <cellStyle name="Input Cell 2 4 35 5" xfId="19867"/>
    <cellStyle name="Input Cell 2 4 36" xfId="2207"/>
    <cellStyle name="Input Cell 2 4 36 2" xfId="19868"/>
    <cellStyle name="Input Cell 2 4 36 2 2" xfId="19869"/>
    <cellStyle name="Input Cell 2 4 36 2 3" xfId="19870"/>
    <cellStyle name="Input Cell 2 4 36 2 4" xfId="19871"/>
    <cellStyle name="Input Cell 2 4 36 3" xfId="19872"/>
    <cellStyle name="Input Cell 2 4 36 4" xfId="19873"/>
    <cellStyle name="Input Cell 2 4 36 5" xfId="19874"/>
    <cellStyle name="Input Cell 2 4 37" xfId="2208"/>
    <cellStyle name="Input Cell 2 4 37 2" xfId="19875"/>
    <cellStyle name="Input Cell 2 4 37 2 2" xfId="19876"/>
    <cellStyle name="Input Cell 2 4 37 2 3" xfId="19877"/>
    <cellStyle name="Input Cell 2 4 37 2 4" xfId="19878"/>
    <cellStyle name="Input Cell 2 4 37 3" xfId="19879"/>
    <cellStyle name="Input Cell 2 4 37 4" xfId="19880"/>
    <cellStyle name="Input Cell 2 4 37 5" xfId="19881"/>
    <cellStyle name="Input Cell 2 4 38" xfId="2209"/>
    <cellStyle name="Input Cell 2 4 38 2" xfId="19882"/>
    <cellStyle name="Input Cell 2 4 38 2 2" xfId="19883"/>
    <cellStyle name="Input Cell 2 4 38 2 3" xfId="19884"/>
    <cellStyle name="Input Cell 2 4 38 2 4" xfId="19885"/>
    <cellStyle name="Input Cell 2 4 38 3" xfId="19886"/>
    <cellStyle name="Input Cell 2 4 38 4" xfId="19887"/>
    <cellStyle name="Input Cell 2 4 38 5" xfId="19888"/>
    <cellStyle name="Input Cell 2 4 39" xfId="2210"/>
    <cellStyle name="Input Cell 2 4 39 2" xfId="19889"/>
    <cellStyle name="Input Cell 2 4 39 2 2" xfId="19890"/>
    <cellStyle name="Input Cell 2 4 39 2 3" xfId="19891"/>
    <cellStyle name="Input Cell 2 4 39 2 4" xfId="19892"/>
    <cellStyle name="Input Cell 2 4 39 3" xfId="19893"/>
    <cellStyle name="Input Cell 2 4 39 4" xfId="19894"/>
    <cellStyle name="Input Cell 2 4 39 5" xfId="19895"/>
    <cellStyle name="Input Cell 2 4 4" xfId="2211"/>
    <cellStyle name="Input Cell 2 4 4 2" xfId="19896"/>
    <cellStyle name="Input Cell 2 4 4 2 2" xfId="19897"/>
    <cellStyle name="Input Cell 2 4 4 2 3" xfId="19898"/>
    <cellStyle name="Input Cell 2 4 4 2 4" xfId="19899"/>
    <cellStyle name="Input Cell 2 4 4 3" xfId="19900"/>
    <cellStyle name="Input Cell 2 4 4 4" xfId="19901"/>
    <cellStyle name="Input Cell 2 4 4 5" xfId="19902"/>
    <cellStyle name="Input Cell 2 4 40" xfId="2212"/>
    <cellStyle name="Input Cell 2 4 40 2" xfId="19903"/>
    <cellStyle name="Input Cell 2 4 40 2 2" xfId="19904"/>
    <cellStyle name="Input Cell 2 4 40 2 3" xfId="19905"/>
    <cellStyle name="Input Cell 2 4 40 2 4" xfId="19906"/>
    <cellStyle name="Input Cell 2 4 40 3" xfId="19907"/>
    <cellStyle name="Input Cell 2 4 40 4" xfId="19908"/>
    <cellStyle name="Input Cell 2 4 40 5" xfId="19909"/>
    <cellStyle name="Input Cell 2 4 41" xfId="2213"/>
    <cellStyle name="Input Cell 2 4 41 2" xfId="19910"/>
    <cellStyle name="Input Cell 2 4 41 2 2" xfId="19911"/>
    <cellStyle name="Input Cell 2 4 41 2 3" xfId="19912"/>
    <cellStyle name="Input Cell 2 4 41 2 4" xfId="19913"/>
    <cellStyle name="Input Cell 2 4 41 3" xfId="19914"/>
    <cellStyle name="Input Cell 2 4 41 4" xfId="19915"/>
    <cellStyle name="Input Cell 2 4 41 5" xfId="19916"/>
    <cellStyle name="Input Cell 2 4 42" xfId="2214"/>
    <cellStyle name="Input Cell 2 4 42 2" xfId="19917"/>
    <cellStyle name="Input Cell 2 4 42 2 2" xfId="19918"/>
    <cellStyle name="Input Cell 2 4 42 2 3" xfId="19919"/>
    <cellStyle name="Input Cell 2 4 42 2 4" xfId="19920"/>
    <cellStyle name="Input Cell 2 4 42 3" xfId="19921"/>
    <cellStyle name="Input Cell 2 4 42 4" xfId="19922"/>
    <cellStyle name="Input Cell 2 4 42 5" xfId="19923"/>
    <cellStyle name="Input Cell 2 4 43" xfId="2215"/>
    <cellStyle name="Input Cell 2 4 43 2" xfId="19924"/>
    <cellStyle name="Input Cell 2 4 43 2 2" xfId="19925"/>
    <cellStyle name="Input Cell 2 4 43 2 3" xfId="19926"/>
    <cellStyle name="Input Cell 2 4 43 2 4" xfId="19927"/>
    <cellStyle name="Input Cell 2 4 43 3" xfId="19928"/>
    <cellStyle name="Input Cell 2 4 43 4" xfId="19929"/>
    <cellStyle name="Input Cell 2 4 43 5" xfId="19930"/>
    <cellStyle name="Input Cell 2 4 44" xfId="2216"/>
    <cellStyle name="Input Cell 2 4 44 2" xfId="19931"/>
    <cellStyle name="Input Cell 2 4 44 2 2" xfId="19932"/>
    <cellStyle name="Input Cell 2 4 44 2 3" xfId="19933"/>
    <cellStyle name="Input Cell 2 4 44 2 4" xfId="19934"/>
    <cellStyle name="Input Cell 2 4 44 3" xfId="19935"/>
    <cellStyle name="Input Cell 2 4 44 4" xfId="19936"/>
    <cellStyle name="Input Cell 2 4 44 5" xfId="19937"/>
    <cellStyle name="Input Cell 2 4 45" xfId="2217"/>
    <cellStyle name="Input Cell 2 4 45 2" xfId="19938"/>
    <cellStyle name="Input Cell 2 4 45 2 2" xfId="19939"/>
    <cellStyle name="Input Cell 2 4 45 2 3" xfId="19940"/>
    <cellStyle name="Input Cell 2 4 45 2 4" xfId="19941"/>
    <cellStyle name="Input Cell 2 4 45 3" xfId="19942"/>
    <cellStyle name="Input Cell 2 4 45 4" xfId="19943"/>
    <cellStyle name="Input Cell 2 4 45 5" xfId="19944"/>
    <cellStyle name="Input Cell 2 4 46" xfId="19945"/>
    <cellStyle name="Input Cell 2 4 46 2" xfId="19946"/>
    <cellStyle name="Input Cell 2 4 46 3" xfId="19947"/>
    <cellStyle name="Input Cell 2 4 46 4" xfId="19948"/>
    <cellStyle name="Input Cell 2 4 47" xfId="19949"/>
    <cellStyle name="Input Cell 2 4 48" xfId="19950"/>
    <cellStyle name="Input Cell 2 4 5" xfId="2218"/>
    <cellStyle name="Input Cell 2 4 5 2" xfId="19951"/>
    <cellStyle name="Input Cell 2 4 5 2 2" xfId="19952"/>
    <cellStyle name="Input Cell 2 4 5 2 3" xfId="19953"/>
    <cellStyle name="Input Cell 2 4 5 2 4" xfId="19954"/>
    <cellStyle name="Input Cell 2 4 5 3" xfId="19955"/>
    <cellStyle name="Input Cell 2 4 5 4" xfId="19956"/>
    <cellStyle name="Input Cell 2 4 5 5" xfId="19957"/>
    <cellStyle name="Input Cell 2 4 6" xfId="2219"/>
    <cellStyle name="Input Cell 2 4 6 2" xfId="19958"/>
    <cellStyle name="Input Cell 2 4 6 2 2" xfId="19959"/>
    <cellStyle name="Input Cell 2 4 6 2 3" xfId="19960"/>
    <cellStyle name="Input Cell 2 4 6 2 4" xfId="19961"/>
    <cellStyle name="Input Cell 2 4 6 3" xfId="19962"/>
    <cellStyle name="Input Cell 2 4 6 4" xfId="19963"/>
    <cellStyle name="Input Cell 2 4 6 5" xfId="19964"/>
    <cellStyle name="Input Cell 2 4 7" xfId="2220"/>
    <cellStyle name="Input Cell 2 4 7 2" xfId="19965"/>
    <cellStyle name="Input Cell 2 4 7 2 2" xfId="19966"/>
    <cellStyle name="Input Cell 2 4 7 2 3" xfId="19967"/>
    <cellStyle name="Input Cell 2 4 7 2 4" xfId="19968"/>
    <cellStyle name="Input Cell 2 4 7 3" xfId="19969"/>
    <cellStyle name="Input Cell 2 4 7 4" xfId="19970"/>
    <cellStyle name="Input Cell 2 4 7 5" xfId="19971"/>
    <cellStyle name="Input Cell 2 4 8" xfId="2221"/>
    <cellStyle name="Input Cell 2 4 8 2" xfId="19972"/>
    <cellStyle name="Input Cell 2 4 8 2 2" xfId="19973"/>
    <cellStyle name="Input Cell 2 4 8 2 3" xfId="19974"/>
    <cellStyle name="Input Cell 2 4 8 2 4" xfId="19975"/>
    <cellStyle name="Input Cell 2 4 8 3" xfId="19976"/>
    <cellStyle name="Input Cell 2 4 8 4" xfId="19977"/>
    <cellStyle name="Input Cell 2 4 8 5" xfId="19978"/>
    <cellStyle name="Input Cell 2 4 9" xfId="2222"/>
    <cellStyle name="Input Cell 2 4 9 2" xfId="19979"/>
    <cellStyle name="Input Cell 2 4 9 2 2" xfId="19980"/>
    <cellStyle name="Input Cell 2 4 9 2 3" xfId="19981"/>
    <cellStyle name="Input Cell 2 4 9 2 4" xfId="19982"/>
    <cellStyle name="Input Cell 2 4 9 3" xfId="19983"/>
    <cellStyle name="Input Cell 2 4 9 4" xfId="19984"/>
    <cellStyle name="Input Cell 2 4 9 5" xfId="19985"/>
    <cellStyle name="Input Cell 2 5" xfId="2223"/>
    <cellStyle name="Input Cell 2 5 10" xfId="2224"/>
    <cellStyle name="Input Cell 2 5 10 2" xfId="19986"/>
    <cellStyle name="Input Cell 2 5 10 2 2" xfId="19987"/>
    <cellStyle name="Input Cell 2 5 10 2 3" xfId="19988"/>
    <cellStyle name="Input Cell 2 5 10 2 4" xfId="19989"/>
    <cellStyle name="Input Cell 2 5 10 3" xfId="19990"/>
    <cellStyle name="Input Cell 2 5 10 4" xfId="19991"/>
    <cellStyle name="Input Cell 2 5 10 5" xfId="19992"/>
    <cellStyle name="Input Cell 2 5 11" xfId="2225"/>
    <cellStyle name="Input Cell 2 5 11 2" xfId="19993"/>
    <cellStyle name="Input Cell 2 5 11 2 2" xfId="19994"/>
    <cellStyle name="Input Cell 2 5 11 2 3" xfId="19995"/>
    <cellStyle name="Input Cell 2 5 11 2 4" xfId="19996"/>
    <cellStyle name="Input Cell 2 5 11 3" xfId="19997"/>
    <cellStyle name="Input Cell 2 5 11 4" xfId="19998"/>
    <cellStyle name="Input Cell 2 5 11 5" xfId="19999"/>
    <cellStyle name="Input Cell 2 5 12" xfId="2226"/>
    <cellStyle name="Input Cell 2 5 12 2" xfId="20000"/>
    <cellStyle name="Input Cell 2 5 12 2 2" xfId="20001"/>
    <cellStyle name="Input Cell 2 5 12 2 3" xfId="20002"/>
    <cellStyle name="Input Cell 2 5 12 2 4" xfId="20003"/>
    <cellStyle name="Input Cell 2 5 12 3" xfId="20004"/>
    <cellStyle name="Input Cell 2 5 12 4" xfId="20005"/>
    <cellStyle name="Input Cell 2 5 12 5" xfId="20006"/>
    <cellStyle name="Input Cell 2 5 13" xfId="2227"/>
    <cellStyle name="Input Cell 2 5 13 2" xfId="20007"/>
    <cellStyle name="Input Cell 2 5 13 2 2" xfId="20008"/>
    <cellStyle name="Input Cell 2 5 13 2 3" xfId="20009"/>
    <cellStyle name="Input Cell 2 5 13 2 4" xfId="20010"/>
    <cellStyle name="Input Cell 2 5 13 3" xfId="20011"/>
    <cellStyle name="Input Cell 2 5 13 4" xfId="20012"/>
    <cellStyle name="Input Cell 2 5 13 5" xfId="20013"/>
    <cellStyle name="Input Cell 2 5 14" xfId="2228"/>
    <cellStyle name="Input Cell 2 5 14 2" xfId="20014"/>
    <cellStyle name="Input Cell 2 5 14 2 2" xfId="20015"/>
    <cellStyle name="Input Cell 2 5 14 2 3" xfId="20016"/>
    <cellStyle name="Input Cell 2 5 14 2 4" xfId="20017"/>
    <cellStyle name="Input Cell 2 5 14 3" xfId="20018"/>
    <cellStyle name="Input Cell 2 5 14 4" xfId="20019"/>
    <cellStyle name="Input Cell 2 5 14 5" xfId="20020"/>
    <cellStyle name="Input Cell 2 5 15" xfId="2229"/>
    <cellStyle name="Input Cell 2 5 15 2" xfId="20021"/>
    <cellStyle name="Input Cell 2 5 15 2 2" xfId="20022"/>
    <cellStyle name="Input Cell 2 5 15 2 3" xfId="20023"/>
    <cellStyle name="Input Cell 2 5 15 2 4" xfId="20024"/>
    <cellStyle name="Input Cell 2 5 15 3" xfId="20025"/>
    <cellStyle name="Input Cell 2 5 15 4" xfId="20026"/>
    <cellStyle name="Input Cell 2 5 15 5" xfId="20027"/>
    <cellStyle name="Input Cell 2 5 16" xfId="2230"/>
    <cellStyle name="Input Cell 2 5 16 2" xfId="20028"/>
    <cellStyle name="Input Cell 2 5 16 2 2" xfId="20029"/>
    <cellStyle name="Input Cell 2 5 16 2 3" xfId="20030"/>
    <cellStyle name="Input Cell 2 5 16 2 4" xfId="20031"/>
    <cellStyle name="Input Cell 2 5 16 3" xfId="20032"/>
    <cellStyle name="Input Cell 2 5 16 4" xfId="20033"/>
    <cellStyle name="Input Cell 2 5 16 5" xfId="20034"/>
    <cellStyle name="Input Cell 2 5 17" xfId="2231"/>
    <cellStyle name="Input Cell 2 5 17 2" xfId="20035"/>
    <cellStyle name="Input Cell 2 5 17 2 2" xfId="20036"/>
    <cellStyle name="Input Cell 2 5 17 2 3" xfId="20037"/>
    <cellStyle name="Input Cell 2 5 17 2 4" xfId="20038"/>
    <cellStyle name="Input Cell 2 5 17 3" xfId="20039"/>
    <cellStyle name="Input Cell 2 5 17 4" xfId="20040"/>
    <cellStyle name="Input Cell 2 5 17 5" xfId="20041"/>
    <cellStyle name="Input Cell 2 5 18" xfId="2232"/>
    <cellStyle name="Input Cell 2 5 18 2" xfId="20042"/>
    <cellStyle name="Input Cell 2 5 18 2 2" xfId="20043"/>
    <cellStyle name="Input Cell 2 5 18 2 3" xfId="20044"/>
    <cellStyle name="Input Cell 2 5 18 2 4" xfId="20045"/>
    <cellStyle name="Input Cell 2 5 18 3" xfId="20046"/>
    <cellStyle name="Input Cell 2 5 18 4" xfId="20047"/>
    <cellStyle name="Input Cell 2 5 18 5" xfId="20048"/>
    <cellStyle name="Input Cell 2 5 19" xfId="2233"/>
    <cellStyle name="Input Cell 2 5 19 2" xfId="20049"/>
    <cellStyle name="Input Cell 2 5 19 2 2" xfId="20050"/>
    <cellStyle name="Input Cell 2 5 19 2 3" xfId="20051"/>
    <cellStyle name="Input Cell 2 5 19 2 4" xfId="20052"/>
    <cellStyle name="Input Cell 2 5 19 3" xfId="20053"/>
    <cellStyle name="Input Cell 2 5 19 4" xfId="20054"/>
    <cellStyle name="Input Cell 2 5 19 5" xfId="20055"/>
    <cellStyle name="Input Cell 2 5 2" xfId="2234"/>
    <cellStyle name="Input Cell 2 5 2 2" xfId="20056"/>
    <cellStyle name="Input Cell 2 5 2 2 2" xfId="20057"/>
    <cellStyle name="Input Cell 2 5 2 2 3" xfId="20058"/>
    <cellStyle name="Input Cell 2 5 2 2 4" xfId="20059"/>
    <cellStyle name="Input Cell 2 5 2 3" xfId="20060"/>
    <cellStyle name="Input Cell 2 5 2 4" xfId="20061"/>
    <cellStyle name="Input Cell 2 5 2 5" xfId="20062"/>
    <cellStyle name="Input Cell 2 5 20" xfId="2235"/>
    <cellStyle name="Input Cell 2 5 20 2" xfId="20063"/>
    <cellStyle name="Input Cell 2 5 20 2 2" xfId="20064"/>
    <cellStyle name="Input Cell 2 5 20 2 3" xfId="20065"/>
    <cellStyle name="Input Cell 2 5 20 2 4" xfId="20066"/>
    <cellStyle name="Input Cell 2 5 20 3" xfId="20067"/>
    <cellStyle name="Input Cell 2 5 20 4" xfId="20068"/>
    <cellStyle name="Input Cell 2 5 20 5" xfId="20069"/>
    <cellStyle name="Input Cell 2 5 21" xfId="2236"/>
    <cellStyle name="Input Cell 2 5 21 2" xfId="20070"/>
    <cellStyle name="Input Cell 2 5 21 2 2" xfId="20071"/>
    <cellStyle name="Input Cell 2 5 21 2 3" xfId="20072"/>
    <cellStyle name="Input Cell 2 5 21 2 4" xfId="20073"/>
    <cellStyle name="Input Cell 2 5 21 3" xfId="20074"/>
    <cellStyle name="Input Cell 2 5 21 4" xfId="20075"/>
    <cellStyle name="Input Cell 2 5 21 5" xfId="20076"/>
    <cellStyle name="Input Cell 2 5 22" xfId="2237"/>
    <cellStyle name="Input Cell 2 5 22 2" xfId="20077"/>
    <cellStyle name="Input Cell 2 5 22 2 2" xfId="20078"/>
    <cellStyle name="Input Cell 2 5 22 2 3" xfId="20079"/>
    <cellStyle name="Input Cell 2 5 22 2 4" xfId="20080"/>
    <cellStyle name="Input Cell 2 5 22 3" xfId="20081"/>
    <cellStyle name="Input Cell 2 5 22 4" xfId="20082"/>
    <cellStyle name="Input Cell 2 5 22 5" xfId="20083"/>
    <cellStyle name="Input Cell 2 5 23" xfId="2238"/>
    <cellStyle name="Input Cell 2 5 23 2" xfId="20084"/>
    <cellStyle name="Input Cell 2 5 23 2 2" xfId="20085"/>
    <cellStyle name="Input Cell 2 5 23 2 3" xfId="20086"/>
    <cellStyle name="Input Cell 2 5 23 2 4" xfId="20087"/>
    <cellStyle name="Input Cell 2 5 23 3" xfId="20088"/>
    <cellStyle name="Input Cell 2 5 23 4" xfId="20089"/>
    <cellStyle name="Input Cell 2 5 23 5" xfId="20090"/>
    <cellStyle name="Input Cell 2 5 24" xfId="2239"/>
    <cellStyle name="Input Cell 2 5 24 2" xfId="20091"/>
    <cellStyle name="Input Cell 2 5 24 2 2" xfId="20092"/>
    <cellStyle name="Input Cell 2 5 24 2 3" xfId="20093"/>
    <cellStyle name="Input Cell 2 5 24 2 4" xfId="20094"/>
    <cellStyle name="Input Cell 2 5 24 3" xfId="20095"/>
    <cellStyle name="Input Cell 2 5 24 4" xfId="20096"/>
    <cellStyle name="Input Cell 2 5 24 5" xfId="20097"/>
    <cellStyle name="Input Cell 2 5 25" xfId="2240"/>
    <cellStyle name="Input Cell 2 5 25 2" xfId="20098"/>
    <cellStyle name="Input Cell 2 5 25 2 2" xfId="20099"/>
    <cellStyle name="Input Cell 2 5 25 2 3" xfId="20100"/>
    <cellStyle name="Input Cell 2 5 25 2 4" xfId="20101"/>
    <cellStyle name="Input Cell 2 5 25 3" xfId="20102"/>
    <cellStyle name="Input Cell 2 5 25 4" xfId="20103"/>
    <cellStyle name="Input Cell 2 5 25 5" xfId="20104"/>
    <cellStyle name="Input Cell 2 5 26" xfId="2241"/>
    <cellStyle name="Input Cell 2 5 26 2" xfId="20105"/>
    <cellStyle name="Input Cell 2 5 26 2 2" xfId="20106"/>
    <cellStyle name="Input Cell 2 5 26 2 3" xfId="20107"/>
    <cellStyle name="Input Cell 2 5 26 2 4" xfId="20108"/>
    <cellStyle name="Input Cell 2 5 26 3" xfId="20109"/>
    <cellStyle name="Input Cell 2 5 26 4" xfId="20110"/>
    <cellStyle name="Input Cell 2 5 26 5" xfId="20111"/>
    <cellStyle name="Input Cell 2 5 27" xfId="2242"/>
    <cellStyle name="Input Cell 2 5 27 2" xfId="20112"/>
    <cellStyle name="Input Cell 2 5 27 2 2" xfId="20113"/>
    <cellStyle name="Input Cell 2 5 27 2 3" xfId="20114"/>
    <cellStyle name="Input Cell 2 5 27 2 4" xfId="20115"/>
    <cellStyle name="Input Cell 2 5 27 3" xfId="20116"/>
    <cellStyle name="Input Cell 2 5 27 4" xfId="20117"/>
    <cellStyle name="Input Cell 2 5 27 5" xfId="20118"/>
    <cellStyle name="Input Cell 2 5 28" xfId="2243"/>
    <cellStyle name="Input Cell 2 5 28 2" xfId="20119"/>
    <cellStyle name="Input Cell 2 5 28 2 2" xfId="20120"/>
    <cellStyle name="Input Cell 2 5 28 2 3" xfId="20121"/>
    <cellStyle name="Input Cell 2 5 28 2 4" xfId="20122"/>
    <cellStyle name="Input Cell 2 5 28 3" xfId="20123"/>
    <cellStyle name="Input Cell 2 5 28 4" xfId="20124"/>
    <cellStyle name="Input Cell 2 5 28 5" xfId="20125"/>
    <cellStyle name="Input Cell 2 5 29" xfId="2244"/>
    <cellStyle name="Input Cell 2 5 29 2" xfId="20126"/>
    <cellStyle name="Input Cell 2 5 29 2 2" xfId="20127"/>
    <cellStyle name="Input Cell 2 5 29 2 3" xfId="20128"/>
    <cellStyle name="Input Cell 2 5 29 2 4" xfId="20129"/>
    <cellStyle name="Input Cell 2 5 29 3" xfId="20130"/>
    <cellStyle name="Input Cell 2 5 29 4" xfId="20131"/>
    <cellStyle name="Input Cell 2 5 29 5" xfId="20132"/>
    <cellStyle name="Input Cell 2 5 3" xfId="2245"/>
    <cellStyle name="Input Cell 2 5 3 2" xfId="20133"/>
    <cellStyle name="Input Cell 2 5 3 2 2" xfId="20134"/>
    <cellStyle name="Input Cell 2 5 3 2 3" xfId="20135"/>
    <cellStyle name="Input Cell 2 5 3 2 4" xfId="20136"/>
    <cellStyle name="Input Cell 2 5 3 3" xfId="20137"/>
    <cellStyle name="Input Cell 2 5 3 4" xfId="20138"/>
    <cellStyle name="Input Cell 2 5 3 5" xfId="20139"/>
    <cellStyle name="Input Cell 2 5 30" xfId="2246"/>
    <cellStyle name="Input Cell 2 5 30 2" xfId="20140"/>
    <cellStyle name="Input Cell 2 5 30 2 2" xfId="20141"/>
    <cellStyle name="Input Cell 2 5 30 2 3" xfId="20142"/>
    <cellStyle name="Input Cell 2 5 30 2 4" xfId="20143"/>
    <cellStyle name="Input Cell 2 5 30 3" xfId="20144"/>
    <cellStyle name="Input Cell 2 5 30 4" xfId="20145"/>
    <cellStyle name="Input Cell 2 5 30 5" xfId="20146"/>
    <cellStyle name="Input Cell 2 5 31" xfId="2247"/>
    <cellStyle name="Input Cell 2 5 31 2" xfId="20147"/>
    <cellStyle name="Input Cell 2 5 31 2 2" xfId="20148"/>
    <cellStyle name="Input Cell 2 5 31 2 3" xfId="20149"/>
    <cellStyle name="Input Cell 2 5 31 2 4" xfId="20150"/>
    <cellStyle name="Input Cell 2 5 31 3" xfId="20151"/>
    <cellStyle name="Input Cell 2 5 31 4" xfId="20152"/>
    <cellStyle name="Input Cell 2 5 31 5" xfId="20153"/>
    <cellStyle name="Input Cell 2 5 32" xfId="2248"/>
    <cellStyle name="Input Cell 2 5 32 2" xfId="20154"/>
    <cellStyle name="Input Cell 2 5 32 2 2" xfId="20155"/>
    <cellStyle name="Input Cell 2 5 32 2 3" xfId="20156"/>
    <cellStyle name="Input Cell 2 5 32 2 4" xfId="20157"/>
    <cellStyle name="Input Cell 2 5 32 3" xfId="20158"/>
    <cellStyle name="Input Cell 2 5 32 4" xfId="20159"/>
    <cellStyle name="Input Cell 2 5 32 5" xfId="20160"/>
    <cellStyle name="Input Cell 2 5 33" xfId="2249"/>
    <cellStyle name="Input Cell 2 5 33 2" xfId="20161"/>
    <cellStyle name="Input Cell 2 5 33 2 2" xfId="20162"/>
    <cellStyle name="Input Cell 2 5 33 2 3" xfId="20163"/>
    <cellStyle name="Input Cell 2 5 33 2 4" xfId="20164"/>
    <cellStyle name="Input Cell 2 5 33 3" xfId="20165"/>
    <cellStyle name="Input Cell 2 5 33 4" xfId="20166"/>
    <cellStyle name="Input Cell 2 5 33 5" xfId="20167"/>
    <cellStyle name="Input Cell 2 5 34" xfId="2250"/>
    <cellStyle name="Input Cell 2 5 34 2" xfId="20168"/>
    <cellStyle name="Input Cell 2 5 34 2 2" xfId="20169"/>
    <cellStyle name="Input Cell 2 5 34 2 3" xfId="20170"/>
    <cellStyle name="Input Cell 2 5 34 2 4" xfId="20171"/>
    <cellStyle name="Input Cell 2 5 34 3" xfId="20172"/>
    <cellStyle name="Input Cell 2 5 34 4" xfId="20173"/>
    <cellStyle name="Input Cell 2 5 34 5" xfId="20174"/>
    <cellStyle name="Input Cell 2 5 35" xfId="2251"/>
    <cellStyle name="Input Cell 2 5 35 2" xfId="20175"/>
    <cellStyle name="Input Cell 2 5 35 2 2" xfId="20176"/>
    <cellStyle name="Input Cell 2 5 35 2 3" xfId="20177"/>
    <cellStyle name="Input Cell 2 5 35 2 4" xfId="20178"/>
    <cellStyle name="Input Cell 2 5 35 3" xfId="20179"/>
    <cellStyle name="Input Cell 2 5 35 4" xfId="20180"/>
    <cellStyle name="Input Cell 2 5 35 5" xfId="20181"/>
    <cellStyle name="Input Cell 2 5 36" xfId="2252"/>
    <cellStyle name="Input Cell 2 5 36 2" xfId="20182"/>
    <cellStyle name="Input Cell 2 5 36 2 2" xfId="20183"/>
    <cellStyle name="Input Cell 2 5 36 2 3" xfId="20184"/>
    <cellStyle name="Input Cell 2 5 36 2 4" xfId="20185"/>
    <cellStyle name="Input Cell 2 5 36 3" xfId="20186"/>
    <cellStyle name="Input Cell 2 5 36 4" xfId="20187"/>
    <cellStyle name="Input Cell 2 5 36 5" xfId="20188"/>
    <cellStyle name="Input Cell 2 5 37" xfId="2253"/>
    <cellStyle name="Input Cell 2 5 37 2" xfId="20189"/>
    <cellStyle name="Input Cell 2 5 37 2 2" xfId="20190"/>
    <cellStyle name="Input Cell 2 5 37 2 3" xfId="20191"/>
    <cellStyle name="Input Cell 2 5 37 2 4" xfId="20192"/>
    <cellStyle name="Input Cell 2 5 37 3" xfId="20193"/>
    <cellStyle name="Input Cell 2 5 37 4" xfId="20194"/>
    <cellStyle name="Input Cell 2 5 37 5" xfId="20195"/>
    <cellStyle name="Input Cell 2 5 38" xfId="2254"/>
    <cellStyle name="Input Cell 2 5 38 2" xfId="20196"/>
    <cellStyle name="Input Cell 2 5 38 2 2" xfId="20197"/>
    <cellStyle name="Input Cell 2 5 38 2 3" xfId="20198"/>
    <cellStyle name="Input Cell 2 5 38 2 4" xfId="20199"/>
    <cellStyle name="Input Cell 2 5 38 3" xfId="20200"/>
    <cellStyle name="Input Cell 2 5 38 4" xfId="20201"/>
    <cellStyle name="Input Cell 2 5 38 5" xfId="20202"/>
    <cellStyle name="Input Cell 2 5 39" xfId="2255"/>
    <cellStyle name="Input Cell 2 5 39 2" xfId="20203"/>
    <cellStyle name="Input Cell 2 5 39 2 2" xfId="20204"/>
    <cellStyle name="Input Cell 2 5 39 2 3" xfId="20205"/>
    <cellStyle name="Input Cell 2 5 39 2 4" xfId="20206"/>
    <cellStyle name="Input Cell 2 5 39 3" xfId="20207"/>
    <cellStyle name="Input Cell 2 5 39 4" xfId="20208"/>
    <cellStyle name="Input Cell 2 5 39 5" xfId="20209"/>
    <cellStyle name="Input Cell 2 5 4" xfId="2256"/>
    <cellStyle name="Input Cell 2 5 4 2" xfId="20210"/>
    <cellStyle name="Input Cell 2 5 4 2 2" xfId="20211"/>
    <cellStyle name="Input Cell 2 5 4 2 3" xfId="20212"/>
    <cellStyle name="Input Cell 2 5 4 2 4" xfId="20213"/>
    <cellStyle name="Input Cell 2 5 4 3" xfId="20214"/>
    <cellStyle name="Input Cell 2 5 4 4" xfId="20215"/>
    <cellStyle name="Input Cell 2 5 4 5" xfId="20216"/>
    <cellStyle name="Input Cell 2 5 40" xfId="2257"/>
    <cellStyle name="Input Cell 2 5 40 2" xfId="20217"/>
    <cellStyle name="Input Cell 2 5 40 2 2" xfId="20218"/>
    <cellStyle name="Input Cell 2 5 40 2 3" xfId="20219"/>
    <cellStyle name="Input Cell 2 5 40 2 4" xfId="20220"/>
    <cellStyle name="Input Cell 2 5 40 3" xfId="20221"/>
    <cellStyle name="Input Cell 2 5 40 4" xfId="20222"/>
    <cellStyle name="Input Cell 2 5 40 5" xfId="20223"/>
    <cellStyle name="Input Cell 2 5 41" xfId="2258"/>
    <cellStyle name="Input Cell 2 5 41 2" xfId="20224"/>
    <cellStyle name="Input Cell 2 5 41 2 2" xfId="20225"/>
    <cellStyle name="Input Cell 2 5 41 2 3" xfId="20226"/>
    <cellStyle name="Input Cell 2 5 41 2 4" xfId="20227"/>
    <cellStyle name="Input Cell 2 5 41 3" xfId="20228"/>
    <cellStyle name="Input Cell 2 5 41 4" xfId="20229"/>
    <cellStyle name="Input Cell 2 5 41 5" xfId="20230"/>
    <cellStyle name="Input Cell 2 5 42" xfId="2259"/>
    <cellStyle name="Input Cell 2 5 42 2" xfId="20231"/>
    <cellStyle name="Input Cell 2 5 42 2 2" xfId="20232"/>
    <cellStyle name="Input Cell 2 5 42 2 3" xfId="20233"/>
    <cellStyle name="Input Cell 2 5 42 2 4" xfId="20234"/>
    <cellStyle name="Input Cell 2 5 42 3" xfId="20235"/>
    <cellStyle name="Input Cell 2 5 42 4" xfId="20236"/>
    <cellStyle name="Input Cell 2 5 42 5" xfId="20237"/>
    <cellStyle name="Input Cell 2 5 43" xfId="2260"/>
    <cellStyle name="Input Cell 2 5 43 2" xfId="20238"/>
    <cellStyle name="Input Cell 2 5 43 2 2" xfId="20239"/>
    <cellStyle name="Input Cell 2 5 43 2 3" xfId="20240"/>
    <cellStyle name="Input Cell 2 5 43 2 4" xfId="20241"/>
    <cellStyle name="Input Cell 2 5 43 3" xfId="20242"/>
    <cellStyle name="Input Cell 2 5 43 4" xfId="20243"/>
    <cellStyle name="Input Cell 2 5 43 5" xfId="20244"/>
    <cellStyle name="Input Cell 2 5 44" xfId="2261"/>
    <cellStyle name="Input Cell 2 5 44 2" xfId="20245"/>
    <cellStyle name="Input Cell 2 5 44 2 2" xfId="20246"/>
    <cellStyle name="Input Cell 2 5 44 2 3" xfId="20247"/>
    <cellStyle name="Input Cell 2 5 44 2 4" xfId="20248"/>
    <cellStyle name="Input Cell 2 5 44 3" xfId="20249"/>
    <cellStyle name="Input Cell 2 5 44 4" xfId="20250"/>
    <cellStyle name="Input Cell 2 5 44 5" xfId="20251"/>
    <cellStyle name="Input Cell 2 5 45" xfId="20252"/>
    <cellStyle name="Input Cell 2 5 45 2" xfId="20253"/>
    <cellStyle name="Input Cell 2 5 45 3" xfId="20254"/>
    <cellStyle name="Input Cell 2 5 45 4" xfId="20255"/>
    <cellStyle name="Input Cell 2 5 46" xfId="20256"/>
    <cellStyle name="Input Cell 2 5 46 2" xfId="20257"/>
    <cellStyle name="Input Cell 2 5 46 3" xfId="20258"/>
    <cellStyle name="Input Cell 2 5 46 4" xfId="20259"/>
    <cellStyle name="Input Cell 2 5 47" xfId="20260"/>
    <cellStyle name="Input Cell 2 5 48" xfId="20261"/>
    <cellStyle name="Input Cell 2 5 49" xfId="20262"/>
    <cellStyle name="Input Cell 2 5 5" xfId="2262"/>
    <cellStyle name="Input Cell 2 5 5 2" xfId="20263"/>
    <cellStyle name="Input Cell 2 5 5 2 2" xfId="20264"/>
    <cellStyle name="Input Cell 2 5 5 2 3" xfId="20265"/>
    <cellStyle name="Input Cell 2 5 5 2 4" xfId="20266"/>
    <cellStyle name="Input Cell 2 5 5 3" xfId="20267"/>
    <cellStyle name="Input Cell 2 5 5 4" xfId="20268"/>
    <cellStyle name="Input Cell 2 5 5 5" xfId="20269"/>
    <cellStyle name="Input Cell 2 5 6" xfId="2263"/>
    <cellStyle name="Input Cell 2 5 6 2" xfId="20270"/>
    <cellStyle name="Input Cell 2 5 6 2 2" xfId="20271"/>
    <cellStyle name="Input Cell 2 5 6 2 3" xfId="20272"/>
    <cellStyle name="Input Cell 2 5 6 2 4" xfId="20273"/>
    <cellStyle name="Input Cell 2 5 6 3" xfId="20274"/>
    <cellStyle name="Input Cell 2 5 6 4" xfId="20275"/>
    <cellStyle name="Input Cell 2 5 6 5" xfId="20276"/>
    <cellStyle name="Input Cell 2 5 7" xfId="2264"/>
    <cellStyle name="Input Cell 2 5 7 2" xfId="20277"/>
    <cellStyle name="Input Cell 2 5 7 2 2" xfId="20278"/>
    <cellStyle name="Input Cell 2 5 7 2 3" xfId="20279"/>
    <cellStyle name="Input Cell 2 5 7 2 4" xfId="20280"/>
    <cellStyle name="Input Cell 2 5 7 3" xfId="20281"/>
    <cellStyle name="Input Cell 2 5 7 4" xfId="20282"/>
    <cellStyle name="Input Cell 2 5 7 5" xfId="20283"/>
    <cellStyle name="Input Cell 2 5 8" xfId="2265"/>
    <cellStyle name="Input Cell 2 5 8 2" xfId="20284"/>
    <cellStyle name="Input Cell 2 5 8 2 2" xfId="20285"/>
    <cellStyle name="Input Cell 2 5 8 2 3" xfId="20286"/>
    <cellStyle name="Input Cell 2 5 8 2 4" xfId="20287"/>
    <cellStyle name="Input Cell 2 5 8 3" xfId="20288"/>
    <cellStyle name="Input Cell 2 5 8 4" xfId="20289"/>
    <cellStyle name="Input Cell 2 5 8 5" xfId="20290"/>
    <cellStyle name="Input Cell 2 5 9" xfId="2266"/>
    <cellStyle name="Input Cell 2 5 9 2" xfId="20291"/>
    <cellStyle name="Input Cell 2 5 9 2 2" xfId="20292"/>
    <cellStyle name="Input Cell 2 5 9 2 3" xfId="20293"/>
    <cellStyle name="Input Cell 2 5 9 2 4" xfId="20294"/>
    <cellStyle name="Input Cell 2 5 9 3" xfId="20295"/>
    <cellStyle name="Input Cell 2 5 9 4" xfId="20296"/>
    <cellStyle name="Input Cell 2 5 9 5" xfId="20297"/>
    <cellStyle name="Input Cell 2 6" xfId="2267"/>
    <cellStyle name="Input Cell 2 6 2" xfId="20298"/>
    <cellStyle name="Input Cell 2 6 2 2" xfId="20299"/>
    <cellStyle name="Input Cell 2 6 2 3" xfId="20300"/>
    <cellStyle name="Input Cell 2 6 2 4" xfId="20301"/>
    <cellStyle name="Input Cell 2 6 3" xfId="20302"/>
    <cellStyle name="Input Cell 2 6 4" xfId="20303"/>
    <cellStyle name="Input Cell 2 6 5" xfId="20304"/>
    <cellStyle name="Input Cell 2 7" xfId="2268"/>
    <cellStyle name="Input Cell 2 7 2" xfId="20305"/>
    <cellStyle name="Input Cell 2 7 2 2" xfId="20306"/>
    <cellStyle name="Input Cell 2 7 2 3" xfId="20307"/>
    <cellStyle name="Input Cell 2 7 2 4" xfId="20308"/>
    <cellStyle name="Input Cell 2 7 3" xfId="20309"/>
    <cellStyle name="Input Cell 2 7 4" xfId="20310"/>
    <cellStyle name="Input Cell 2 7 5" xfId="20311"/>
    <cellStyle name="Input Cell 2 8" xfId="2269"/>
    <cellStyle name="Input Cell 2 8 2" xfId="20312"/>
    <cellStyle name="Input Cell 2 8 2 2" xfId="20313"/>
    <cellStyle name="Input Cell 2 8 2 3" xfId="20314"/>
    <cellStyle name="Input Cell 2 8 2 4" xfId="20315"/>
    <cellStyle name="Input Cell 2 8 3" xfId="20316"/>
    <cellStyle name="Input Cell 2 8 4" xfId="20317"/>
    <cellStyle name="Input Cell 2 8 5" xfId="20318"/>
    <cellStyle name="Input Cell 2 9" xfId="2270"/>
    <cellStyle name="Input Cell 2 9 2" xfId="20319"/>
    <cellStyle name="Input Cell 2 9 2 2" xfId="20320"/>
    <cellStyle name="Input Cell 2 9 2 3" xfId="20321"/>
    <cellStyle name="Input Cell 2 9 2 4" xfId="20322"/>
    <cellStyle name="Input Cell 2 9 3" xfId="20323"/>
    <cellStyle name="Input Cell 2 9 4" xfId="20324"/>
    <cellStyle name="Input Cell 2 9 5" xfId="20325"/>
    <cellStyle name="Input Cell 20" xfId="20326"/>
    <cellStyle name="Input Cell 3" xfId="2271"/>
    <cellStyle name="Input Cell 3 10" xfId="2272"/>
    <cellStyle name="Input Cell 3 10 2" xfId="20327"/>
    <cellStyle name="Input Cell 3 10 2 2" xfId="20328"/>
    <cellStyle name="Input Cell 3 10 2 3" xfId="20329"/>
    <cellStyle name="Input Cell 3 10 2 4" xfId="20330"/>
    <cellStyle name="Input Cell 3 10 3" xfId="20331"/>
    <cellStyle name="Input Cell 3 10 4" xfId="20332"/>
    <cellStyle name="Input Cell 3 10 5" xfId="20333"/>
    <cellStyle name="Input Cell 3 11" xfId="2273"/>
    <cellStyle name="Input Cell 3 11 2" xfId="20334"/>
    <cellStyle name="Input Cell 3 11 2 2" xfId="20335"/>
    <cellStyle name="Input Cell 3 11 2 3" xfId="20336"/>
    <cellStyle name="Input Cell 3 11 2 4" xfId="20337"/>
    <cellStyle name="Input Cell 3 11 3" xfId="20338"/>
    <cellStyle name="Input Cell 3 11 4" xfId="20339"/>
    <cellStyle name="Input Cell 3 11 5" xfId="20340"/>
    <cellStyle name="Input Cell 3 12" xfId="2274"/>
    <cellStyle name="Input Cell 3 12 2" xfId="20341"/>
    <cellStyle name="Input Cell 3 12 2 2" xfId="20342"/>
    <cellStyle name="Input Cell 3 12 2 3" xfId="20343"/>
    <cellStyle name="Input Cell 3 12 2 4" xfId="20344"/>
    <cellStyle name="Input Cell 3 12 3" xfId="20345"/>
    <cellStyle name="Input Cell 3 12 4" xfId="20346"/>
    <cellStyle name="Input Cell 3 12 5" xfId="20347"/>
    <cellStyle name="Input Cell 3 13" xfId="2275"/>
    <cellStyle name="Input Cell 3 13 2" xfId="20348"/>
    <cellStyle name="Input Cell 3 13 2 2" xfId="20349"/>
    <cellStyle name="Input Cell 3 13 2 3" xfId="20350"/>
    <cellStyle name="Input Cell 3 13 2 4" xfId="20351"/>
    <cellStyle name="Input Cell 3 13 3" xfId="20352"/>
    <cellStyle name="Input Cell 3 13 4" xfId="20353"/>
    <cellStyle name="Input Cell 3 13 5" xfId="20354"/>
    <cellStyle name="Input Cell 3 14" xfId="2276"/>
    <cellStyle name="Input Cell 3 14 2" xfId="20355"/>
    <cellStyle name="Input Cell 3 14 2 2" xfId="20356"/>
    <cellStyle name="Input Cell 3 14 2 3" xfId="20357"/>
    <cellStyle name="Input Cell 3 14 2 4" xfId="20358"/>
    <cellStyle name="Input Cell 3 14 3" xfId="20359"/>
    <cellStyle name="Input Cell 3 14 4" xfId="20360"/>
    <cellStyle name="Input Cell 3 14 5" xfId="20361"/>
    <cellStyle name="Input Cell 3 15" xfId="2277"/>
    <cellStyle name="Input Cell 3 15 2" xfId="20362"/>
    <cellStyle name="Input Cell 3 15 2 2" xfId="20363"/>
    <cellStyle name="Input Cell 3 15 2 3" xfId="20364"/>
    <cellStyle name="Input Cell 3 15 2 4" xfId="20365"/>
    <cellStyle name="Input Cell 3 15 3" xfId="20366"/>
    <cellStyle name="Input Cell 3 15 4" xfId="20367"/>
    <cellStyle name="Input Cell 3 15 5" xfId="20368"/>
    <cellStyle name="Input Cell 3 16" xfId="2278"/>
    <cellStyle name="Input Cell 3 16 2" xfId="20369"/>
    <cellStyle name="Input Cell 3 16 2 2" xfId="20370"/>
    <cellStyle name="Input Cell 3 16 2 3" xfId="20371"/>
    <cellStyle name="Input Cell 3 16 2 4" xfId="20372"/>
    <cellStyle name="Input Cell 3 16 3" xfId="20373"/>
    <cellStyle name="Input Cell 3 16 4" xfId="20374"/>
    <cellStyle name="Input Cell 3 16 5" xfId="20375"/>
    <cellStyle name="Input Cell 3 17" xfId="20376"/>
    <cellStyle name="Input Cell 3 2" xfId="2279"/>
    <cellStyle name="Input Cell 3 2 10" xfId="2280"/>
    <cellStyle name="Input Cell 3 2 10 2" xfId="20377"/>
    <cellStyle name="Input Cell 3 2 10 2 2" xfId="20378"/>
    <cellStyle name="Input Cell 3 2 10 2 3" xfId="20379"/>
    <cellStyle name="Input Cell 3 2 10 2 4" xfId="20380"/>
    <cellStyle name="Input Cell 3 2 10 3" xfId="20381"/>
    <cellStyle name="Input Cell 3 2 10 4" xfId="20382"/>
    <cellStyle name="Input Cell 3 2 10 5" xfId="20383"/>
    <cellStyle name="Input Cell 3 2 11" xfId="2281"/>
    <cellStyle name="Input Cell 3 2 11 2" xfId="20384"/>
    <cellStyle name="Input Cell 3 2 11 2 2" xfId="20385"/>
    <cellStyle name="Input Cell 3 2 11 2 3" xfId="20386"/>
    <cellStyle name="Input Cell 3 2 11 2 4" xfId="20387"/>
    <cellStyle name="Input Cell 3 2 11 3" xfId="20388"/>
    <cellStyle name="Input Cell 3 2 11 4" xfId="20389"/>
    <cellStyle name="Input Cell 3 2 11 5" xfId="20390"/>
    <cellStyle name="Input Cell 3 2 12" xfId="2282"/>
    <cellStyle name="Input Cell 3 2 12 2" xfId="20391"/>
    <cellStyle name="Input Cell 3 2 12 2 2" xfId="20392"/>
    <cellStyle name="Input Cell 3 2 12 2 3" xfId="20393"/>
    <cellStyle name="Input Cell 3 2 12 2 4" xfId="20394"/>
    <cellStyle name="Input Cell 3 2 12 3" xfId="20395"/>
    <cellStyle name="Input Cell 3 2 12 4" xfId="20396"/>
    <cellStyle name="Input Cell 3 2 12 5" xfId="20397"/>
    <cellStyle name="Input Cell 3 2 13" xfId="2283"/>
    <cellStyle name="Input Cell 3 2 13 2" xfId="20398"/>
    <cellStyle name="Input Cell 3 2 13 2 2" xfId="20399"/>
    <cellStyle name="Input Cell 3 2 13 2 3" xfId="20400"/>
    <cellStyle name="Input Cell 3 2 13 2 4" xfId="20401"/>
    <cellStyle name="Input Cell 3 2 13 3" xfId="20402"/>
    <cellStyle name="Input Cell 3 2 13 4" xfId="20403"/>
    <cellStyle name="Input Cell 3 2 13 5" xfId="20404"/>
    <cellStyle name="Input Cell 3 2 14" xfId="2284"/>
    <cellStyle name="Input Cell 3 2 14 2" xfId="20405"/>
    <cellStyle name="Input Cell 3 2 14 2 2" xfId="20406"/>
    <cellStyle name="Input Cell 3 2 14 2 3" xfId="20407"/>
    <cellStyle name="Input Cell 3 2 14 2 4" xfId="20408"/>
    <cellStyle name="Input Cell 3 2 14 3" xfId="20409"/>
    <cellStyle name="Input Cell 3 2 14 4" xfId="20410"/>
    <cellStyle name="Input Cell 3 2 14 5" xfId="20411"/>
    <cellStyle name="Input Cell 3 2 15" xfId="2285"/>
    <cellStyle name="Input Cell 3 2 15 2" xfId="20412"/>
    <cellStyle name="Input Cell 3 2 15 2 2" xfId="20413"/>
    <cellStyle name="Input Cell 3 2 15 2 3" xfId="20414"/>
    <cellStyle name="Input Cell 3 2 15 2 4" xfId="20415"/>
    <cellStyle name="Input Cell 3 2 15 3" xfId="20416"/>
    <cellStyle name="Input Cell 3 2 15 4" xfId="20417"/>
    <cellStyle name="Input Cell 3 2 15 5" xfId="20418"/>
    <cellStyle name="Input Cell 3 2 16" xfId="2286"/>
    <cellStyle name="Input Cell 3 2 16 2" xfId="20419"/>
    <cellStyle name="Input Cell 3 2 16 2 2" xfId="20420"/>
    <cellStyle name="Input Cell 3 2 16 2 3" xfId="20421"/>
    <cellStyle name="Input Cell 3 2 16 2 4" xfId="20422"/>
    <cellStyle name="Input Cell 3 2 16 3" xfId="20423"/>
    <cellStyle name="Input Cell 3 2 16 4" xfId="20424"/>
    <cellStyle name="Input Cell 3 2 16 5" xfId="20425"/>
    <cellStyle name="Input Cell 3 2 17" xfId="2287"/>
    <cellStyle name="Input Cell 3 2 17 2" xfId="20426"/>
    <cellStyle name="Input Cell 3 2 17 2 2" xfId="20427"/>
    <cellStyle name="Input Cell 3 2 17 2 3" xfId="20428"/>
    <cellStyle name="Input Cell 3 2 17 2 4" xfId="20429"/>
    <cellStyle name="Input Cell 3 2 17 3" xfId="20430"/>
    <cellStyle name="Input Cell 3 2 17 4" xfId="20431"/>
    <cellStyle name="Input Cell 3 2 17 5" xfId="20432"/>
    <cellStyle name="Input Cell 3 2 18" xfId="2288"/>
    <cellStyle name="Input Cell 3 2 18 2" xfId="20433"/>
    <cellStyle name="Input Cell 3 2 18 2 2" xfId="20434"/>
    <cellStyle name="Input Cell 3 2 18 2 3" xfId="20435"/>
    <cellStyle name="Input Cell 3 2 18 2 4" xfId="20436"/>
    <cellStyle name="Input Cell 3 2 18 3" xfId="20437"/>
    <cellStyle name="Input Cell 3 2 18 4" xfId="20438"/>
    <cellStyle name="Input Cell 3 2 18 5" xfId="20439"/>
    <cellStyle name="Input Cell 3 2 19" xfId="2289"/>
    <cellStyle name="Input Cell 3 2 19 2" xfId="20440"/>
    <cellStyle name="Input Cell 3 2 19 2 2" xfId="20441"/>
    <cellStyle name="Input Cell 3 2 19 2 3" xfId="20442"/>
    <cellStyle name="Input Cell 3 2 19 2 4" xfId="20443"/>
    <cellStyle name="Input Cell 3 2 19 3" xfId="20444"/>
    <cellStyle name="Input Cell 3 2 19 4" xfId="20445"/>
    <cellStyle name="Input Cell 3 2 19 5" xfId="20446"/>
    <cellStyle name="Input Cell 3 2 2" xfId="2290"/>
    <cellStyle name="Input Cell 3 2 2 10" xfId="2291"/>
    <cellStyle name="Input Cell 3 2 2 10 2" xfId="20447"/>
    <cellStyle name="Input Cell 3 2 2 10 2 2" xfId="20448"/>
    <cellStyle name="Input Cell 3 2 2 10 2 3" xfId="20449"/>
    <cellStyle name="Input Cell 3 2 2 10 2 4" xfId="20450"/>
    <cellStyle name="Input Cell 3 2 2 10 3" xfId="20451"/>
    <cellStyle name="Input Cell 3 2 2 10 4" xfId="20452"/>
    <cellStyle name="Input Cell 3 2 2 10 5" xfId="20453"/>
    <cellStyle name="Input Cell 3 2 2 11" xfId="2292"/>
    <cellStyle name="Input Cell 3 2 2 11 2" xfId="20454"/>
    <cellStyle name="Input Cell 3 2 2 11 2 2" xfId="20455"/>
    <cellStyle name="Input Cell 3 2 2 11 2 3" xfId="20456"/>
    <cellStyle name="Input Cell 3 2 2 11 2 4" xfId="20457"/>
    <cellStyle name="Input Cell 3 2 2 11 3" xfId="20458"/>
    <cellStyle name="Input Cell 3 2 2 11 4" xfId="20459"/>
    <cellStyle name="Input Cell 3 2 2 11 5" xfId="20460"/>
    <cellStyle name="Input Cell 3 2 2 12" xfId="2293"/>
    <cellStyle name="Input Cell 3 2 2 12 2" xfId="20461"/>
    <cellStyle name="Input Cell 3 2 2 12 2 2" xfId="20462"/>
    <cellStyle name="Input Cell 3 2 2 12 2 3" xfId="20463"/>
    <cellStyle name="Input Cell 3 2 2 12 2 4" xfId="20464"/>
    <cellStyle name="Input Cell 3 2 2 12 3" xfId="20465"/>
    <cellStyle name="Input Cell 3 2 2 12 4" xfId="20466"/>
    <cellStyle name="Input Cell 3 2 2 12 5" xfId="20467"/>
    <cellStyle name="Input Cell 3 2 2 13" xfId="2294"/>
    <cellStyle name="Input Cell 3 2 2 13 2" xfId="20468"/>
    <cellStyle name="Input Cell 3 2 2 13 2 2" xfId="20469"/>
    <cellStyle name="Input Cell 3 2 2 13 2 3" xfId="20470"/>
    <cellStyle name="Input Cell 3 2 2 13 2 4" xfId="20471"/>
    <cellStyle name="Input Cell 3 2 2 13 3" xfId="20472"/>
    <cellStyle name="Input Cell 3 2 2 13 4" xfId="20473"/>
    <cellStyle name="Input Cell 3 2 2 13 5" xfId="20474"/>
    <cellStyle name="Input Cell 3 2 2 14" xfId="2295"/>
    <cellStyle name="Input Cell 3 2 2 14 2" xfId="20475"/>
    <cellStyle name="Input Cell 3 2 2 14 2 2" xfId="20476"/>
    <cellStyle name="Input Cell 3 2 2 14 2 3" xfId="20477"/>
    <cellStyle name="Input Cell 3 2 2 14 2 4" xfId="20478"/>
    <cellStyle name="Input Cell 3 2 2 14 3" xfId="20479"/>
    <cellStyle name="Input Cell 3 2 2 14 4" xfId="20480"/>
    <cellStyle name="Input Cell 3 2 2 14 5" xfId="20481"/>
    <cellStyle name="Input Cell 3 2 2 15" xfId="2296"/>
    <cellStyle name="Input Cell 3 2 2 15 2" xfId="20482"/>
    <cellStyle name="Input Cell 3 2 2 15 2 2" xfId="20483"/>
    <cellStyle name="Input Cell 3 2 2 15 2 3" xfId="20484"/>
    <cellStyle name="Input Cell 3 2 2 15 2 4" xfId="20485"/>
    <cellStyle name="Input Cell 3 2 2 15 3" xfId="20486"/>
    <cellStyle name="Input Cell 3 2 2 15 4" xfId="20487"/>
    <cellStyle name="Input Cell 3 2 2 15 5" xfId="20488"/>
    <cellStyle name="Input Cell 3 2 2 16" xfId="2297"/>
    <cellStyle name="Input Cell 3 2 2 16 2" xfId="20489"/>
    <cellStyle name="Input Cell 3 2 2 16 2 2" xfId="20490"/>
    <cellStyle name="Input Cell 3 2 2 16 2 3" xfId="20491"/>
    <cellStyle name="Input Cell 3 2 2 16 2 4" xfId="20492"/>
    <cellStyle name="Input Cell 3 2 2 16 3" xfId="20493"/>
    <cellStyle name="Input Cell 3 2 2 16 4" xfId="20494"/>
    <cellStyle name="Input Cell 3 2 2 16 5" xfId="20495"/>
    <cellStyle name="Input Cell 3 2 2 17" xfId="2298"/>
    <cellStyle name="Input Cell 3 2 2 17 2" xfId="20496"/>
    <cellStyle name="Input Cell 3 2 2 17 2 2" xfId="20497"/>
    <cellStyle name="Input Cell 3 2 2 17 2 3" xfId="20498"/>
    <cellStyle name="Input Cell 3 2 2 17 2 4" xfId="20499"/>
    <cellStyle name="Input Cell 3 2 2 17 3" xfId="20500"/>
    <cellStyle name="Input Cell 3 2 2 17 4" xfId="20501"/>
    <cellStyle name="Input Cell 3 2 2 17 5" xfId="20502"/>
    <cellStyle name="Input Cell 3 2 2 18" xfId="2299"/>
    <cellStyle name="Input Cell 3 2 2 18 2" xfId="20503"/>
    <cellStyle name="Input Cell 3 2 2 18 2 2" xfId="20504"/>
    <cellStyle name="Input Cell 3 2 2 18 2 3" xfId="20505"/>
    <cellStyle name="Input Cell 3 2 2 18 2 4" xfId="20506"/>
    <cellStyle name="Input Cell 3 2 2 18 3" xfId="20507"/>
    <cellStyle name="Input Cell 3 2 2 18 4" xfId="20508"/>
    <cellStyle name="Input Cell 3 2 2 18 5" xfId="20509"/>
    <cellStyle name="Input Cell 3 2 2 19" xfId="2300"/>
    <cellStyle name="Input Cell 3 2 2 19 2" xfId="20510"/>
    <cellStyle name="Input Cell 3 2 2 19 2 2" xfId="20511"/>
    <cellStyle name="Input Cell 3 2 2 19 2 3" xfId="20512"/>
    <cellStyle name="Input Cell 3 2 2 19 2 4" xfId="20513"/>
    <cellStyle name="Input Cell 3 2 2 19 3" xfId="20514"/>
    <cellStyle name="Input Cell 3 2 2 19 4" xfId="20515"/>
    <cellStyle name="Input Cell 3 2 2 19 5" xfId="20516"/>
    <cellStyle name="Input Cell 3 2 2 2" xfId="2301"/>
    <cellStyle name="Input Cell 3 2 2 2 2" xfId="20517"/>
    <cellStyle name="Input Cell 3 2 2 2 2 2" xfId="20518"/>
    <cellStyle name="Input Cell 3 2 2 2 2 3" xfId="20519"/>
    <cellStyle name="Input Cell 3 2 2 2 2 4" xfId="20520"/>
    <cellStyle name="Input Cell 3 2 2 2 3" xfId="20521"/>
    <cellStyle name="Input Cell 3 2 2 2 4" xfId="20522"/>
    <cellStyle name="Input Cell 3 2 2 2 5" xfId="20523"/>
    <cellStyle name="Input Cell 3 2 2 20" xfId="2302"/>
    <cellStyle name="Input Cell 3 2 2 20 2" xfId="20524"/>
    <cellStyle name="Input Cell 3 2 2 20 2 2" xfId="20525"/>
    <cellStyle name="Input Cell 3 2 2 20 2 3" xfId="20526"/>
    <cellStyle name="Input Cell 3 2 2 20 2 4" xfId="20527"/>
    <cellStyle name="Input Cell 3 2 2 20 3" xfId="20528"/>
    <cellStyle name="Input Cell 3 2 2 20 4" xfId="20529"/>
    <cellStyle name="Input Cell 3 2 2 20 5" xfId="20530"/>
    <cellStyle name="Input Cell 3 2 2 21" xfId="2303"/>
    <cellStyle name="Input Cell 3 2 2 21 2" xfId="20531"/>
    <cellStyle name="Input Cell 3 2 2 21 2 2" xfId="20532"/>
    <cellStyle name="Input Cell 3 2 2 21 2 3" xfId="20533"/>
    <cellStyle name="Input Cell 3 2 2 21 2 4" xfId="20534"/>
    <cellStyle name="Input Cell 3 2 2 21 3" xfId="20535"/>
    <cellStyle name="Input Cell 3 2 2 21 4" xfId="20536"/>
    <cellStyle name="Input Cell 3 2 2 21 5" xfId="20537"/>
    <cellStyle name="Input Cell 3 2 2 22" xfId="2304"/>
    <cellStyle name="Input Cell 3 2 2 22 2" xfId="20538"/>
    <cellStyle name="Input Cell 3 2 2 22 2 2" xfId="20539"/>
    <cellStyle name="Input Cell 3 2 2 22 2 3" xfId="20540"/>
    <cellStyle name="Input Cell 3 2 2 22 2 4" xfId="20541"/>
    <cellStyle name="Input Cell 3 2 2 22 3" xfId="20542"/>
    <cellStyle name="Input Cell 3 2 2 22 4" xfId="20543"/>
    <cellStyle name="Input Cell 3 2 2 22 5" xfId="20544"/>
    <cellStyle name="Input Cell 3 2 2 23" xfId="2305"/>
    <cellStyle name="Input Cell 3 2 2 23 2" xfId="20545"/>
    <cellStyle name="Input Cell 3 2 2 23 2 2" xfId="20546"/>
    <cellStyle name="Input Cell 3 2 2 23 2 3" xfId="20547"/>
    <cellStyle name="Input Cell 3 2 2 23 2 4" xfId="20548"/>
    <cellStyle name="Input Cell 3 2 2 23 3" xfId="20549"/>
    <cellStyle name="Input Cell 3 2 2 23 4" xfId="20550"/>
    <cellStyle name="Input Cell 3 2 2 23 5" xfId="20551"/>
    <cellStyle name="Input Cell 3 2 2 24" xfId="2306"/>
    <cellStyle name="Input Cell 3 2 2 24 2" xfId="20552"/>
    <cellStyle name="Input Cell 3 2 2 24 2 2" xfId="20553"/>
    <cellStyle name="Input Cell 3 2 2 24 2 3" xfId="20554"/>
    <cellStyle name="Input Cell 3 2 2 24 2 4" xfId="20555"/>
    <cellStyle name="Input Cell 3 2 2 24 3" xfId="20556"/>
    <cellStyle name="Input Cell 3 2 2 24 4" xfId="20557"/>
    <cellStyle name="Input Cell 3 2 2 24 5" xfId="20558"/>
    <cellStyle name="Input Cell 3 2 2 25" xfId="2307"/>
    <cellStyle name="Input Cell 3 2 2 25 2" xfId="20559"/>
    <cellStyle name="Input Cell 3 2 2 25 2 2" xfId="20560"/>
    <cellStyle name="Input Cell 3 2 2 25 2 3" xfId="20561"/>
    <cellStyle name="Input Cell 3 2 2 25 2 4" xfId="20562"/>
    <cellStyle name="Input Cell 3 2 2 25 3" xfId="20563"/>
    <cellStyle name="Input Cell 3 2 2 25 4" xfId="20564"/>
    <cellStyle name="Input Cell 3 2 2 25 5" xfId="20565"/>
    <cellStyle name="Input Cell 3 2 2 26" xfId="2308"/>
    <cellStyle name="Input Cell 3 2 2 26 2" xfId="20566"/>
    <cellStyle name="Input Cell 3 2 2 26 2 2" xfId="20567"/>
    <cellStyle name="Input Cell 3 2 2 26 2 3" xfId="20568"/>
    <cellStyle name="Input Cell 3 2 2 26 2 4" xfId="20569"/>
    <cellStyle name="Input Cell 3 2 2 26 3" xfId="20570"/>
    <cellStyle name="Input Cell 3 2 2 26 4" xfId="20571"/>
    <cellStyle name="Input Cell 3 2 2 26 5" xfId="20572"/>
    <cellStyle name="Input Cell 3 2 2 27" xfId="2309"/>
    <cellStyle name="Input Cell 3 2 2 27 2" xfId="20573"/>
    <cellStyle name="Input Cell 3 2 2 27 2 2" xfId="20574"/>
    <cellStyle name="Input Cell 3 2 2 27 2 3" xfId="20575"/>
    <cellStyle name="Input Cell 3 2 2 27 2 4" xfId="20576"/>
    <cellStyle name="Input Cell 3 2 2 27 3" xfId="20577"/>
    <cellStyle name="Input Cell 3 2 2 27 4" xfId="20578"/>
    <cellStyle name="Input Cell 3 2 2 27 5" xfId="20579"/>
    <cellStyle name="Input Cell 3 2 2 28" xfId="2310"/>
    <cellStyle name="Input Cell 3 2 2 28 2" xfId="20580"/>
    <cellStyle name="Input Cell 3 2 2 28 2 2" xfId="20581"/>
    <cellStyle name="Input Cell 3 2 2 28 2 3" xfId="20582"/>
    <cellStyle name="Input Cell 3 2 2 28 2 4" xfId="20583"/>
    <cellStyle name="Input Cell 3 2 2 28 3" xfId="20584"/>
    <cellStyle name="Input Cell 3 2 2 28 4" xfId="20585"/>
    <cellStyle name="Input Cell 3 2 2 28 5" xfId="20586"/>
    <cellStyle name="Input Cell 3 2 2 29" xfId="2311"/>
    <cellStyle name="Input Cell 3 2 2 29 2" xfId="20587"/>
    <cellStyle name="Input Cell 3 2 2 29 2 2" xfId="20588"/>
    <cellStyle name="Input Cell 3 2 2 29 2 3" xfId="20589"/>
    <cellStyle name="Input Cell 3 2 2 29 2 4" xfId="20590"/>
    <cellStyle name="Input Cell 3 2 2 29 3" xfId="20591"/>
    <cellStyle name="Input Cell 3 2 2 29 4" xfId="20592"/>
    <cellStyle name="Input Cell 3 2 2 29 5" xfId="20593"/>
    <cellStyle name="Input Cell 3 2 2 3" xfId="2312"/>
    <cellStyle name="Input Cell 3 2 2 3 2" xfId="20594"/>
    <cellStyle name="Input Cell 3 2 2 3 2 2" xfId="20595"/>
    <cellStyle name="Input Cell 3 2 2 3 2 3" xfId="20596"/>
    <cellStyle name="Input Cell 3 2 2 3 2 4" xfId="20597"/>
    <cellStyle name="Input Cell 3 2 2 3 3" xfId="20598"/>
    <cellStyle name="Input Cell 3 2 2 3 4" xfId="20599"/>
    <cellStyle name="Input Cell 3 2 2 3 5" xfId="20600"/>
    <cellStyle name="Input Cell 3 2 2 30" xfId="2313"/>
    <cellStyle name="Input Cell 3 2 2 30 2" xfId="20601"/>
    <cellStyle name="Input Cell 3 2 2 30 2 2" xfId="20602"/>
    <cellStyle name="Input Cell 3 2 2 30 2 3" xfId="20603"/>
    <cellStyle name="Input Cell 3 2 2 30 2 4" xfId="20604"/>
    <cellStyle name="Input Cell 3 2 2 30 3" xfId="20605"/>
    <cellStyle name="Input Cell 3 2 2 30 4" xfId="20606"/>
    <cellStyle name="Input Cell 3 2 2 30 5" xfId="20607"/>
    <cellStyle name="Input Cell 3 2 2 31" xfId="2314"/>
    <cellStyle name="Input Cell 3 2 2 31 2" xfId="20608"/>
    <cellStyle name="Input Cell 3 2 2 31 2 2" xfId="20609"/>
    <cellStyle name="Input Cell 3 2 2 31 2 3" xfId="20610"/>
    <cellStyle name="Input Cell 3 2 2 31 2 4" xfId="20611"/>
    <cellStyle name="Input Cell 3 2 2 31 3" xfId="20612"/>
    <cellStyle name="Input Cell 3 2 2 31 4" xfId="20613"/>
    <cellStyle name="Input Cell 3 2 2 31 5" xfId="20614"/>
    <cellStyle name="Input Cell 3 2 2 32" xfId="2315"/>
    <cellStyle name="Input Cell 3 2 2 32 2" xfId="20615"/>
    <cellStyle name="Input Cell 3 2 2 32 2 2" xfId="20616"/>
    <cellStyle name="Input Cell 3 2 2 32 2 3" xfId="20617"/>
    <cellStyle name="Input Cell 3 2 2 32 2 4" xfId="20618"/>
    <cellStyle name="Input Cell 3 2 2 32 3" xfId="20619"/>
    <cellStyle name="Input Cell 3 2 2 32 4" xfId="20620"/>
    <cellStyle name="Input Cell 3 2 2 32 5" xfId="20621"/>
    <cellStyle name="Input Cell 3 2 2 33" xfId="2316"/>
    <cellStyle name="Input Cell 3 2 2 33 2" xfId="20622"/>
    <cellStyle name="Input Cell 3 2 2 33 2 2" xfId="20623"/>
    <cellStyle name="Input Cell 3 2 2 33 2 3" xfId="20624"/>
    <cellStyle name="Input Cell 3 2 2 33 2 4" xfId="20625"/>
    <cellStyle name="Input Cell 3 2 2 33 3" xfId="20626"/>
    <cellStyle name="Input Cell 3 2 2 33 4" xfId="20627"/>
    <cellStyle name="Input Cell 3 2 2 33 5" xfId="20628"/>
    <cellStyle name="Input Cell 3 2 2 34" xfId="2317"/>
    <cellStyle name="Input Cell 3 2 2 34 2" xfId="20629"/>
    <cellStyle name="Input Cell 3 2 2 34 2 2" xfId="20630"/>
    <cellStyle name="Input Cell 3 2 2 34 2 3" xfId="20631"/>
    <cellStyle name="Input Cell 3 2 2 34 2 4" xfId="20632"/>
    <cellStyle name="Input Cell 3 2 2 34 3" xfId="20633"/>
    <cellStyle name="Input Cell 3 2 2 34 4" xfId="20634"/>
    <cellStyle name="Input Cell 3 2 2 34 5" xfId="20635"/>
    <cellStyle name="Input Cell 3 2 2 35" xfId="2318"/>
    <cellStyle name="Input Cell 3 2 2 35 2" xfId="20636"/>
    <cellStyle name="Input Cell 3 2 2 35 2 2" xfId="20637"/>
    <cellStyle name="Input Cell 3 2 2 35 2 3" xfId="20638"/>
    <cellStyle name="Input Cell 3 2 2 35 2 4" xfId="20639"/>
    <cellStyle name="Input Cell 3 2 2 35 3" xfId="20640"/>
    <cellStyle name="Input Cell 3 2 2 35 4" xfId="20641"/>
    <cellStyle name="Input Cell 3 2 2 35 5" xfId="20642"/>
    <cellStyle name="Input Cell 3 2 2 36" xfId="2319"/>
    <cellStyle name="Input Cell 3 2 2 36 2" xfId="20643"/>
    <cellStyle name="Input Cell 3 2 2 36 2 2" xfId="20644"/>
    <cellStyle name="Input Cell 3 2 2 36 2 3" xfId="20645"/>
    <cellStyle name="Input Cell 3 2 2 36 2 4" xfId="20646"/>
    <cellStyle name="Input Cell 3 2 2 36 3" xfId="20647"/>
    <cellStyle name="Input Cell 3 2 2 36 4" xfId="20648"/>
    <cellStyle name="Input Cell 3 2 2 36 5" xfId="20649"/>
    <cellStyle name="Input Cell 3 2 2 37" xfId="2320"/>
    <cellStyle name="Input Cell 3 2 2 37 2" xfId="20650"/>
    <cellStyle name="Input Cell 3 2 2 37 2 2" xfId="20651"/>
    <cellStyle name="Input Cell 3 2 2 37 2 3" xfId="20652"/>
    <cellStyle name="Input Cell 3 2 2 37 2 4" xfId="20653"/>
    <cellStyle name="Input Cell 3 2 2 37 3" xfId="20654"/>
    <cellStyle name="Input Cell 3 2 2 37 4" xfId="20655"/>
    <cellStyle name="Input Cell 3 2 2 37 5" xfId="20656"/>
    <cellStyle name="Input Cell 3 2 2 38" xfId="2321"/>
    <cellStyle name="Input Cell 3 2 2 38 2" xfId="20657"/>
    <cellStyle name="Input Cell 3 2 2 38 2 2" xfId="20658"/>
    <cellStyle name="Input Cell 3 2 2 38 2 3" xfId="20659"/>
    <cellStyle name="Input Cell 3 2 2 38 2 4" xfId="20660"/>
    <cellStyle name="Input Cell 3 2 2 38 3" xfId="20661"/>
    <cellStyle name="Input Cell 3 2 2 38 4" xfId="20662"/>
    <cellStyle name="Input Cell 3 2 2 38 5" xfId="20663"/>
    <cellStyle name="Input Cell 3 2 2 39" xfId="2322"/>
    <cellStyle name="Input Cell 3 2 2 39 2" xfId="20664"/>
    <cellStyle name="Input Cell 3 2 2 39 2 2" xfId="20665"/>
    <cellStyle name="Input Cell 3 2 2 39 2 3" xfId="20666"/>
    <cellStyle name="Input Cell 3 2 2 39 2 4" xfId="20667"/>
    <cellStyle name="Input Cell 3 2 2 39 3" xfId="20668"/>
    <cellStyle name="Input Cell 3 2 2 39 4" xfId="20669"/>
    <cellStyle name="Input Cell 3 2 2 39 5" xfId="20670"/>
    <cellStyle name="Input Cell 3 2 2 4" xfId="2323"/>
    <cellStyle name="Input Cell 3 2 2 4 2" xfId="20671"/>
    <cellStyle name="Input Cell 3 2 2 4 2 2" xfId="20672"/>
    <cellStyle name="Input Cell 3 2 2 4 2 3" xfId="20673"/>
    <cellStyle name="Input Cell 3 2 2 4 2 4" xfId="20674"/>
    <cellStyle name="Input Cell 3 2 2 4 3" xfId="20675"/>
    <cellStyle name="Input Cell 3 2 2 4 4" xfId="20676"/>
    <cellStyle name="Input Cell 3 2 2 4 5" xfId="20677"/>
    <cellStyle name="Input Cell 3 2 2 40" xfId="2324"/>
    <cellStyle name="Input Cell 3 2 2 40 2" xfId="20678"/>
    <cellStyle name="Input Cell 3 2 2 40 2 2" xfId="20679"/>
    <cellStyle name="Input Cell 3 2 2 40 2 3" xfId="20680"/>
    <cellStyle name="Input Cell 3 2 2 40 2 4" xfId="20681"/>
    <cellStyle name="Input Cell 3 2 2 40 3" xfId="20682"/>
    <cellStyle name="Input Cell 3 2 2 40 4" xfId="20683"/>
    <cellStyle name="Input Cell 3 2 2 40 5" xfId="20684"/>
    <cellStyle name="Input Cell 3 2 2 41" xfId="2325"/>
    <cellStyle name="Input Cell 3 2 2 41 2" xfId="20685"/>
    <cellStyle name="Input Cell 3 2 2 41 2 2" xfId="20686"/>
    <cellStyle name="Input Cell 3 2 2 41 2 3" xfId="20687"/>
    <cellStyle name="Input Cell 3 2 2 41 2 4" xfId="20688"/>
    <cellStyle name="Input Cell 3 2 2 41 3" xfId="20689"/>
    <cellStyle name="Input Cell 3 2 2 41 4" xfId="20690"/>
    <cellStyle name="Input Cell 3 2 2 41 5" xfId="20691"/>
    <cellStyle name="Input Cell 3 2 2 42" xfId="2326"/>
    <cellStyle name="Input Cell 3 2 2 42 2" xfId="20692"/>
    <cellStyle name="Input Cell 3 2 2 42 2 2" xfId="20693"/>
    <cellStyle name="Input Cell 3 2 2 42 2 3" xfId="20694"/>
    <cellStyle name="Input Cell 3 2 2 42 2 4" xfId="20695"/>
    <cellStyle name="Input Cell 3 2 2 42 3" xfId="20696"/>
    <cellStyle name="Input Cell 3 2 2 42 4" xfId="20697"/>
    <cellStyle name="Input Cell 3 2 2 42 5" xfId="20698"/>
    <cellStyle name="Input Cell 3 2 2 43" xfId="2327"/>
    <cellStyle name="Input Cell 3 2 2 43 2" xfId="20699"/>
    <cellStyle name="Input Cell 3 2 2 43 2 2" xfId="20700"/>
    <cellStyle name="Input Cell 3 2 2 43 2 3" xfId="20701"/>
    <cellStyle name="Input Cell 3 2 2 43 2 4" xfId="20702"/>
    <cellStyle name="Input Cell 3 2 2 43 3" xfId="20703"/>
    <cellStyle name="Input Cell 3 2 2 43 4" xfId="20704"/>
    <cellStyle name="Input Cell 3 2 2 43 5" xfId="20705"/>
    <cellStyle name="Input Cell 3 2 2 44" xfId="2328"/>
    <cellStyle name="Input Cell 3 2 2 44 2" xfId="20706"/>
    <cellStyle name="Input Cell 3 2 2 44 2 2" xfId="20707"/>
    <cellStyle name="Input Cell 3 2 2 44 2 3" xfId="20708"/>
    <cellStyle name="Input Cell 3 2 2 44 2 4" xfId="20709"/>
    <cellStyle name="Input Cell 3 2 2 44 3" xfId="20710"/>
    <cellStyle name="Input Cell 3 2 2 44 4" xfId="20711"/>
    <cellStyle name="Input Cell 3 2 2 44 5" xfId="20712"/>
    <cellStyle name="Input Cell 3 2 2 45" xfId="20713"/>
    <cellStyle name="Input Cell 3 2 2 45 2" xfId="20714"/>
    <cellStyle name="Input Cell 3 2 2 45 3" xfId="20715"/>
    <cellStyle name="Input Cell 3 2 2 45 4" xfId="20716"/>
    <cellStyle name="Input Cell 3 2 2 46" xfId="20717"/>
    <cellStyle name="Input Cell 3 2 2 46 2" xfId="20718"/>
    <cellStyle name="Input Cell 3 2 2 46 3" xfId="20719"/>
    <cellStyle name="Input Cell 3 2 2 46 4" xfId="20720"/>
    <cellStyle name="Input Cell 3 2 2 47" xfId="20721"/>
    <cellStyle name="Input Cell 3 2 2 48" xfId="20722"/>
    <cellStyle name="Input Cell 3 2 2 5" xfId="2329"/>
    <cellStyle name="Input Cell 3 2 2 5 2" xfId="20723"/>
    <cellStyle name="Input Cell 3 2 2 5 2 2" xfId="20724"/>
    <cellStyle name="Input Cell 3 2 2 5 2 3" xfId="20725"/>
    <cellStyle name="Input Cell 3 2 2 5 2 4" xfId="20726"/>
    <cellStyle name="Input Cell 3 2 2 5 3" xfId="20727"/>
    <cellStyle name="Input Cell 3 2 2 5 4" xfId="20728"/>
    <cellStyle name="Input Cell 3 2 2 5 5" xfId="20729"/>
    <cellStyle name="Input Cell 3 2 2 6" xfId="2330"/>
    <cellStyle name="Input Cell 3 2 2 6 2" xfId="20730"/>
    <cellStyle name="Input Cell 3 2 2 6 2 2" xfId="20731"/>
    <cellStyle name="Input Cell 3 2 2 6 2 3" xfId="20732"/>
    <cellStyle name="Input Cell 3 2 2 6 2 4" xfId="20733"/>
    <cellStyle name="Input Cell 3 2 2 6 3" xfId="20734"/>
    <cellStyle name="Input Cell 3 2 2 6 4" xfId="20735"/>
    <cellStyle name="Input Cell 3 2 2 6 5" xfId="20736"/>
    <cellStyle name="Input Cell 3 2 2 7" xfId="2331"/>
    <cellStyle name="Input Cell 3 2 2 7 2" xfId="20737"/>
    <cellStyle name="Input Cell 3 2 2 7 2 2" xfId="20738"/>
    <cellStyle name="Input Cell 3 2 2 7 2 3" xfId="20739"/>
    <cellStyle name="Input Cell 3 2 2 7 2 4" xfId="20740"/>
    <cellStyle name="Input Cell 3 2 2 7 3" xfId="20741"/>
    <cellStyle name="Input Cell 3 2 2 7 4" xfId="20742"/>
    <cellStyle name="Input Cell 3 2 2 7 5" xfId="20743"/>
    <cellStyle name="Input Cell 3 2 2 8" xfId="2332"/>
    <cellStyle name="Input Cell 3 2 2 8 2" xfId="20744"/>
    <cellStyle name="Input Cell 3 2 2 8 2 2" xfId="20745"/>
    <cellStyle name="Input Cell 3 2 2 8 2 3" xfId="20746"/>
    <cellStyle name="Input Cell 3 2 2 8 2 4" xfId="20747"/>
    <cellStyle name="Input Cell 3 2 2 8 3" xfId="20748"/>
    <cellStyle name="Input Cell 3 2 2 8 4" xfId="20749"/>
    <cellStyle name="Input Cell 3 2 2 8 5" xfId="20750"/>
    <cellStyle name="Input Cell 3 2 2 9" xfId="2333"/>
    <cellStyle name="Input Cell 3 2 2 9 2" xfId="20751"/>
    <cellStyle name="Input Cell 3 2 2 9 2 2" xfId="20752"/>
    <cellStyle name="Input Cell 3 2 2 9 2 3" xfId="20753"/>
    <cellStyle name="Input Cell 3 2 2 9 2 4" xfId="20754"/>
    <cellStyle name="Input Cell 3 2 2 9 3" xfId="20755"/>
    <cellStyle name="Input Cell 3 2 2 9 4" xfId="20756"/>
    <cellStyle name="Input Cell 3 2 2 9 5" xfId="20757"/>
    <cellStyle name="Input Cell 3 2 20" xfId="2334"/>
    <cellStyle name="Input Cell 3 2 20 2" xfId="20758"/>
    <cellStyle name="Input Cell 3 2 20 2 2" xfId="20759"/>
    <cellStyle name="Input Cell 3 2 20 2 3" xfId="20760"/>
    <cellStyle name="Input Cell 3 2 20 2 4" xfId="20761"/>
    <cellStyle name="Input Cell 3 2 20 3" xfId="20762"/>
    <cellStyle name="Input Cell 3 2 20 4" xfId="20763"/>
    <cellStyle name="Input Cell 3 2 20 5" xfId="20764"/>
    <cellStyle name="Input Cell 3 2 21" xfId="2335"/>
    <cellStyle name="Input Cell 3 2 21 2" xfId="20765"/>
    <cellStyle name="Input Cell 3 2 21 2 2" xfId="20766"/>
    <cellStyle name="Input Cell 3 2 21 2 3" xfId="20767"/>
    <cellStyle name="Input Cell 3 2 21 2 4" xfId="20768"/>
    <cellStyle name="Input Cell 3 2 21 3" xfId="20769"/>
    <cellStyle name="Input Cell 3 2 21 4" xfId="20770"/>
    <cellStyle name="Input Cell 3 2 21 5" xfId="20771"/>
    <cellStyle name="Input Cell 3 2 22" xfId="2336"/>
    <cellStyle name="Input Cell 3 2 22 2" xfId="20772"/>
    <cellStyle name="Input Cell 3 2 22 2 2" xfId="20773"/>
    <cellStyle name="Input Cell 3 2 22 2 3" xfId="20774"/>
    <cellStyle name="Input Cell 3 2 22 2 4" xfId="20775"/>
    <cellStyle name="Input Cell 3 2 22 3" xfId="20776"/>
    <cellStyle name="Input Cell 3 2 22 4" xfId="20777"/>
    <cellStyle name="Input Cell 3 2 22 5" xfId="20778"/>
    <cellStyle name="Input Cell 3 2 23" xfId="2337"/>
    <cellStyle name="Input Cell 3 2 23 2" xfId="20779"/>
    <cellStyle name="Input Cell 3 2 23 2 2" xfId="20780"/>
    <cellStyle name="Input Cell 3 2 23 2 3" xfId="20781"/>
    <cellStyle name="Input Cell 3 2 23 2 4" xfId="20782"/>
    <cellStyle name="Input Cell 3 2 23 3" xfId="20783"/>
    <cellStyle name="Input Cell 3 2 23 4" xfId="20784"/>
    <cellStyle name="Input Cell 3 2 23 5" xfId="20785"/>
    <cellStyle name="Input Cell 3 2 24" xfId="2338"/>
    <cellStyle name="Input Cell 3 2 24 2" xfId="20786"/>
    <cellStyle name="Input Cell 3 2 24 2 2" xfId="20787"/>
    <cellStyle name="Input Cell 3 2 24 2 3" xfId="20788"/>
    <cellStyle name="Input Cell 3 2 24 2 4" xfId="20789"/>
    <cellStyle name="Input Cell 3 2 24 3" xfId="20790"/>
    <cellStyle name="Input Cell 3 2 24 4" xfId="20791"/>
    <cellStyle name="Input Cell 3 2 24 5" xfId="20792"/>
    <cellStyle name="Input Cell 3 2 25" xfId="2339"/>
    <cellStyle name="Input Cell 3 2 25 2" xfId="20793"/>
    <cellStyle name="Input Cell 3 2 25 2 2" xfId="20794"/>
    <cellStyle name="Input Cell 3 2 25 2 3" xfId="20795"/>
    <cellStyle name="Input Cell 3 2 25 2 4" xfId="20796"/>
    <cellStyle name="Input Cell 3 2 25 3" xfId="20797"/>
    <cellStyle name="Input Cell 3 2 25 4" xfId="20798"/>
    <cellStyle name="Input Cell 3 2 25 5" xfId="20799"/>
    <cellStyle name="Input Cell 3 2 26" xfId="2340"/>
    <cellStyle name="Input Cell 3 2 26 2" xfId="20800"/>
    <cellStyle name="Input Cell 3 2 26 2 2" xfId="20801"/>
    <cellStyle name="Input Cell 3 2 26 2 3" xfId="20802"/>
    <cellStyle name="Input Cell 3 2 26 2 4" xfId="20803"/>
    <cellStyle name="Input Cell 3 2 26 3" xfId="20804"/>
    <cellStyle name="Input Cell 3 2 26 4" xfId="20805"/>
    <cellStyle name="Input Cell 3 2 26 5" xfId="20806"/>
    <cellStyle name="Input Cell 3 2 27" xfId="2341"/>
    <cellStyle name="Input Cell 3 2 27 2" xfId="20807"/>
    <cellStyle name="Input Cell 3 2 27 2 2" xfId="20808"/>
    <cellStyle name="Input Cell 3 2 27 2 3" xfId="20809"/>
    <cellStyle name="Input Cell 3 2 27 2 4" xfId="20810"/>
    <cellStyle name="Input Cell 3 2 27 3" xfId="20811"/>
    <cellStyle name="Input Cell 3 2 27 4" xfId="20812"/>
    <cellStyle name="Input Cell 3 2 27 5" xfId="20813"/>
    <cellStyle name="Input Cell 3 2 28" xfId="2342"/>
    <cellStyle name="Input Cell 3 2 28 2" xfId="20814"/>
    <cellStyle name="Input Cell 3 2 28 2 2" xfId="20815"/>
    <cellStyle name="Input Cell 3 2 28 2 3" xfId="20816"/>
    <cellStyle name="Input Cell 3 2 28 2 4" xfId="20817"/>
    <cellStyle name="Input Cell 3 2 28 3" xfId="20818"/>
    <cellStyle name="Input Cell 3 2 28 4" xfId="20819"/>
    <cellStyle name="Input Cell 3 2 28 5" xfId="20820"/>
    <cellStyle name="Input Cell 3 2 29" xfId="2343"/>
    <cellStyle name="Input Cell 3 2 29 2" xfId="20821"/>
    <cellStyle name="Input Cell 3 2 29 2 2" xfId="20822"/>
    <cellStyle name="Input Cell 3 2 29 2 3" xfId="20823"/>
    <cellStyle name="Input Cell 3 2 29 2 4" xfId="20824"/>
    <cellStyle name="Input Cell 3 2 29 3" xfId="20825"/>
    <cellStyle name="Input Cell 3 2 29 4" xfId="20826"/>
    <cellStyle name="Input Cell 3 2 29 5" xfId="20827"/>
    <cellStyle name="Input Cell 3 2 3" xfId="2344"/>
    <cellStyle name="Input Cell 3 2 3 2" xfId="20828"/>
    <cellStyle name="Input Cell 3 2 3 2 2" xfId="20829"/>
    <cellStyle name="Input Cell 3 2 3 2 3" xfId="20830"/>
    <cellStyle name="Input Cell 3 2 3 2 4" xfId="20831"/>
    <cellStyle name="Input Cell 3 2 3 3" xfId="20832"/>
    <cellStyle name="Input Cell 3 2 3 4" xfId="20833"/>
    <cellStyle name="Input Cell 3 2 3 5" xfId="20834"/>
    <cellStyle name="Input Cell 3 2 30" xfId="2345"/>
    <cellStyle name="Input Cell 3 2 30 2" xfId="20835"/>
    <cellStyle name="Input Cell 3 2 30 2 2" xfId="20836"/>
    <cellStyle name="Input Cell 3 2 30 2 3" xfId="20837"/>
    <cellStyle name="Input Cell 3 2 30 2 4" xfId="20838"/>
    <cellStyle name="Input Cell 3 2 30 3" xfId="20839"/>
    <cellStyle name="Input Cell 3 2 30 4" xfId="20840"/>
    <cellStyle name="Input Cell 3 2 30 5" xfId="20841"/>
    <cellStyle name="Input Cell 3 2 31" xfId="2346"/>
    <cellStyle name="Input Cell 3 2 31 2" xfId="20842"/>
    <cellStyle name="Input Cell 3 2 31 2 2" xfId="20843"/>
    <cellStyle name="Input Cell 3 2 31 2 3" xfId="20844"/>
    <cellStyle name="Input Cell 3 2 31 2 4" xfId="20845"/>
    <cellStyle name="Input Cell 3 2 31 3" xfId="20846"/>
    <cellStyle name="Input Cell 3 2 31 4" xfId="20847"/>
    <cellStyle name="Input Cell 3 2 31 5" xfId="20848"/>
    <cellStyle name="Input Cell 3 2 32" xfId="2347"/>
    <cellStyle name="Input Cell 3 2 32 2" xfId="20849"/>
    <cellStyle name="Input Cell 3 2 32 2 2" xfId="20850"/>
    <cellStyle name="Input Cell 3 2 32 2 3" xfId="20851"/>
    <cellStyle name="Input Cell 3 2 32 2 4" xfId="20852"/>
    <cellStyle name="Input Cell 3 2 32 3" xfId="20853"/>
    <cellStyle name="Input Cell 3 2 32 4" xfId="20854"/>
    <cellStyle name="Input Cell 3 2 32 5" xfId="20855"/>
    <cellStyle name="Input Cell 3 2 33" xfId="2348"/>
    <cellStyle name="Input Cell 3 2 33 2" xfId="20856"/>
    <cellStyle name="Input Cell 3 2 33 2 2" xfId="20857"/>
    <cellStyle name="Input Cell 3 2 33 2 3" xfId="20858"/>
    <cellStyle name="Input Cell 3 2 33 2 4" xfId="20859"/>
    <cellStyle name="Input Cell 3 2 33 3" xfId="20860"/>
    <cellStyle name="Input Cell 3 2 33 4" xfId="20861"/>
    <cellStyle name="Input Cell 3 2 33 5" xfId="20862"/>
    <cellStyle name="Input Cell 3 2 34" xfId="2349"/>
    <cellStyle name="Input Cell 3 2 34 2" xfId="20863"/>
    <cellStyle name="Input Cell 3 2 34 2 2" xfId="20864"/>
    <cellStyle name="Input Cell 3 2 34 2 3" xfId="20865"/>
    <cellStyle name="Input Cell 3 2 34 2 4" xfId="20866"/>
    <cellStyle name="Input Cell 3 2 34 3" xfId="20867"/>
    <cellStyle name="Input Cell 3 2 34 4" xfId="20868"/>
    <cellStyle name="Input Cell 3 2 34 5" xfId="20869"/>
    <cellStyle name="Input Cell 3 2 35" xfId="2350"/>
    <cellStyle name="Input Cell 3 2 35 2" xfId="20870"/>
    <cellStyle name="Input Cell 3 2 35 2 2" xfId="20871"/>
    <cellStyle name="Input Cell 3 2 35 2 3" xfId="20872"/>
    <cellStyle name="Input Cell 3 2 35 2 4" xfId="20873"/>
    <cellStyle name="Input Cell 3 2 35 3" xfId="20874"/>
    <cellStyle name="Input Cell 3 2 35 4" xfId="20875"/>
    <cellStyle name="Input Cell 3 2 35 5" xfId="20876"/>
    <cellStyle name="Input Cell 3 2 36" xfId="2351"/>
    <cellStyle name="Input Cell 3 2 36 2" xfId="20877"/>
    <cellStyle name="Input Cell 3 2 36 2 2" xfId="20878"/>
    <cellStyle name="Input Cell 3 2 36 2 3" xfId="20879"/>
    <cellStyle name="Input Cell 3 2 36 2 4" xfId="20880"/>
    <cellStyle name="Input Cell 3 2 36 3" xfId="20881"/>
    <cellStyle name="Input Cell 3 2 36 4" xfId="20882"/>
    <cellStyle name="Input Cell 3 2 36 5" xfId="20883"/>
    <cellStyle name="Input Cell 3 2 37" xfId="2352"/>
    <cellStyle name="Input Cell 3 2 37 2" xfId="20884"/>
    <cellStyle name="Input Cell 3 2 37 2 2" xfId="20885"/>
    <cellStyle name="Input Cell 3 2 37 2 3" xfId="20886"/>
    <cellStyle name="Input Cell 3 2 37 2 4" xfId="20887"/>
    <cellStyle name="Input Cell 3 2 37 3" xfId="20888"/>
    <cellStyle name="Input Cell 3 2 37 4" xfId="20889"/>
    <cellStyle name="Input Cell 3 2 37 5" xfId="20890"/>
    <cellStyle name="Input Cell 3 2 38" xfId="2353"/>
    <cellStyle name="Input Cell 3 2 38 2" xfId="20891"/>
    <cellStyle name="Input Cell 3 2 38 2 2" xfId="20892"/>
    <cellStyle name="Input Cell 3 2 38 2 3" xfId="20893"/>
    <cellStyle name="Input Cell 3 2 38 2 4" xfId="20894"/>
    <cellStyle name="Input Cell 3 2 38 3" xfId="20895"/>
    <cellStyle name="Input Cell 3 2 38 4" xfId="20896"/>
    <cellStyle name="Input Cell 3 2 38 5" xfId="20897"/>
    <cellStyle name="Input Cell 3 2 39" xfId="2354"/>
    <cellStyle name="Input Cell 3 2 39 2" xfId="20898"/>
    <cellStyle name="Input Cell 3 2 39 2 2" xfId="20899"/>
    <cellStyle name="Input Cell 3 2 39 2 3" xfId="20900"/>
    <cellStyle name="Input Cell 3 2 39 2 4" xfId="20901"/>
    <cellStyle name="Input Cell 3 2 39 3" xfId="20902"/>
    <cellStyle name="Input Cell 3 2 39 4" xfId="20903"/>
    <cellStyle name="Input Cell 3 2 39 5" xfId="20904"/>
    <cellStyle name="Input Cell 3 2 4" xfId="2355"/>
    <cellStyle name="Input Cell 3 2 4 2" xfId="20905"/>
    <cellStyle name="Input Cell 3 2 4 2 2" xfId="20906"/>
    <cellStyle name="Input Cell 3 2 4 2 3" xfId="20907"/>
    <cellStyle name="Input Cell 3 2 4 2 4" xfId="20908"/>
    <cellStyle name="Input Cell 3 2 4 3" xfId="20909"/>
    <cellStyle name="Input Cell 3 2 4 4" xfId="20910"/>
    <cellStyle name="Input Cell 3 2 4 5" xfId="20911"/>
    <cellStyle name="Input Cell 3 2 40" xfId="2356"/>
    <cellStyle name="Input Cell 3 2 40 2" xfId="20912"/>
    <cellStyle name="Input Cell 3 2 40 2 2" xfId="20913"/>
    <cellStyle name="Input Cell 3 2 40 2 3" xfId="20914"/>
    <cellStyle name="Input Cell 3 2 40 2 4" xfId="20915"/>
    <cellStyle name="Input Cell 3 2 40 3" xfId="20916"/>
    <cellStyle name="Input Cell 3 2 40 4" xfId="20917"/>
    <cellStyle name="Input Cell 3 2 40 5" xfId="20918"/>
    <cellStyle name="Input Cell 3 2 41" xfId="2357"/>
    <cellStyle name="Input Cell 3 2 41 2" xfId="20919"/>
    <cellStyle name="Input Cell 3 2 41 2 2" xfId="20920"/>
    <cellStyle name="Input Cell 3 2 41 2 3" xfId="20921"/>
    <cellStyle name="Input Cell 3 2 41 2 4" xfId="20922"/>
    <cellStyle name="Input Cell 3 2 41 3" xfId="20923"/>
    <cellStyle name="Input Cell 3 2 41 4" xfId="20924"/>
    <cellStyle name="Input Cell 3 2 41 5" xfId="20925"/>
    <cellStyle name="Input Cell 3 2 42" xfId="2358"/>
    <cellStyle name="Input Cell 3 2 42 2" xfId="20926"/>
    <cellStyle name="Input Cell 3 2 42 2 2" xfId="20927"/>
    <cellStyle name="Input Cell 3 2 42 2 3" xfId="20928"/>
    <cellStyle name="Input Cell 3 2 42 2 4" xfId="20929"/>
    <cellStyle name="Input Cell 3 2 42 3" xfId="20930"/>
    <cellStyle name="Input Cell 3 2 42 4" xfId="20931"/>
    <cellStyle name="Input Cell 3 2 42 5" xfId="20932"/>
    <cellStyle name="Input Cell 3 2 43" xfId="2359"/>
    <cellStyle name="Input Cell 3 2 43 2" xfId="20933"/>
    <cellStyle name="Input Cell 3 2 43 2 2" xfId="20934"/>
    <cellStyle name="Input Cell 3 2 43 2 3" xfId="20935"/>
    <cellStyle name="Input Cell 3 2 43 2 4" xfId="20936"/>
    <cellStyle name="Input Cell 3 2 43 3" xfId="20937"/>
    <cellStyle name="Input Cell 3 2 43 4" xfId="20938"/>
    <cellStyle name="Input Cell 3 2 43 5" xfId="20939"/>
    <cellStyle name="Input Cell 3 2 44" xfId="2360"/>
    <cellStyle name="Input Cell 3 2 44 2" xfId="20940"/>
    <cellStyle name="Input Cell 3 2 44 2 2" xfId="20941"/>
    <cellStyle name="Input Cell 3 2 44 2 3" xfId="20942"/>
    <cellStyle name="Input Cell 3 2 44 2 4" xfId="20943"/>
    <cellStyle name="Input Cell 3 2 44 3" xfId="20944"/>
    <cellStyle name="Input Cell 3 2 44 4" xfId="20945"/>
    <cellStyle name="Input Cell 3 2 44 5" xfId="20946"/>
    <cellStyle name="Input Cell 3 2 45" xfId="2361"/>
    <cellStyle name="Input Cell 3 2 45 2" xfId="20947"/>
    <cellStyle name="Input Cell 3 2 45 2 2" xfId="20948"/>
    <cellStyle name="Input Cell 3 2 45 2 3" xfId="20949"/>
    <cellStyle name="Input Cell 3 2 45 2 4" xfId="20950"/>
    <cellStyle name="Input Cell 3 2 45 3" xfId="20951"/>
    <cellStyle name="Input Cell 3 2 45 4" xfId="20952"/>
    <cellStyle name="Input Cell 3 2 45 5" xfId="20953"/>
    <cellStyle name="Input Cell 3 2 46" xfId="20954"/>
    <cellStyle name="Input Cell 3 2 46 2" xfId="20955"/>
    <cellStyle name="Input Cell 3 2 46 3" xfId="20956"/>
    <cellStyle name="Input Cell 3 2 46 4" xfId="20957"/>
    <cellStyle name="Input Cell 3 2 47" xfId="20958"/>
    <cellStyle name="Input Cell 3 2 47 2" xfId="20959"/>
    <cellStyle name="Input Cell 3 2 47 3" xfId="20960"/>
    <cellStyle name="Input Cell 3 2 47 4" xfId="20961"/>
    <cellStyle name="Input Cell 3 2 48" xfId="20962"/>
    <cellStyle name="Input Cell 3 2 49" xfId="20963"/>
    <cellStyle name="Input Cell 3 2 5" xfId="2362"/>
    <cellStyle name="Input Cell 3 2 5 2" xfId="20964"/>
    <cellStyle name="Input Cell 3 2 5 2 2" xfId="20965"/>
    <cellStyle name="Input Cell 3 2 5 2 3" xfId="20966"/>
    <cellStyle name="Input Cell 3 2 5 2 4" xfId="20967"/>
    <cellStyle name="Input Cell 3 2 5 3" xfId="20968"/>
    <cellStyle name="Input Cell 3 2 5 4" xfId="20969"/>
    <cellStyle name="Input Cell 3 2 5 5" xfId="20970"/>
    <cellStyle name="Input Cell 3 2 6" xfId="2363"/>
    <cellStyle name="Input Cell 3 2 6 2" xfId="20971"/>
    <cellStyle name="Input Cell 3 2 6 2 2" xfId="20972"/>
    <cellStyle name="Input Cell 3 2 6 2 3" xfId="20973"/>
    <cellStyle name="Input Cell 3 2 6 2 4" xfId="20974"/>
    <cellStyle name="Input Cell 3 2 6 3" xfId="20975"/>
    <cellStyle name="Input Cell 3 2 6 4" xfId="20976"/>
    <cellStyle name="Input Cell 3 2 6 5" xfId="20977"/>
    <cellStyle name="Input Cell 3 2 7" xfId="2364"/>
    <cellStyle name="Input Cell 3 2 7 2" xfId="20978"/>
    <cellStyle name="Input Cell 3 2 7 2 2" xfId="20979"/>
    <cellStyle name="Input Cell 3 2 7 2 3" xfId="20980"/>
    <cellStyle name="Input Cell 3 2 7 2 4" xfId="20981"/>
    <cellStyle name="Input Cell 3 2 7 3" xfId="20982"/>
    <cellStyle name="Input Cell 3 2 7 4" xfId="20983"/>
    <cellStyle name="Input Cell 3 2 7 5" xfId="20984"/>
    <cellStyle name="Input Cell 3 2 8" xfId="2365"/>
    <cellStyle name="Input Cell 3 2 8 2" xfId="20985"/>
    <cellStyle name="Input Cell 3 2 8 2 2" xfId="20986"/>
    <cellStyle name="Input Cell 3 2 8 2 3" xfId="20987"/>
    <cellStyle name="Input Cell 3 2 8 2 4" xfId="20988"/>
    <cellStyle name="Input Cell 3 2 8 3" xfId="20989"/>
    <cellStyle name="Input Cell 3 2 8 4" xfId="20990"/>
    <cellStyle name="Input Cell 3 2 8 5" xfId="20991"/>
    <cellStyle name="Input Cell 3 2 9" xfId="2366"/>
    <cellStyle name="Input Cell 3 2 9 2" xfId="20992"/>
    <cellStyle name="Input Cell 3 2 9 2 2" xfId="20993"/>
    <cellStyle name="Input Cell 3 2 9 2 3" xfId="20994"/>
    <cellStyle name="Input Cell 3 2 9 2 4" xfId="20995"/>
    <cellStyle name="Input Cell 3 2 9 3" xfId="20996"/>
    <cellStyle name="Input Cell 3 2 9 4" xfId="20997"/>
    <cellStyle name="Input Cell 3 2 9 5" xfId="20998"/>
    <cellStyle name="Input Cell 3 3" xfId="2367"/>
    <cellStyle name="Input Cell 3 3 10" xfId="2368"/>
    <cellStyle name="Input Cell 3 3 10 2" xfId="20999"/>
    <cellStyle name="Input Cell 3 3 10 2 2" xfId="21000"/>
    <cellStyle name="Input Cell 3 3 10 2 3" xfId="21001"/>
    <cellStyle name="Input Cell 3 3 10 2 4" xfId="21002"/>
    <cellStyle name="Input Cell 3 3 10 3" xfId="21003"/>
    <cellStyle name="Input Cell 3 3 10 4" xfId="21004"/>
    <cellStyle name="Input Cell 3 3 10 5" xfId="21005"/>
    <cellStyle name="Input Cell 3 3 11" xfId="2369"/>
    <cellStyle name="Input Cell 3 3 11 2" xfId="21006"/>
    <cellStyle name="Input Cell 3 3 11 2 2" xfId="21007"/>
    <cellStyle name="Input Cell 3 3 11 2 3" xfId="21008"/>
    <cellStyle name="Input Cell 3 3 11 2 4" xfId="21009"/>
    <cellStyle name="Input Cell 3 3 11 3" xfId="21010"/>
    <cellStyle name="Input Cell 3 3 11 4" xfId="21011"/>
    <cellStyle name="Input Cell 3 3 11 5" xfId="21012"/>
    <cellStyle name="Input Cell 3 3 12" xfId="2370"/>
    <cellStyle name="Input Cell 3 3 12 2" xfId="21013"/>
    <cellStyle name="Input Cell 3 3 12 2 2" xfId="21014"/>
    <cellStyle name="Input Cell 3 3 12 2 3" xfId="21015"/>
    <cellStyle name="Input Cell 3 3 12 2 4" xfId="21016"/>
    <cellStyle name="Input Cell 3 3 12 3" xfId="21017"/>
    <cellStyle name="Input Cell 3 3 12 4" xfId="21018"/>
    <cellStyle name="Input Cell 3 3 12 5" xfId="21019"/>
    <cellStyle name="Input Cell 3 3 13" xfId="2371"/>
    <cellStyle name="Input Cell 3 3 13 2" xfId="21020"/>
    <cellStyle name="Input Cell 3 3 13 2 2" xfId="21021"/>
    <cellStyle name="Input Cell 3 3 13 2 3" xfId="21022"/>
    <cellStyle name="Input Cell 3 3 13 2 4" xfId="21023"/>
    <cellStyle name="Input Cell 3 3 13 3" xfId="21024"/>
    <cellStyle name="Input Cell 3 3 13 4" xfId="21025"/>
    <cellStyle name="Input Cell 3 3 13 5" xfId="21026"/>
    <cellStyle name="Input Cell 3 3 14" xfId="2372"/>
    <cellStyle name="Input Cell 3 3 14 2" xfId="21027"/>
    <cellStyle name="Input Cell 3 3 14 2 2" xfId="21028"/>
    <cellStyle name="Input Cell 3 3 14 2 3" xfId="21029"/>
    <cellStyle name="Input Cell 3 3 14 2 4" xfId="21030"/>
    <cellStyle name="Input Cell 3 3 14 3" xfId="21031"/>
    <cellStyle name="Input Cell 3 3 14 4" xfId="21032"/>
    <cellStyle name="Input Cell 3 3 14 5" xfId="21033"/>
    <cellStyle name="Input Cell 3 3 15" xfId="2373"/>
    <cellStyle name="Input Cell 3 3 15 2" xfId="21034"/>
    <cellStyle name="Input Cell 3 3 15 2 2" xfId="21035"/>
    <cellStyle name="Input Cell 3 3 15 2 3" xfId="21036"/>
    <cellStyle name="Input Cell 3 3 15 2 4" xfId="21037"/>
    <cellStyle name="Input Cell 3 3 15 3" xfId="21038"/>
    <cellStyle name="Input Cell 3 3 15 4" xfId="21039"/>
    <cellStyle name="Input Cell 3 3 15 5" xfId="21040"/>
    <cellStyle name="Input Cell 3 3 16" xfId="2374"/>
    <cellStyle name="Input Cell 3 3 16 2" xfId="21041"/>
    <cellStyle name="Input Cell 3 3 16 2 2" xfId="21042"/>
    <cellStyle name="Input Cell 3 3 16 2 3" xfId="21043"/>
    <cellStyle name="Input Cell 3 3 16 2 4" xfId="21044"/>
    <cellStyle name="Input Cell 3 3 16 3" xfId="21045"/>
    <cellStyle name="Input Cell 3 3 16 4" xfId="21046"/>
    <cellStyle name="Input Cell 3 3 16 5" xfId="21047"/>
    <cellStyle name="Input Cell 3 3 17" xfId="2375"/>
    <cellStyle name="Input Cell 3 3 17 2" xfId="21048"/>
    <cellStyle name="Input Cell 3 3 17 2 2" xfId="21049"/>
    <cellStyle name="Input Cell 3 3 17 2 3" xfId="21050"/>
    <cellStyle name="Input Cell 3 3 17 2 4" xfId="21051"/>
    <cellStyle name="Input Cell 3 3 17 3" xfId="21052"/>
    <cellStyle name="Input Cell 3 3 17 4" xfId="21053"/>
    <cellStyle name="Input Cell 3 3 17 5" xfId="21054"/>
    <cellStyle name="Input Cell 3 3 18" xfId="2376"/>
    <cellStyle name="Input Cell 3 3 18 2" xfId="21055"/>
    <cellStyle name="Input Cell 3 3 18 2 2" xfId="21056"/>
    <cellStyle name="Input Cell 3 3 18 2 3" xfId="21057"/>
    <cellStyle name="Input Cell 3 3 18 2 4" xfId="21058"/>
    <cellStyle name="Input Cell 3 3 18 3" xfId="21059"/>
    <cellStyle name="Input Cell 3 3 18 4" xfId="21060"/>
    <cellStyle name="Input Cell 3 3 18 5" xfId="21061"/>
    <cellStyle name="Input Cell 3 3 19" xfId="2377"/>
    <cellStyle name="Input Cell 3 3 19 2" xfId="21062"/>
    <cellStyle name="Input Cell 3 3 19 2 2" xfId="21063"/>
    <cellStyle name="Input Cell 3 3 19 2 3" xfId="21064"/>
    <cellStyle name="Input Cell 3 3 19 2 4" xfId="21065"/>
    <cellStyle name="Input Cell 3 3 19 3" xfId="21066"/>
    <cellStyle name="Input Cell 3 3 19 4" xfId="21067"/>
    <cellStyle name="Input Cell 3 3 19 5" xfId="21068"/>
    <cellStyle name="Input Cell 3 3 2" xfId="2378"/>
    <cellStyle name="Input Cell 3 3 2 10" xfId="2379"/>
    <cellStyle name="Input Cell 3 3 2 10 2" xfId="21069"/>
    <cellStyle name="Input Cell 3 3 2 10 2 2" xfId="21070"/>
    <cellStyle name="Input Cell 3 3 2 10 2 3" xfId="21071"/>
    <cellStyle name="Input Cell 3 3 2 10 2 4" xfId="21072"/>
    <cellStyle name="Input Cell 3 3 2 10 3" xfId="21073"/>
    <cellStyle name="Input Cell 3 3 2 10 4" xfId="21074"/>
    <cellStyle name="Input Cell 3 3 2 10 5" xfId="21075"/>
    <cellStyle name="Input Cell 3 3 2 11" xfId="2380"/>
    <cellStyle name="Input Cell 3 3 2 11 2" xfId="21076"/>
    <cellStyle name="Input Cell 3 3 2 11 2 2" xfId="21077"/>
    <cellStyle name="Input Cell 3 3 2 11 2 3" xfId="21078"/>
    <cellStyle name="Input Cell 3 3 2 11 2 4" xfId="21079"/>
    <cellStyle name="Input Cell 3 3 2 11 3" xfId="21080"/>
    <cellStyle name="Input Cell 3 3 2 11 4" xfId="21081"/>
    <cellStyle name="Input Cell 3 3 2 11 5" xfId="21082"/>
    <cellStyle name="Input Cell 3 3 2 12" xfId="2381"/>
    <cellStyle name="Input Cell 3 3 2 12 2" xfId="21083"/>
    <cellStyle name="Input Cell 3 3 2 12 2 2" xfId="21084"/>
    <cellStyle name="Input Cell 3 3 2 12 2 3" xfId="21085"/>
    <cellStyle name="Input Cell 3 3 2 12 2 4" xfId="21086"/>
    <cellStyle name="Input Cell 3 3 2 12 3" xfId="21087"/>
    <cellStyle name="Input Cell 3 3 2 12 4" xfId="21088"/>
    <cellStyle name="Input Cell 3 3 2 12 5" xfId="21089"/>
    <cellStyle name="Input Cell 3 3 2 13" xfId="2382"/>
    <cellStyle name="Input Cell 3 3 2 13 2" xfId="21090"/>
    <cellStyle name="Input Cell 3 3 2 13 2 2" xfId="21091"/>
    <cellStyle name="Input Cell 3 3 2 13 2 3" xfId="21092"/>
    <cellStyle name="Input Cell 3 3 2 13 2 4" xfId="21093"/>
    <cellStyle name="Input Cell 3 3 2 13 3" xfId="21094"/>
    <cellStyle name="Input Cell 3 3 2 13 4" xfId="21095"/>
    <cellStyle name="Input Cell 3 3 2 13 5" xfId="21096"/>
    <cellStyle name="Input Cell 3 3 2 14" xfId="2383"/>
    <cellStyle name="Input Cell 3 3 2 14 2" xfId="21097"/>
    <cellStyle name="Input Cell 3 3 2 14 2 2" xfId="21098"/>
    <cellStyle name="Input Cell 3 3 2 14 2 3" xfId="21099"/>
    <cellStyle name="Input Cell 3 3 2 14 2 4" xfId="21100"/>
    <cellStyle name="Input Cell 3 3 2 14 3" xfId="21101"/>
    <cellStyle name="Input Cell 3 3 2 14 4" xfId="21102"/>
    <cellStyle name="Input Cell 3 3 2 14 5" xfId="21103"/>
    <cellStyle name="Input Cell 3 3 2 15" xfId="2384"/>
    <cellStyle name="Input Cell 3 3 2 15 2" xfId="21104"/>
    <cellStyle name="Input Cell 3 3 2 15 2 2" xfId="21105"/>
    <cellStyle name="Input Cell 3 3 2 15 2 3" xfId="21106"/>
    <cellStyle name="Input Cell 3 3 2 15 2 4" xfId="21107"/>
    <cellStyle name="Input Cell 3 3 2 15 3" xfId="21108"/>
    <cellStyle name="Input Cell 3 3 2 15 4" xfId="21109"/>
    <cellStyle name="Input Cell 3 3 2 15 5" xfId="21110"/>
    <cellStyle name="Input Cell 3 3 2 16" xfId="2385"/>
    <cellStyle name="Input Cell 3 3 2 16 2" xfId="21111"/>
    <cellStyle name="Input Cell 3 3 2 16 2 2" xfId="21112"/>
    <cellStyle name="Input Cell 3 3 2 16 2 3" xfId="21113"/>
    <cellStyle name="Input Cell 3 3 2 16 2 4" xfId="21114"/>
    <cellStyle name="Input Cell 3 3 2 16 3" xfId="21115"/>
    <cellStyle name="Input Cell 3 3 2 16 4" xfId="21116"/>
    <cellStyle name="Input Cell 3 3 2 16 5" xfId="21117"/>
    <cellStyle name="Input Cell 3 3 2 17" xfId="2386"/>
    <cellStyle name="Input Cell 3 3 2 17 2" xfId="21118"/>
    <cellStyle name="Input Cell 3 3 2 17 2 2" xfId="21119"/>
    <cellStyle name="Input Cell 3 3 2 17 2 3" xfId="21120"/>
    <cellStyle name="Input Cell 3 3 2 17 2 4" xfId="21121"/>
    <cellStyle name="Input Cell 3 3 2 17 3" xfId="21122"/>
    <cellStyle name="Input Cell 3 3 2 17 4" xfId="21123"/>
    <cellStyle name="Input Cell 3 3 2 17 5" xfId="21124"/>
    <cellStyle name="Input Cell 3 3 2 18" xfId="2387"/>
    <cellStyle name="Input Cell 3 3 2 18 2" xfId="21125"/>
    <cellStyle name="Input Cell 3 3 2 18 2 2" xfId="21126"/>
    <cellStyle name="Input Cell 3 3 2 18 2 3" xfId="21127"/>
    <cellStyle name="Input Cell 3 3 2 18 2 4" xfId="21128"/>
    <cellStyle name="Input Cell 3 3 2 18 3" xfId="21129"/>
    <cellStyle name="Input Cell 3 3 2 18 4" xfId="21130"/>
    <cellStyle name="Input Cell 3 3 2 18 5" xfId="21131"/>
    <cellStyle name="Input Cell 3 3 2 19" xfId="2388"/>
    <cellStyle name="Input Cell 3 3 2 19 2" xfId="21132"/>
    <cellStyle name="Input Cell 3 3 2 19 2 2" xfId="21133"/>
    <cellStyle name="Input Cell 3 3 2 19 2 3" xfId="21134"/>
    <cellStyle name="Input Cell 3 3 2 19 2 4" xfId="21135"/>
    <cellStyle name="Input Cell 3 3 2 19 3" xfId="21136"/>
    <cellStyle name="Input Cell 3 3 2 19 4" xfId="21137"/>
    <cellStyle name="Input Cell 3 3 2 19 5" xfId="21138"/>
    <cellStyle name="Input Cell 3 3 2 2" xfId="2389"/>
    <cellStyle name="Input Cell 3 3 2 2 2" xfId="21139"/>
    <cellStyle name="Input Cell 3 3 2 2 2 2" xfId="21140"/>
    <cellStyle name="Input Cell 3 3 2 2 2 3" xfId="21141"/>
    <cellStyle name="Input Cell 3 3 2 2 2 4" xfId="21142"/>
    <cellStyle name="Input Cell 3 3 2 2 3" xfId="21143"/>
    <cellStyle name="Input Cell 3 3 2 2 4" xfId="21144"/>
    <cellStyle name="Input Cell 3 3 2 2 5" xfId="21145"/>
    <cellStyle name="Input Cell 3 3 2 20" xfId="2390"/>
    <cellStyle name="Input Cell 3 3 2 20 2" xfId="21146"/>
    <cellStyle name="Input Cell 3 3 2 20 2 2" xfId="21147"/>
    <cellStyle name="Input Cell 3 3 2 20 2 3" xfId="21148"/>
    <cellStyle name="Input Cell 3 3 2 20 2 4" xfId="21149"/>
    <cellStyle name="Input Cell 3 3 2 20 3" xfId="21150"/>
    <cellStyle name="Input Cell 3 3 2 20 4" xfId="21151"/>
    <cellStyle name="Input Cell 3 3 2 20 5" xfId="21152"/>
    <cellStyle name="Input Cell 3 3 2 21" xfId="2391"/>
    <cellStyle name="Input Cell 3 3 2 21 2" xfId="21153"/>
    <cellStyle name="Input Cell 3 3 2 21 2 2" xfId="21154"/>
    <cellStyle name="Input Cell 3 3 2 21 2 3" xfId="21155"/>
    <cellStyle name="Input Cell 3 3 2 21 2 4" xfId="21156"/>
    <cellStyle name="Input Cell 3 3 2 21 3" xfId="21157"/>
    <cellStyle name="Input Cell 3 3 2 21 4" xfId="21158"/>
    <cellStyle name="Input Cell 3 3 2 21 5" xfId="21159"/>
    <cellStyle name="Input Cell 3 3 2 22" xfId="2392"/>
    <cellStyle name="Input Cell 3 3 2 22 2" xfId="21160"/>
    <cellStyle name="Input Cell 3 3 2 22 2 2" xfId="21161"/>
    <cellStyle name="Input Cell 3 3 2 22 2 3" xfId="21162"/>
    <cellStyle name="Input Cell 3 3 2 22 2 4" xfId="21163"/>
    <cellStyle name="Input Cell 3 3 2 22 3" xfId="21164"/>
    <cellStyle name="Input Cell 3 3 2 22 4" xfId="21165"/>
    <cellStyle name="Input Cell 3 3 2 22 5" xfId="21166"/>
    <cellStyle name="Input Cell 3 3 2 23" xfId="2393"/>
    <cellStyle name="Input Cell 3 3 2 23 2" xfId="21167"/>
    <cellStyle name="Input Cell 3 3 2 23 2 2" xfId="21168"/>
    <cellStyle name="Input Cell 3 3 2 23 2 3" xfId="21169"/>
    <cellStyle name="Input Cell 3 3 2 23 2 4" xfId="21170"/>
    <cellStyle name="Input Cell 3 3 2 23 3" xfId="21171"/>
    <cellStyle name="Input Cell 3 3 2 23 4" xfId="21172"/>
    <cellStyle name="Input Cell 3 3 2 23 5" xfId="21173"/>
    <cellStyle name="Input Cell 3 3 2 24" xfId="2394"/>
    <cellStyle name="Input Cell 3 3 2 24 2" xfId="21174"/>
    <cellStyle name="Input Cell 3 3 2 24 2 2" xfId="21175"/>
    <cellStyle name="Input Cell 3 3 2 24 2 3" xfId="21176"/>
    <cellStyle name="Input Cell 3 3 2 24 2 4" xfId="21177"/>
    <cellStyle name="Input Cell 3 3 2 24 3" xfId="21178"/>
    <cellStyle name="Input Cell 3 3 2 24 4" xfId="21179"/>
    <cellStyle name="Input Cell 3 3 2 24 5" xfId="21180"/>
    <cellStyle name="Input Cell 3 3 2 25" xfId="2395"/>
    <cellStyle name="Input Cell 3 3 2 25 2" xfId="21181"/>
    <cellStyle name="Input Cell 3 3 2 25 2 2" xfId="21182"/>
    <cellStyle name="Input Cell 3 3 2 25 2 3" xfId="21183"/>
    <cellStyle name="Input Cell 3 3 2 25 2 4" xfId="21184"/>
    <cellStyle name="Input Cell 3 3 2 25 3" xfId="21185"/>
    <cellStyle name="Input Cell 3 3 2 25 4" xfId="21186"/>
    <cellStyle name="Input Cell 3 3 2 25 5" xfId="21187"/>
    <cellStyle name="Input Cell 3 3 2 26" xfId="2396"/>
    <cellStyle name="Input Cell 3 3 2 26 2" xfId="21188"/>
    <cellStyle name="Input Cell 3 3 2 26 2 2" xfId="21189"/>
    <cellStyle name="Input Cell 3 3 2 26 2 3" xfId="21190"/>
    <cellStyle name="Input Cell 3 3 2 26 2 4" xfId="21191"/>
    <cellStyle name="Input Cell 3 3 2 26 3" xfId="21192"/>
    <cellStyle name="Input Cell 3 3 2 26 4" xfId="21193"/>
    <cellStyle name="Input Cell 3 3 2 26 5" xfId="21194"/>
    <cellStyle name="Input Cell 3 3 2 27" xfId="2397"/>
    <cellStyle name="Input Cell 3 3 2 27 2" xfId="21195"/>
    <cellStyle name="Input Cell 3 3 2 27 2 2" xfId="21196"/>
    <cellStyle name="Input Cell 3 3 2 27 2 3" xfId="21197"/>
    <cellStyle name="Input Cell 3 3 2 27 2 4" xfId="21198"/>
    <cellStyle name="Input Cell 3 3 2 27 3" xfId="21199"/>
    <cellStyle name="Input Cell 3 3 2 27 4" xfId="21200"/>
    <cellStyle name="Input Cell 3 3 2 27 5" xfId="21201"/>
    <cellStyle name="Input Cell 3 3 2 28" xfId="2398"/>
    <cellStyle name="Input Cell 3 3 2 28 2" xfId="21202"/>
    <cellStyle name="Input Cell 3 3 2 28 2 2" xfId="21203"/>
    <cellStyle name="Input Cell 3 3 2 28 2 3" xfId="21204"/>
    <cellStyle name="Input Cell 3 3 2 28 2 4" xfId="21205"/>
    <cellStyle name="Input Cell 3 3 2 28 3" xfId="21206"/>
    <cellStyle name="Input Cell 3 3 2 28 4" xfId="21207"/>
    <cellStyle name="Input Cell 3 3 2 28 5" xfId="21208"/>
    <cellStyle name="Input Cell 3 3 2 29" xfId="2399"/>
    <cellStyle name="Input Cell 3 3 2 29 2" xfId="21209"/>
    <cellStyle name="Input Cell 3 3 2 29 2 2" xfId="21210"/>
    <cellStyle name="Input Cell 3 3 2 29 2 3" xfId="21211"/>
    <cellStyle name="Input Cell 3 3 2 29 2 4" xfId="21212"/>
    <cellStyle name="Input Cell 3 3 2 29 3" xfId="21213"/>
    <cellStyle name="Input Cell 3 3 2 29 4" xfId="21214"/>
    <cellStyle name="Input Cell 3 3 2 29 5" xfId="21215"/>
    <cellStyle name="Input Cell 3 3 2 3" xfId="2400"/>
    <cellStyle name="Input Cell 3 3 2 3 2" xfId="21216"/>
    <cellStyle name="Input Cell 3 3 2 3 2 2" xfId="21217"/>
    <cellStyle name="Input Cell 3 3 2 3 2 3" xfId="21218"/>
    <cellStyle name="Input Cell 3 3 2 3 2 4" xfId="21219"/>
    <cellStyle name="Input Cell 3 3 2 3 3" xfId="21220"/>
    <cellStyle name="Input Cell 3 3 2 3 4" xfId="21221"/>
    <cellStyle name="Input Cell 3 3 2 3 5" xfId="21222"/>
    <cellStyle name="Input Cell 3 3 2 30" xfId="2401"/>
    <cellStyle name="Input Cell 3 3 2 30 2" xfId="21223"/>
    <cellStyle name="Input Cell 3 3 2 30 2 2" xfId="21224"/>
    <cellStyle name="Input Cell 3 3 2 30 2 3" xfId="21225"/>
    <cellStyle name="Input Cell 3 3 2 30 2 4" xfId="21226"/>
    <cellStyle name="Input Cell 3 3 2 30 3" xfId="21227"/>
    <cellStyle name="Input Cell 3 3 2 30 4" xfId="21228"/>
    <cellStyle name="Input Cell 3 3 2 30 5" xfId="21229"/>
    <cellStyle name="Input Cell 3 3 2 31" xfId="2402"/>
    <cellStyle name="Input Cell 3 3 2 31 2" xfId="21230"/>
    <cellStyle name="Input Cell 3 3 2 31 2 2" xfId="21231"/>
    <cellStyle name="Input Cell 3 3 2 31 2 3" xfId="21232"/>
    <cellStyle name="Input Cell 3 3 2 31 2 4" xfId="21233"/>
    <cellStyle name="Input Cell 3 3 2 31 3" xfId="21234"/>
    <cellStyle name="Input Cell 3 3 2 31 4" xfId="21235"/>
    <cellStyle name="Input Cell 3 3 2 31 5" xfId="21236"/>
    <cellStyle name="Input Cell 3 3 2 32" xfId="2403"/>
    <cellStyle name="Input Cell 3 3 2 32 2" xfId="21237"/>
    <cellStyle name="Input Cell 3 3 2 32 2 2" xfId="21238"/>
    <cellStyle name="Input Cell 3 3 2 32 2 3" xfId="21239"/>
    <cellStyle name="Input Cell 3 3 2 32 2 4" xfId="21240"/>
    <cellStyle name="Input Cell 3 3 2 32 3" xfId="21241"/>
    <cellStyle name="Input Cell 3 3 2 32 4" xfId="21242"/>
    <cellStyle name="Input Cell 3 3 2 32 5" xfId="21243"/>
    <cellStyle name="Input Cell 3 3 2 33" xfId="2404"/>
    <cellStyle name="Input Cell 3 3 2 33 2" xfId="21244"/>
    <cellStyle name="Input Cell 3 3 2 33 2 2" xfId="21245"/>
    <cellStyle name="Input Cell 3 3 2 33 2 3" xfId="21246"/>
    <cellStyle name="Input Cell 3 3 2 33 2 4" xfId="21247"/>
    <cellStyle name="Input Cell 3 3 2 33 3" xfId="21248"/>
    <cellStyle name="Input Cell 3 3 2 33 4" xfId="21249"/>
    <cellStyle name="Input Cell 3 3 2 33 5" xfId="21250"/>
    <cellStyle name="Input Cell 3 3 2 34" xfId="2405"/>
    <cellStyle name="Input Cell 3 3 2 34 2" xfId="21251"/>
    <cellStyle name="Input Cell 3 3 2 34 2 2" xfId="21252"/>
    <cellStyle name="Input Cell 3 3 2 34 2 3" xfId="21253"/>
    <cellStyle name="Input Cell 3 3 2 34 2 4" xfId="21254"/>
    <cellStyle name="Input Cell 3 3 2 34 3" xfId="21255"/>
    <cellStyle name="Input Cell 3 3 2 34 4" xfId="21256"/>
    <cellStyle name="Input Cell 3 3 2 34 5" xfId="21257"/>
    <cellStyle name="Input Cell 3 3 2 35" xfId="2406"/>
    <cellStyle name="Input Cell 3 3 2 35 2" xfId="21258"/>
    <cellStyle name="Input Cell 3 3 2 35 2 2" xfId="21259"/>
    <cellStyle name="Input Cell 3 3 2 35 2 3" xfId="21260"/>
    <cellStyle name="Input Cell 3 3 2 35 2 4" xfId="21261"/>
    <cellStyle name="Input Cell 3 3 2 35 3" xfId="21262"/>
    <cellStyle name="Input Cell 3 3 2 35 4" xfId="21263"/>
    <cellStyle name="Input Cell 3 3 2 35 5" xfId="21264"/>
    <cellStyle name="Input Cell 3 3 2 36" xfId="2407"/>
    <cellStyle name="Input Cell 3 3 2 36 2" xfId="21265"/>
    <cellStyle name="Input Cell 3 3 2 36 2 2" xfId="21266"/>
    <cellStyle name="Input Cell 3 3 2 36 2 3" xfId="21267"/>
    <cellStyle name="Input Cell 3 3 2 36 2 4" xfId="21268"/>
    <cellStyle name="Input Cell 3 3 2 36 3" xfId="21269"/>
    <cellStyle name="Input Cell 3 3 2 36 4" xfId="21270"/>
    <cellStyle name="Input Cell 3 3 2 36 5" xfId="21271"/>
    <cellStyle name="Input Cell 3 3 2 37" xfId="2408"/>
    <cellStyle name="Input Cell 3 3 2 37 2" xfId="21272"/>
    <cellStyle name="Input Cell 3 3 2 37 2 2" xfId="21273"/>
    <cellStyle name="Input Cell 3 3 2 37 2 3" xfId="21274"/>
    <cellStyle name="Input Cell 3 3 2 37 2 4" xfId="21275"/>
    <cellStyle name="Input Cell 3 3 2 37 3" xfId="21276"/>
    <cellStyle name="Input Cell 3 3 2 37 4" xfId="21277"/>
    <cellStyle name="Input Cell 3 3 2 37 5" xfId="21278"/>
    <cellStyle name="Input Cell 3 3 2 38" xfId="2409"/>
    <cellStyle name="Input Cell 3 3 2 38 2" xfId="21279"/>
    <cellStyle name="Input Cell 3 3 2 38 2 2" xfId="21280"/>
    <cellStyle name="Input Cell 3 3 2 38 2 3" xfId="21281"/>
    <cellStyle name="Input Cell 3 3 2 38 2 4" xfId="21282"/>
    <cellStyle name="Input Cell 3 3 2 38 3" xfId="21283"/>
    <cellStyle name="Input Cell 3 3 2 38 4" xfId="21284"/>
    <cellStyle name="Input Cell 3 3 2 38 5" xfId="21285"/>
    <cellStyle name="Input Cell 3 3 2 39" xfId="2410"/>
    <cellStyle name="Input Cell 3 3 2 39 2" xfId="21286"/>
    <cellStyle name="Input Cell 3 3 2 39 2 2" xfId="21287"/>
    <cellStyle name="Input Cell 3 3 2 39 2 3" xfId="21288"/>
    <cellStyle name="Input Cell 3 3 2 39 2 4" xfId="21289"/>
    <cellStyle name="Input Cell 3 3 2 39 3" xfId="21290"/>
    <cellStyle name="Input Cell 3 3 2 39 4" xfId="21291"/>
    <cellStyle name="Input Cell 3 3 2 39 5" xfId="21292"/>
    <cellStyle name="Input Cell 3 3 2 4" xfId="2411"/>
    <cellStyle name="Input Cell 3 3 2 4 2" xfId="21293"/>
    <cellStyle name="Input Cell 3 3 2 4 2 2" xfId="21294"/>
    <cellStyle name="Input Cell 3 3 2 4 2 3" xfId="21295"/>
    <cellStyle name="Input Cell 3 3 2 4 2 4" xfId="21296"/>
    <cellStyle name="Input Cell 3 3 2 4 3" xfId="21297"/>
    <cellStyle name="Input Cell 3 3 2 4 4" xfId="21298"/>
    <cellStyle name="Input Cell 3 3 2 4 5" xfId="21299"/>
    <cellStyle name="Input Cell 3 3 2 40" xfId="2412"/>
    <cellStyle name="Input Cell 3 3 2 40 2" xfId="21300"/>
    <cellStyle name="Input Cell 3 3 2 40 2 2" xfId="21301"/>
    <cellStyle name="Input Cell 3 3 2 40 2 3" xfId="21302"/>
    <cellStyle name="Input Cell 3 3 2 40 2 4" xfId="21303"/>
    <cellStyle name="Input Cell 3 3 2 40 3" xfId="21304"/>
    <cellStyle name="Input Cell 3 3 2 40 4" xfId="21305"/>
    <cellStyle name="Input Cell 3 3 2 40 5" xfId="21306"/>
    <cellStyle name="Input Cell 3 3 2 41" xfId="2413"/>
    <cellStyle name="Input Cell 3 3 2 41 2" xfId="21307"/>
    <cellStyle name="Input Cell 3 3 2 41 2 2" xfId="21308"/>
    <cellStyle name="Input Cell 3 3 2 41 2 3" xfId="21309"/>
    <cellStyle name="Input Cell 3 3 2 41 2 4" xfId="21310"/>
    <cellStyle name="Input Cell 3 3 2 41 3" xfId="21311"/>
    <cellStyle name="Input Cell 3 3 2 41 4" xfId="21312"/>
    <cellStyle name="Input Cell 3 3 2 41 5" xfId="21313"/>
    <cellStyle name="Input Cell 3 3 2 42" xfId="2414"/>
    <cellStyle name="Input Cell 3 3 2 42 2" xfId="21314"/>
    <cellStyle name="Input Cell 3 3 2 42 2 2" xfId="21315"/>
    <cellStyle name="Input Cell 3 3 2 42 2 3" xfId="21316"/>
    <cellStyle name="Input Cell 3 3 2 42 2 4" xfId="21317"/>
    <cellStyle name="Input Cell 3 3 2 42 3" xfId="21318"/>
    <cellStyle name="Input Cell 3 3 2 42 4" xfId="21319"/>
    <cellStyle name="Input Cell 3 3 2 42 5" xfId="21320"/>
    <cellStyle name="Input Cell 3 3 2 43" xfId="2415"/>
    <cellStyle name="Input Cell 3 3 2 43 2" xfId="21321"/>
    <cellStyle name="Input Cell 3 3 2 43 2 2" xfId="21322"/>
    <cellStyle name="Input Cell 3 3 2 43 2 3" xfId="21323"/>
    <cellStyle name="Input Cell 3 3 2 43 2 4" xfId="21324"/>
    <cellStyle name="Input Cell 3 3 2 43 3" xfId="21325"/>
    <cellStyle name="Input Cell 3 3 2 43 4" xfId="21326"/>
    <cellStyle name="Input Cell 3 3 2 43 5" xfId="21327"/>
    <cellStyle name="Input Cell 3 3 2 44" xfId="2416"/>
    <cellStyle name="Input Cell 3 3 2 44 2" xfId="21328"/>
    <cellStyle name="Input Cell 3 3 2 44 2 2" xfId="21329"/>
    <cellStyle name="Input Cell 3 3 2 44 2 3" xfId="21330"/>
    <cellStyle name="Input Cell 3 3 2 44 2 4" xfId="21331"/>
    <cellStyle name="Input Cell 3 3 2 44 3" xfId="21332"/>
    <cellStyle name="Input Cell 3 3 2 44 4" xfId="21333"/>
    <cellStyle name="Input Cell 3 3 2 44 5" xfId="21334"/>
    <cellStyle name="Input Cell 3 3 2 45" xfId="21335"/>
    <cellStyle name="Input Cell 3 3 2 45 2" xfId="21336"/>
    <cellStyle name="Input Cell 3 3 2 45 3" xfId="21337"/>
    <cellStyle name="Input Cell 3 3 2 45 4" xfId="21338"/>
    <cellStyle name="Input Cell 3 3 2 46" xfId="21339"/>
    <cellStyle name="Input Cell 3 3 2 46 2" xfId="21340"/>
    <cellStyle name="Input Cell 3 3 2 46 3" xfId="21341"/>
    <cellStyle name="Input Cell 3 3 2 46 4" xfId="21342"/>
    <cellStyle name="Input Cell 3 3 2 47" xfId="21343"/>
    <cellStyle name="Input Cell 3 3 2 48" xfId="21344"/>
    <cellStyle name="Input Cell 3 3 2 49" xfId="21345"/>
    <cellStyle name="Input Cell 3 3 2 5" xfId="2417"/>
    <cellStyle name="Input Cell 3 3 2 5 2" xfId="21346"/>
    <cellStyle name="Input Cell 3 3 2 5 2 2" xfId="21347"/>
    <cellStyle name="Input Cell 3 3 2 5 2 3" xfId="21348"/>
    <cellStyle name="Input Cell 3 3 2 5 2 4" xfId="21349"/>
    <cellStyle name="Input Cell 3 3 2 5 3" xfId="21350"/>
    <cellStyle name="Input Cell 3 3 2 5 4" xfId="21351"/>
    <cellStyle name="Input Cell 3 3 2 5 5" xfId="21352"/>
    <cellStyle name="Input Cell 3 3 2 6" xfId="2418"/>
    <cellStyle name="Input Cell 3 3 2 6 2" xfId="21353"/>
    <cellStyle name="Input Cell 3 3 2 6 2 2" xfId="21354"/>
    <cellStyle name="Input Cell 3 3 2 6 2 3" xfId="21355"/>
    <cellStyle name="Input Cell 3 3 2 6 2 4" xfId="21356"/>
    <cellStyle name="Input Cell 3 3 2 6 3" xfId="21357"/>
    <cellStyle name="Input Cell 3 3 2 6 4" xfId="21358"/>
    <cellStyle name="Input Cell 3 3 2 6 5" xfId="21359"/>
    <cellStyle name="Input Cell 3 3 2 7" xfId="2419"/>
    <cellStyle name="Input Cell 3 3 2 7 2" xfId="21360"/>
    <cellStyle name="Input Cell 3 3 2 7 2 2" xfId="21361"/>
    <cellStyle name="Input Cell 3 3 2 7 2 3" xfId="21362"/>
    <cellStyle name="Input Cell 3 3 2 7 2 4" xfId="21363"/>
    <cellStyle name="Input Cell 3 3 2 7 3" xfId="21364"/>
    <cellStyle name="Input Cell 3 3 2 7 4" xfId="21365"/>
    <cellStyle name="Input Cell 3 3 2 7 5" xfId="21366"/>
    <cellStyle name="Input Cell 3 3 2 8" xfId="2420"/>
    <cellStyle name="Input Cell 3 3 2 8 2" xfId="21367"/>
    <cellStyle name="Input Cell 3 3 2 8 2 2" xfId="21368"/>
    <cellStyle name="Input Cell 3 3 2 8 2 3" xfId="21369"/>
    <cellStyle name="Input Cell 3 3 2 8 2 4" xfId="21370"/>
    <cellStyle name="Input Cell 3 3 2 8 3" xfId="21371"/>
    <cellStyle name="Input Cell 3 3 2 8 4" xfId="21372"/>
    <cellStyle name="Input Cell 3 3 2 8 5" xfId="21373"/>
    <cellStyle name="Input Cell 3 3 2 9" xfId="2421"/>
    <cellStyle name="Input Cell 3 3 2 9 2" xfId="21374"/>
    <cellStyle name="Input Cell 3 3 2 9 2 2" xfId="21375"/>
    <cellStyle name="Input Cell 3 3 2 9 2 3" xfId="21376"/>
    <cellStyle name="Input Cell 3 3 2 9 2 4" xfId="21377"/>
    <cellStyle name="Input Cell 3 3 2 9 3" xfId="21378"/>
    <cellStyle name="Input Cell 3 3 2 9 4" xfId="21379"/>
    <cellStyle name="Input Cell 3 3 2 9 5" xfId="21380"/>
    <cellStyle name="Input Cell 3 3 20" xfId="2422"/>
    <cellStyle name="Input Cell 3 3 20 2" xfId="21381"/>
    <cellStyle name="Input Cell 3 3 20 2 2" xfId="21382"/>
    <cellStyle name="Input Cell 3 3 20 2 3" xfId="21383"/>
    <cellStyle name="Input Cell 3 3 20 2 4" xfId="21384"/>
    <cellStyle name="Input Cell 3 3 20 3" xfId="21385"/>
    <cellStyle name="Input Cell 3 3 20 4" xfId="21386"/>
    <cellStyle name="Input Cell 3 3 20 5" xfId="21387"/>
    <cellStyle name="Input Cell 3 3 21" xfId="2423"/>
    <cellStyle name="Input Cell 3 3 21 2" xfId="21388"/>
    <cellStyle name="Input Cell 3 3 21 2 2" xfId="21389"/>
    <cellStyle name="Input Cell 3 3 21 2 3" xfId="21390"/>
    <cellStyle name="Input Cell 3 3 21 2 4" xfId="21391"/>
    <cellStyle name="Input Cell 3 3 21 3" xfId="21392"/>
    <cellStyle name="Input Cell 3 3 21 4" xfId="21393"/>
    <cellStyle name="Input Cell 3 3 21 5" xfId="21394"/>
    <cellStyle name="Input Cell 3 3 22" xfId="2424"/>
    <cellStyle name="Input Cell 3 3 22 2" xfId="21395"/>
    <cellStyle name="Input Cell 3 3 22 2 2" xfId="21396"/>
    <cellStyle name="Input Cell 3 3 22 2 3" xfId="21397"/>
    <cellStyle name="Input Cell 3 3 22 2 4" xfId="21398"/>
    <cellStyle name="Input Cell 3 3 22 3" xfId="21399"/>
    <cellStyle name="Input Cell 3 3 22 4" xfId="21400"/>
    <cellStyle name="Input Cell 3 3 22 5" xfId="21401"/>
    <cellStyle name="Input Cell 3 3 23" xfId="2425"/>
    <cellStyle name="Input Cell 3 3 23 2" xfId="21402"/>
    <cellStyle name="Input Cell 3 3 23 2 2" xfId="21403"/>
    <cellStyle name="Input Cell 3 3 23 2 3" xfId="21404"/>
    <cellStyle name="Input Cell 3 3 23 2 4" xfId="21405"/>
    <cellStyle name="Input Cell 3 3 23 3" xfId="21406"/>
    <cellStyle name="Input Cell 3 3 23 4" xfId="21407"/>
    <cellStyle name="Input Cell 3 3 23 5" xfId="21408"/>
    <cellStyle name="Input Cell 3 3 24" xfId="2426"/>
    <cellStyle name="Input Cell 3 3 24 2" xfId="21409"/>
    <cellStyle name="Input Cell 3 3 24 2 2" xfId="21410"/>
    <cellStyle name="Input Cell 3 3 24 2 3" xfId="21411"/>
    <cellStyle name="Input Cell 3 3 24 2 4" xfId="21412"/>
    <cellStyle name="Input Cell 3 3 24 3" xfId="21413"/>
    <cellStyle name="Input Cell 3 3 24 4" xfId="21414"/>
    <cellStyle name="Input Cell 3 3 24 5" xfId="21415"/>
    <cellStyle name="Input Cell 3 3 25" xfId="2427"/>
    <cellStyle name="Input Cell 3 3 25 2" xfId="21416"/>
    <cellStyle name="Input Cell 3 3 25 2 2" xfId="21417"/>
    <cellStyle name="Input Cell 3 3 25 2 3" xfId="21418"/>
    <cellStyle name="Input Cell 3 3 25 2 4" xfId="21419"/>
    <cellStyle name="Input Cell 3 3 25 3" xfId="21420"/>
    <cellStyle name="Input Cell 3 3 25 4" xfId="21421"/>
    <cellStyle name="Input Cell 3 3 25 5" xfId="21422"/>
    <cellStyle name="Input Cell 3 3 26" xfId="2428"/>
    <cellStyle name="Input Cell 3 3 26 2" xfId="21423"/>
    <cellStyle name="Input Cell 3 3 26 2 2" xfId="21424"/>
    <cellStyle name="Input Cell 3 3 26 2 3" xfId="21425"/>
    <cellStyle name="Input Cell 3 3 26 2 4" xfId="21426"/>
    <cellStyle name="Input Cell 3 3 26 3" xfId="21427"/>
    <cellStyle name="Input Cell 3 3 26 4" xfId="21428"/>
    <cellStyle name="Input Cell 3 3 26 5" xfId="21429"/>
    <cellStyle name="Input Cell 3 3 27" xfId="2429"/>
    <cellStyle name="Input Cell 3 3 27 2" xfId="21430"/>
    <cellStyle name="Input Cell 3 3 27 2 2" xfId="21431"/>
    <cellStyle name="Input Cell 3 3 27 2 3" xfId="21432"/>
    <cellStyle name="Input Cell 3 3 27 2 4" xfId="21433"/>
    <cellStyle name="Input Cell 3 3 27 3" xfId="21434"/>
    <cellStyle name="Input Cell 3 3 27 4" xfId="21435"/>
    <cellStyle name="Input Cell 3 3 27 5" xfId="21436"/>
    <cellStyle name="Input Cell 3 3 28" xfId="2430"/>
    <cellStyle name="Input Cell 3 3 28 2" xfId="21437"/>
    <cellStyle name="Input Cell 3 3 28 2 2" xfId="21438"/>
    <cellStyle name="Input Cell 3 3 28 2 3" xfId="21439"/>
    <cellStyle name="Input Cell 3 3 28 2 4" xfId="21440"/>
    <cellStyle name="Input Cell 3 3 28 3" xfId="21441"/>
    <cellStyle name="Input Cell 3 3 28 4" xfId="21442"/>
    <cellStyle name="Input Cell 3 3 28 5" xfId="21443"/>
    <cellStyle name="Input Cell 3 3 29" xfId="2431"/>
    <cellStyle name="Input Cell 3 3 29 2" xfId="21444"/>
    <cellStyle name="Input Cell 3 3 29 2 2" xfId="21445"/>
    <cellStyle name="Input Cell 3 3 29 2 3" xfId="21446"/>
    <cellStyle name="Input Cell 3 3 29 2 4" xfId="21447"/>
    <cellStyle name="Input Cell 3 3 29 3" xfId="21448"/>
    <cellStyle name="Input Cell 3 3 29 4" xfId="21449"/>
    <cellStyle name="Input Cell 3 3 29 5" xfId="21450"/>
    <cellStyle name="Input Cell 3 3 3" xfId="2432"/>
    <cellStyle name="Input Cell 3 3 3 2" xfId="21451"/>
    <cellStyle name="Input Cell 3 3 3 2 2" xfId="21452"/>
    <cellStyle name="Input Cell 3 3 3 2 3" xfId="21453"/>
    <cellStyle name="Input Cell 3 3 3 2 4" xfId="21454"/>
    <cellStyle name="Input Cell 3 3 3 3" xfId="21455"/>
    <cellStyle name="Input Cell 3 3 3 4" xfId="21456"/>
    <cellStyle name="Input Cell 3 3 3 5" xfId="21457"/>
    <cellStyle name="Input Cell 3 3 30" xfId="2433"/>
    <cellStyle name="Input Cell 3 3 30 2" xfId="21458"/>
    <cellStyle name="Input Cell 3 3 30 2 2" xfId="21459"/>
    <cellStyle name="Input Cell 3 3 30 2 3" xfId="21460"/>
    <cellStyle name="Input Cell 3 3 30 2 4" xfId="21461"/>
    <cellStyle name="Input Cell 3 3 30 3" xfId="21462"/>
    <cellStyle name="Input Cell 3 3 30 4" xfId="21463"/>
    <cellStyle name="Input Cell 3 3 30 5" xfId="21464"/>
    <cellStyle name="Input Cell 3 3 31" xfId="2434"/>
    <cellStyle name="Input Cell 3 3 31 2" xfId="21465"/>
    <cellStyle name="Input Cell 3 3 31 2 2" xfId="21466"/>
    <cellStyle name="Input Cell 3 3 31 2 3" xfId="21467"/>
    <cellStyle name="Input Cell 3 3 31 2 4" xfId="21468"/>
    <cellStyle name="Input Cell 3 3 31 3" xfId="21469"/>
    <cellStyle name="Input Cell 3 3 31 4" xfId="21470"/>
    <cellStyle name="Input Cell 3 3 31 5" xfId="21471"/>
    <cellStyle name="Input Cell 3 3 32" xfId="2435"/>
    <cellStyle name="Input Cell 3 3 32 2" xfId="21472"/>
    <cellStyle name="Input Cell 3 3 32 2 2" xfId="21473"/>
    <cellStyle name="Input Cell 3 3 32 2 3" xfId="21474"/>
    <cellStyle name="Input Cell 3 3 32 2 4" xfId="21475"/>
    <cellStyle name="Input Cell 3 3 32 3" xfId="21476"/>
    <cellStyle name="Input Cell 3 3 32 4" xfId="21477"/>
    <cellStyle name="Input Cell 3 3 32 5" xfId="21478"/>
    <cellStyle name="Input Cell 3 3 33" xfId="2436"/>
    <cellStyle name="Input Cell 3 3 33 2" xfId="21479"/>
    <cellStyle name="Input Cell 3 3 33 2 2" xfId="21480"/>
    <cellStyle name="Input Cell 3 3 33 2 3" xfId="21481"/>
    <cellStyle name="Input Cell 3 3 33 2 4" xfId="21482"/>
    <cellStyle name="Input Cell 3 3 33 3" xfId="21483"/>
    <cellStyle name="Input Cell 3 3 33 4" xfId="21484"/>
    <cellStyle name="Input Cell 3 3 33 5" xfId="21485"/>
    <cellStyle name="Input Cell 3 3 34" xfId="2437"/>
    <cellStyle name="Input Cell 3 3 34 2" xfId="21486"/>
    <cellStyle name="Input Cell 3 3 34 2 2" xfId="21487"/>
    <cellStyle name="Input Cell 3 3 34 2 3" xfId="21488"/>
    <cellStyle name="Input Cell 3 3 34 2 4" xfId="21489"/>
    <cellStyle name="Input Cell 3 3 34 3" xfId="21490"/>
    <cellStyle name="Input Cell 3 3 34 4" xfId="21491"/>
    <cellStyle name="Input Cell 3 3 34 5" xfId="21492"/>
    <cellStyle name="Input Cell 3 3 35" xfId="2438"/>
    <cellStyle name="Input Cell 3 3 35 2" xfId="21493"/>
    <cellStyle name="Input Cell 3 3 35 2 2" xfId="21494"/>
    <cellStyle name="Input Cell 3 3 35 2 3" xfId="21495"/>
    <cellStyle name="Input Cell 3 3 35 2 4" xfId="21496"/>
    <cellStyle name="Input Cell 3 3 35 3" xfId="21497"/>
    <cellStyle name="Input Cell 3 3 35 4" xfId="21498"/>
    <cellStyle name="Input Cell 3 3 35 5" xfId="21499"/>
    <cellStyle name="Input Cell 3 3 36" xfId="2439"/>
    <cellStyle name="Input Cell 3 3 36 2" xfId="21500"/>
    <cellStyle name="Input Cell 3 3 36 2 2" xfId="21501"/>
    <cellStyle name="Input Cell 3 3 36 2 3" xfId="21502"/>
    <cellStyle name="Input Cell 3 3 36 2 4" xfId="21503"/>
    <cellStyle name="Input Cell 3 3 36 3" xfId="21504"/>
    <cellStyle name="Input Cell 3 3 36 4" xfId="21505"/>
    <cellStyle name="Input Cell 3 3 36 5" xfId="21506"/>
    <cellStyle name="Input Cell 3 3 37" xfId="2440"/>
    <cellStyle name="Input Cell 3 3 37 2" xfId="21507"/>
    <cellStyle name="Input Cell 3 3 37 2 2" xfId="21508"/>
    <cellStyle name="Input Cell 3 3 37 2 3" xfId="21509"/>
    <cellStyle name="Input Cell 3 3 37 2 4" xfId="21510"/>
    <cellStyle name="Input Cell 3 3 37 3" xfId="21511"/>
    <cellStyle name="Input Cell 3 3 37 4" xfId="21512"/>
    <cellStyle name="Input Cell 3 3 37 5" xfId="21513"/>
    <cellStyle name="Input Cell 3 3 38" xfId="2441"/>
    <cellStyle name="Input Cell 3 3 38 2" xfId="21514"/>
    <cellStyle name="Input Cell 3 3 38 2 2" xfId="21515"/>
    <cellStyle name="Input Cell 3 3 38 2 3" xfId="21516"/>
    <cellStyle name="Input Cell 3 3 38 2 4" xfId="21517"/>
    <cellStyle name="Input Cell 3 3 38 3" xfId="21518"/>
    <cellStyle name="Input Cell 3 3 38 4" xfId="21519"/>
    <cellStyle name="Input Cell 3 3 38 5" xfId="21520"/>
    <cellStyle name="Input Cell 3 3 39" xfId="2442"/>
    <cellStyle name="Input Cell 3 3 39 2" xfId="21521"/>
    <cellStyle name="Input Cell 3 3 39 2 2" xfId="21522"/>
    <cellStyle name="Input Cell 3 3 39 2 3" xfId="21523"/>
    <cellStyle name="Input Cell 3 3 39 2 4" xfId="21524"/>
    <cellStyle name="Input Cell 3 3 39 3" xfId="21525"/>
    <cellStyle name="Input Cell 3 3 39 4" xfId="21526"/>
    <cellStyle name="Input Cell 3 3 39 5" xfId="21527"/>
    <cellStyle name="Input Cell 3 3 4" xfId="2443"/>
    <cellStyle name="Input Cell 3 3 4 2" xfId="21528"/>
    <cellStyle name="Input Cell 3 3 4 2 2" xfId="21529"/>
    <cellStyle name="Input Cell 3 3 4 2 3" xfId="21530"/>
    <cellStyle name="Input Cell 3 3 4 2 4" xfId="21531"/>
    <cellStyle name="Input Cell 3 3 4 3" xfId="21532"/>
    <cellStyle name="Input Cell 3 3 4 4" xfId="21533"/>
    <cellStyle name="Input Cell 3 3 4 5" xfId="21534"/>
    <cellStyle name="Input Cell 3 3 40" xfId="2444"/>
    <cellStyle name="Input Cell 3 3 40 2" xfId="21535"/>
    <cellStyle name="Input Cell 3 3 40 2 2" xfId="21536"/>
    <cellStyle name="Input Cell 3 3 40 2 3" xfId="21537"/>
    <cellStyle name="Input Cell 3 3 40 2 4" xfId="21538"/>
    <cellStyle name="Input Cell 3 3 40 3" xfId="21539"/>
    <cellStyle name="Input Cell 3 3 40 4" xfId="21540"/>
    <cellStyle name="Input Cell 3 3 40 5" xfId="21541"/>
    <cellStyle name="Input Cell 3 3 41" xfId="2445"/>
    <cellStyle name="Input Cell 3 3 41 2" xfId="21542"/>
    <cellStyle name="Input Cell 3 3 41 2 2" xfId="21543"/>
    <cellStyle name="Input Cell 3 3 41 2 3" xfId="21544"/>
    <cellStyle name="Input Cell 3 3 41 2 4" xfId="21545"/>
    <cellStyle name="Input Cell 3 3 41 3" xfId="21546"/>
    <cellStyle name="Input Cell 3 3 41 4" xfId="21547"/>
    <cellStyle name="Input Cell 3 3 41 5" xfId="21548"/>
    <cellStyle name="Input Cell 3 3 42" xfId="2446"/>
    <cellStyle name="Input Cell 3 3 42 2" xfId="21549"/>
    <cellStyle name="Input Cell 3 3 42 2 2" xfId="21550"/>
    <cellStyle name="Input Cell 3 3 42 2 3" xfId="21551"/>
    <cellStyle name="Input Cell 3 3 42 2 4" xfId="21552"/>
    <cellStyle name="Input Cell 3 3 42 3" xfId="21553"/>
    <cellStyle name="Input Cell 3 3 42 4" xfId="21554"/>
    <cellStyle name="Input Cell 3 3 42 5" xfId="21555"/>
    <cellStyle name="Input Cell 3 3 43" xfId="2447"/>
    <cellStyle name="Input Cell 3 3 43 2" xfId="21556"/>
    <cellStyle name="Input Cell 3 3 43 2 2" xfId="21557"/>
    <cellStyle name="Input Cell 3 3 43 2 3" xfId="21558"/>
    <cellStyle name="Input Cell 3 3 43 2 4" xfId="21559"/>
    <cellStyle name="Input Cell 3 3 43 3" xfId="21560"/>
    <cellStyle name="Input Cell 3 3 43 4" xfId="21561"/>
    <cellStyle name="Input Cell 3 3 43 5" xfId="21562"/>
    <cellStyle name="Input Cell 3 3 44" xfId="2448"/>
    <cellStyle name="Input Cell 3 3 44 2" xfId="21563"/>
    <cellStyle name="Input Cell 3 3 44 2 2" xfId="21564"/>
    <cellStyle name="Input Cell 3 3 44 2 3" xfId="21565"/>
    <cellStyle name="Input Cell 3 3 44 2 4" xfId="21566"/>
    <cellStyle name="Input Cell 3 3 44 3" xfId="21567"/>
    <cellStyle name="Input Cell 3 3 44 4" xfId="21568"/>
    <cellStyle name="Input Cell 3 3 44 5" xfId="21569"/>
    <cellStyle name="Input Cell 3 3 45" xfId="2449"/>
    <cellStyle name="Input Cell 3 3 45 2" xfId="21570"/>
    <cellStyle name="Input Cell 3 3 45 2 2" xfId="21571"/>
    <cellStyle name="Input Cell 3 3 45 2 3" xfId="21572"/>
    <cellStyle name="Input Cell 3 3 45 2 4" xfId="21573"/>
    <cellStyle name="Input Cell 3 3 45 3" xfId="21574"/>
    <cellStyle name="Input Cell 3 3 45 4" xfId="21575"/>
    <cellStyle name="Input Cell 3 3 45 5" xfId="21576"/>
    <cellStyle name="Input Cell 3 3 46" xfId="21577"/>
    <cellStyle name="Input Cell 3 3 46 2" xfId="21578"/>
    <cellStyle name="Input Cell 3 3 46 3" xfId="21579"/>
    <cellStyle name="Input Cell 3 3 46 4" xfId="21580"/>
    <cellStyle name="Input Cell 3 3 47" xfId="21581"/>
    <cellStyle name="Input Cell 3 3 48" xfId="21582"/>
    <cellStyle name="Input Cell 3 3 49" xfId="21583"/>
    <cellStyle name="Input Cell 3 3 5" xfId="2450"/>
    <cellStyle name="Input Cell 3 3 5 2" xfId="21584"/>
    <cellStyle name="Input Cell 3 3 5 2 2" xfId="21585"/>
    <cellStyle name="Input Cell 3 3 5 2 3" xfId="21586"/>
    <cellStyle name="Input Cell 3 3 5 2 4" xfId="21587"/>
    <cellStyle name="Input Cell 3 3 5 3" xfId="21588"/>
    <cellStyle name="Input Cell 3 3 5 4" xfId="21589"/>
    <cellStyle name="Input Cell 3 3 5 5" xfId="21590"/>
    <cellStyle name="Input Cell 3 3 6" xfId="2451"/>
    <cellStyle name="Input Cell 3 3 6 2" xfId="21591"/>
    <cellStyle name="Input Cell 3 3 6 2 2" xfId="21592"/>
    <cellStyle name="Input Cell 3 3 6 2 3" xfId="21593"/>
    <cellStyle name="Input Cell 3 3 6 2 4" xfId="21594"/>
    <cellStyle name="Input Cell 3 3 6 3" xfId="21595"/>
    <cellStyle name="Input Cell 3 3 6 4" xfId="21596"/>
    <cellStyle name="Input Cell 3 3 6 5" xfId="21597"/>
    <cellStyle name="Input Cell 3 3 7" xfId="2452"/>
    <cellStyle name="Input Cell 3 3 7 2" xfId="21598"/>
    <cellStyle name="Input Cell 3 3 7 2 2" xfId="21599"/>
    <cellStyle name="Input Cell 3 3 7 2 3" xfId="21600"/>
    <cellStyle name="Input Cell 3 3 7 2 4" xfId="21601"/>
    <cellStyle name="Input Cell 3 3 7 3" xfId="21602"/>
    <cellStyle name="Input Cell 3 3 7 4" xfId="21603"/>
    <cellStyle name="Input Cell 3 3 7 5" xfId="21604"/>
    <cellStyle name="Input Cell 3 3 8" xfId="2453"/>
    <cellStyle name="Input Cell 3 3 8 2" xfId="21605"/>
    <cellStyle name="Input Cell 3 3 8 2 2" xfId="21606"/>
    <cellStyle name="Input Cell 3 3 8 2 3" xfId="21607"/>
    <cellStyle name="Input Cell 3 3 8 2 4" xfId="21608"/>
    <cellStyle name="Input Cell 3 3 8 3" xfId="21609"/>
    <cellStyle name="Input Cell 3 3 8 4" xfId="21610"/>
    <cellStyle name="Input Cell 3 3 8 5" xfId="21611"/>
    <cellStyle name="Input Cell 3 3 9" xfId="2454"/>
    <cellStyle name="Input Cell 3 3 9 2" xfId="21612"/>
    <cellStyle name="Input Cell 3 3 9 2 2" xfId="21613"/>
    <cellStyle name="Input Cell 3 3 9 2 3" xfId="21614"/>
    <cellStyle name="Input Cell 3 3 9 2 4" xfId="21615"/>
    <cellStyle name="Input Cell 3 3 9 3" xfId="21616"/>
    <cellStyle name="Input Cell 3 3 9 4" xfId="21617"/>
    <cellStyle name="Input Cell 3 3 9 5" xfId="21618"/>
    <cellStyle name="Input Cell 3 4" xfId="2455"/>
    <cellStyle name="Input Cell 3 4 10" xfId="2456"/>
    <cellStyle name="Input Cell 3 4 10 2" xfId="21619"/>
    <cellStyle name="Input Cell 3 4 10 2 2" xfId="21620"/>
    <cellStyle name="Input Cell 3 4 10 2 3" xfId="21621"/>
    <cellStyle name="Input Cell 3 4 10 2 4" xfId="21622"/>
    <cellStyle name="Input Cell 3 4 10 3" xfId="21623"/>
    <cellStyle name="Input Cell 3 4 10 4" xfId="21624"/>
    <cellStyle name="Input Cell 3 4 10 5" xfId="21625"/>
    <cellStyle name="Input Cell 3 4 11" xfId="2457"/>
    <cellStyle name="Input Cell 3 4 11 2" xfId="21626"/>
    <cellStyle name="Input Cell 3 4 11 2 2" xfId="21627"/>
    <cellStyle name="Input Cell 3 4 11 2 3" xfId="21628"/>
    <cellStyle name="Input Cell 3 4 11 2 4" xfId="21629"/>
    <cellStyle name="Input Cell 3 4 11 3" xfId="21630"/>
    <cellStyle name="Input Cell 3 4 11 4" xfId="21631"/>
    <cellStyle name="Input Cell 3 4 11 5" xfId="21632"/>
    <cellStyle name="Input Cell 3 4 12" xfId="2458"/>
    <cellStyle name="Input Cell 3 4 12 2" xfId="21633"/>
    <cellStyle name="Input Cell 3 4 12 2 2" xfId="21634"/>
    <cellStyle name="Input Cell 3 4 12 2 3" xfId="21635"/>
    <cellStyle name="Input Cell 3 4 12 2 4" xfId="21636"/>
    <cellStyle name="Input Cell 3 4 12 3" xfId="21637"/>
    <cellStyle name="Input Cell 3 4 12 4" xfId="21638"/>
    <cellStyle name="Input Cell 3 4 12 5" xfId="21639"/>
    <cellStyle name="Input Cell 3 4 13" xfId="2459"/>
    <cellStyle name="Input Cell 3 4 13 2" xfId="21640"/>
    <cellStyle name="Input Cell 3 4 13 2 2" xfId="21641"/>
    <cellStyle name="Input Cell 3 4 13 2 3" xfId="21642"/>
    <cellStyle name="Input Cell 3 4 13 2 4" xfId="21643"/>
    <cellStyle name="Input Cell 3 4 13 3" xfId="21644"/>
    <cellStyle name="Input Cell 3 4 13 4" xfId="21645"/>
    <cellStyle name="Input Cell 3 4 13 5" xfId="21646"/>
    <cellStyle name="Input Cell 3 4 14" xfId="2460"/>
    <cellStyle name="Input Cell 3 4 14 2" xfId="21647"/>
    <cellStyle name="Input Cell 3 4 14 2 2" xfId="21648"/>
    <cellStyle name="Input Cell 3 4 14 2 3" xfId="21649"/>
    <cellStyle name="Input Cell 3 4 14 2 4" xfId="21650"/>
    <cellStyle name="Input Cell 3 4 14 3" xfId="21651"/>
    <cellStyle name="Input Cell 3 4 14 4" xfId="21652"/>
    <cellStyle name="Input Cell 3 4 14 5" xfId="21653"/>
    <cellStyle name="Input Cell 3 4 15" xfId="2461"/>
    <cellStyle name="Input Cell 3 4 15 2" xfId="21654"/>
    <cellStyle name="Input Cell 3 4 15 2 2" xfId="21655"/>
    <cellStyle name="Input Cell 3 4 15 2 3" xfId="21656"/>
    <cellStyle name="Input Cell 3 4 15 2 4" xfId="21657"/>
    <cellStyle name="Input Cell 3 4 15 3" xfId="21658"/>
    <cellStyle name="Input Cell 3 4 15 4" xfId="21659"/>
    <cellStyle name="Input Cell 3 4 15 5" xfId="21660"/>
    <cellStyle name="Input Cell 3 4 16" xfId="2462"/>
    <cellStyle name="Input Cell 3 4 16 2" xfId="21661"/>
    <cellStyle name="Input Cell 3 4 16 2 2" xfId="21662"/>
    <cellStyle name="Input Cell 3 4 16 2 3" xfId="21663"/>
    <cellStyle name="Input Cell 3 4 16 2 4" xfId="21664"/>
    <cellStyle name="Input Cell 3 4 16 3" xfId="21665"/>
    <cellStyle name="Input Cell 3 4 16 4" xfId="21666"/>
    <cellStyle name="Input Cell 3 4 16 5" xfId="21667"/>
    <cellStyle name="Input Cell 3 4 17" xfId="2463"/>
    <cellStyle name="Input Cell 3 4 17 2" xfId="21668"/>
    <cellStyle name="Input Cell 3 4 17 2 2" xfId="21669"/>
    <cellStyle name="Input Cell 3 4 17 2 3" xfId="21670"/>
    <cellStyle name="Input Cell 3 4 17 2 4" xfId="21671"/>
    <cellStyle name="Input Cell 3 4 17 3" xfId="21672"/>
    <cellStyle name="Input Cell 3 4 17 4" xfId="21673"/>
    <cellStyle name="Input Cell 3 4 17 5" xfId="21674"/>
    <cellStyle name="Input Cell 3 4 18" xfId="2464"/>
    <cellStyle name="Input Cell 3 4 18 2" xfId="21675"/>
    <cellStyle name="Input Cell 3 4 18 2 2" xfId="21676"/>
    <cellStyle name="Input Cell 3 4 18 2 3" xfId="21677"/>
    <cellStyle name="Input Cell 3 4 18 2 4" xfId="21678"/>
    <cellStyle name="Input Cell 3 4 18 3" xfId="21679"/>
    <cellStyle name="Input Cell 3 4 18 4" xfId="21680"/>
    <cellStyle name="Input Cell 3 4 18 5" xfId="21681"/>
    <cellStyle name="Input Cell 3 4 19" xfId="2465"/>
    <cellStyle name="Input Cell 3 4 19 2" xfId="21682"/>
    <cellStyle name="Input Cell 3 4 19 2 2" xfId="21683"/>
    <cellStyle name="Input Cell 3 4 19 2 3" xfId="21684"/>
    <cellStyle name="Input Cell 3 4 19 2 4" xfId="21685"/>
    <cellStyle name="Input Cell 3 4 19 3" xfId="21686"/>
    <cellStyle name="Input Cell 3 4 19 4" xfId="21687"/>
    <cellStyle name="Input Cell 3 4 19 5" xfId="21688"/>
    <cellStyle name="Input Cell 3 4 2" xfId="2466"/>
    <cellStyle name="Input Cell 3 4 2 10" xfId="2467"/>
    <cellStyle name="Input Cell 3 4 2 10 2" xfId="21689"/>
    <cellStyle name="Input Cell 3 4 2 10 2 2" xfId="21690"/>
    <cellStyle name="Input Cell 3 4 2 10 2 3" xfId="21691"/>
    <cellStyle name="Input Cell 3 4 2 10 2 4" xfId="21692"/>
    <cellStyle name="Input Cell 3 4 2 10 3" xfId="21693"/>
    <cellStyle name="Input Cell 3 4 2 10 4" xfId="21694"/>
    <cellStyle name="Input Cell 3 4 2 10 5" xfId="21695"/>
    <cellStyle name="Input Cell 3 4 2 11" xfId="2468"/>
    <cellStyle name="Input Cell 3 4 2 11 2" xfId="21696"/>
    <cellStyle name="Input Cell 3 4 2 11 2 2" xfId="21697"/>
    <cellStyle name="Input Cell 3 4 2 11 2 3" xfId="21698"/>
    <cellStyle name="Input Cell 3 4 2 11 2 4" xfId="21699"/>
    <cellStyle name="Input Cell 3 4 2 11 3" xfId="21700"/>
    <cellStyle name="Input Cell 3 4 2 11 4" xfId="21701"/>
    <cellStyle name="Input Cell 3 4 2 11 5" xfId="21702"/>
    <cellStyle name="Input Cell 3 4 2 12" xfId="2469"/>
    <cellStyle name="Input Cell 3 4 2 12 2" xfId="21703"/>
    <cellStyle name="Input Cell 3 4 2 12 2 2" xfId="21704"/>
    <cellStyle name="Input Cell 3 4 2 12 2 3" xfId="21705"/>
    <cellStyle name="Input Cell 3 4 2 12 2 4" xfId="21706"/>
    <cellStyle name="Input Cell 3 4 2 12 3" xfId="21707"/>
    <cellStyle name="Input Cell 3 4 2 12 4" xfId="21708"/>
    <cellStyle name="Input Cell 3 4 2 12 5" xfId="21709"/>
    <cellStyle name="Input Cell 3 4 2 13" xfId="2470"/>
    <cellStyle name="Input Cell 3 4 2 13 2" xfId="21710"/>
    <cellStyle name="Input Cell 3 4 2 13 2 2" xfId="21711"/>
    <cellStyle name="Input Cell 3 4 2 13 2 3" xfId="21712"/>
    <cellStyle name="Input Cell 3 4 2 13 2 4" xfId="21713"/>
    <cellStyle name="Input Cell 3 4 2 13 3" xfId="21714"/>
    <cellStyle name="Input Cell 3 4 2 13 4" xfId="21715"/>
    <cellStyle name="Input Cell 3 4 2 13 5" xfId="21716"/>
    <cellStyle name="Input Cell 3 4 2 14" xfId="2471"/>
    <cellStyle name="Input Cell 3 4 2 14 2" xfId="21717"/>
    <cellStyle name="Input Cell 3 4 2 14 2 2" xfId="21718"/>
    <cellStyle name="Input Cell 3 4 2 14 2 3" xfId="21719"/>
    <cellStyle name="Input Cell 3 4 2 14 2 4" xfId="21720"/>
    <cellStyle name="Input Cell 3 4 2 14 3" xfId="21721"/>
    <cellStyle name="Input Cell 3 4 2 14 4" xfId="21722"/>
    <cellStyle name="Input Cell 3 4 2 14 5" xfId="21723"/>
    <cellStyle name="Input Cell 3 4 2 15" xfId="2472"/>
    <cellStyle name="Input Cell 3 4 2 15 2" xfId="21724"/>
    <cellStyle name="Input Cell 3 4 2 15 2 2" xfId="21725"/>
    <cellStyle name="Input Cell 3 4 2 15 2 3" xfId="21726"/>
    <cellStyle name="Input Cell 3 4 2 15 2 4" xfId="21727"/>
    <cellStyle name="Input Cell 3 4 2 15 3" xfId="21728"/>
    <cellStyle name="Input Cell 3 4 2 15 4" xfId="21729"/>
    <cellStyle name="Input Cell 3 4 2 15 5" xfId="21730"/>
    <cellStyle name="Input Cell 3 4 2 16" xfId="2473"/>
    <cellStyle name="Input Cell 3 4 2 16 2" xfId="21731"/>
    <cellStyle name="Input Cell 3 4 2 16 2 2" xfId="21732"/>
    <cellStyle name="Input Cell 3 4 2 16 2 3" xfId="21733"/>
    <cellStyle name="Input Cell 3 4 2 16 2 4" xfId="21734"/>
    <cellStyle name="Input Cell 3 4 2 16 3" xfId="21735"/>
    <cellStyle name="Input Cell 3 4 2 16 4" xfId="21736"/>
    <cellStyle name="Input Cell 3 4 2 16 5" xfId="21737"/>
    <cellStyle name="Input Cell 3 4 2 17" xfId="2474"/>
    <cellStyle name="Input Cell 3 4 2 17 2" xfId="21738"/>
    <cellStyle name="Input Cell 3 4 2 17 2 2" xfId="21739"/>
    <cellStyle name="Input Cell 3 4 2 17 2 3" xfId="21740"/>
    <cellStyle name="Input Cell 3 4 2 17 2 4" xfId="21741"/>
    <cellStyle name="Input Cell 3 4 2 17 3" xfId="21742"/>
    <cellStyle name="Input Cell 3 4 2 17 4" xfId="21743"/>
    <cellStyle name="Input Cell 3 4 2 17 5" xfId="21744"/>
    <cellStyle name="Input Cell 3 4 2 18" xfId="2475"/>
    <cellStyle name="Input Cell 3 4 2 18 2" xfId="21745"/>
    <cellStyle name="Input Cell 3 4 2 18 2 2" xfId="21746"/>
    <cellStyle name="Input Cell 3 4 2 18 2 3" xfId="21747"/>
    <cellStyle name="Input Cell 3 4 2 18 2 4" xfId="21748"/>
    <cellStyle name="Input Cell 3 4 2 18 3" xfId="21749"/>
    <cellStyle name="Input Cell 3 4 2 18 4" xfId="21750"/>
    <cellStyle name="Input Cell 3 4 2 18 5" xfId="21751"/>
    <cellStyle name="Input Cell 3 4 2 19" xfId="2476"/>
    <cellStyle name="Input Cell 3 4 2 19 2" xfId="21752"/>
    <cellStyle name="Input Cell 3 4 2 19 2 2" xfId="21753"/>
    <cellStyle name="Input Cell 3 4 2 19 2 3" xfId="21754"/>
    <cellStyle name="Input Cell 3 4 2 19 2 4" xfId="21755"/>
    <cellStyle name="Input Cell 3 4 2 19 3" xfId="21756"/>
    <cellStyle name="Input Cell 3 4 2 19 4" xfId="21757"/>
    <cellStyle name="Input Cell 3 4 2 19 5" xfId="21758"/>
    <cellStyle name="Input Cell 3 4 2 2" xfId="2477"/>
    <cellStyle name="Input Cell 3 4 2 2 2" xfId="21759"/>
    <cellStyle name="Input Cell 3 4 2 2 2 2" xfId="21760"/>
    <cellStyle name="Input Cell 3 4 2 2 2 3" xfId="21761"/>
    <cellStyle name="Input Cell 3 4 2 2 2 4" xfId="21762"/>
    <cellStyle name="Input Cell 3 4 2 2 3" xfId="21763"/>
    <cellStyle name="Input Cell 3 4 2 2 4" xfId="21764"/>
    <cellStyle name="Input Cell 3 4 2 2 5" xfId="21765"/>
    <cellStyle name="Input Cell 3 4 2 20" xfId="2478"/>
    <cellStyle name="Input Cell 3 4 2 20 2" xfId="21766"/>
    <cellStyle name="Input Cell 3 4 2 20 2 2" xfId="21767"/>
    <cellStyle name="Input Cell 3 4 2 20 2 3" xfId="21768"/>
    <cellStyle name="Input Cell 3 4 2 20 2 4" xfId="21769"/>
    <cellStyle name="Input Cell 3 4 2 20 3" xfId="21770"/>
    <cellStyle name="Input Cell 3 4 2 20 4" xfId="21771"/>
    <cellStyle name="Input Cell 3 4 2 20 5" xfId="21772"/>
    <cellStyle name="Input Cell 3 4 2 21" xfId="2479"/>
    <cellStyle name="Input Cell 3 4 2 21 2" xfId="21773"/>
    <cellStyle name="Input Cell 3 4 2 21 2 2" xfId="21774"/>
    <cellStyle name="Input Cell 3 4 2 21 2 3" xfId="21775"/>
    <cellStyle name="Input Cell 3 4 2 21 2 4" xfId="21776"/>
    <cellStyle name="Input Cell 3 4 2 21 3" xfId="21777"/>
    <cellStyle name="Input Cell 3 4 2 21 4" xfId="21778"/>
    <cellStyle name="Input Cell 3 4 2 21 5" xfId="21779"/>
    <cellStyle name="Input Cell 3 4 2 22" xfId="2480"/>
    <cellStyle name="Input Cell 3 4 2 22 2" xfId="21780"/>
    <cellStyle name="Input Cell 3 4 2 22 2 2" xfId="21781"/>
    <cellStyle name="Input Cell 3 4 2 22 2 3" xfId="21782"/>
    <cellStyle name="Input Cell 3 4 2 22 2 4" xfId="21783"/>
    <cellStyle name="Input Cell 3 4 2 22 3" xfId="21784"/>
    <cellStyle name="Input Cell 3 4 2 22 4" xfId="21785"/>
    <cellStyle name="Input Cell 3 4 2 22 5" xfId="21786"/>
    <cellStyle name="Input Cell 3 4 2 23" xfId="2481"/>
    <cellStyle name="Input Cell 3 4 2 23 2" xfId="21787"/>
    <cellStyle name="Input Cell 3 4 2 23 2 2" xfId="21788"/>
    <cellStyle name="Input Cell 3 4 2 23 2 3" xfId="21789"/>
    <cellStyle name="Input Cell 3 4 2 23 2 4" xfId="21790"/>
    <cellStyle name="Input Cell 3 4 2 23 3" xfId="21791"/>
    <cellStyle name="Input Cell 3 4 2 23 4" xfId="21792"/>
    <cellStyle name="Input Cell 3 4 2 23 5" xfId="21793"/>
    <cellStyle name="Input Cell 3 4 2 24" xfId="2482"/>
    <cellStyle name="Input Cell 3 4 2 24 2" xfId="21794"/>
    <cellStyle name="Input Cell 3 4 2 24 2 2" xfId="21795"/>
    <cellStyle name="Input Cell 3 4 2 24 2 3" xfId="21796"/>
    <cellStyle name="Input Cell 3 4 2 24 2 4" xfId="21797"/>
    <cellStyle name="Input Cell 3 4 2 24 3" xfId="21798"/>
    <cellStyle name="Input Cell 3 4 2 24 4" xfId="21799"/>
    <cellStyle name="Input Cell 3 4 2 24 5" xfId="21800"/>
    <cellStyle name="Input Cell 3 4 2 25" xfId="2483"/>
    <cellStyle name="Input Cell 3 4 2 25 2" xfId="21801"/>
    <cellStyle name="Input Cell 3 4 2 25 2 2" xfId="21802"/>
    <cellStyle name="Input Cell 3 4 2 25 2 3" xfId="21803"/>
    <cellStyle name="Input Cell 3 4 2 25 2 4" xfId="21804"/>
    <cellStyle name="Input Cell 3 4 2 25 3" xfId="21805"/>
    <cellStyle name="Input Cell 3 4 2 25 4" xfId="21806"/>
    <cellStyle name="Input Cell 3 4 2 25 5" xfId="21807"/>
    <cellStyle name="Input Cell 3 4 2 26" xfId="2484"/>
    <cellStyle name="Input Cell 3 4 2 26 2" xfId="21808"/>
    <cellStyle name="Input Cell 3 4 2 26 2 2" xfId="21809"/>
    <cellStyle name="Input Cell 3 4 2 26 2 3" xfId="21810"/>
    <cellStyle name="Input Cell 3 4 2 26 2 4" xfId="21811"/>
    <cellStyle name="Input Cell 3 4 2 26 3" xfId="21812"/>
    <cellStyle name="Input Cell 3 4 2 26 4" xfId="21813"/>
    <cellStyle name="Input Cell 3 4 2 26 5" xfId="21814"/>
    <cellStyle name="Input Cell 3 4 2 27" xfId="2485"/>
    <cellStyle name="Input Cell 3 4 2 27 2" xfId="21815"/>
    <cellStyle name="Input Cell 3 4 2 27 2 2" xfId="21816"/>
    <cellStyle name="Input Cell 3 4 2 27 2 3" xfId="21817"/>
    <cellStyle name="Input Cell 3 4 2 27 2 4" xfId="21818"/>
    <cellStyle name="Input Cell 3 4 2 27 3" xfId="21819"/>
    <cellStyle name="Input Cell 3 4 2 27 4" xfId="21820"/>
    <cellStyle name="Input Cell 3 4 2 27 5" xfId="21821"/>
    <cellStyle name="Input Cell 3 4 2 28" xfId="2486"/>
    <cellStyle name="Input Cell 3 4 2 28 2" xfId="21822"/>
    <cellStyle name="Input Cell 3 4 2 28 2 2" xfId="21823"/>
    <cellStyle name="Input Cell 3 4 2 28 2 3" xfId="21824"/>
    <cellStyle name="Input Cell 3 4 2 28 2 4" xfId="21825"/>
    <cellStyle name="Input Cell 3 4 2 28 3" xfId="21826"/>
    <cellStyle name="Input Cell 3 4 2 28 4" xfId="21827"/>
    <cellStyle name="Input Cell 3 4 2 28 5" xfId="21828"/>
    <cellStyle name="Input Cell 3 4 2 29" xfId="2487"/>
    <cellStyle name="Input Cell 3 4 2 29 2" xfId="21829"/>
    <cellStyle name="Input Cell 3 4 2 29 2 2" xfId="21830"/>
    <cellStyle name="Input Cell 3 4 2 29 2 3" xfId="21831"/>
    <cellStyle name="Input Cell 3 4 2 29 2 4" xfId="21832"/>
    <cellStyle name="Input Cell 3 4 2 29 3" xfId="21833"/>
    <cellStyle name="Input Cell 3 4 2 29 4" xfId="21834"/>
    <cellStyle name="Input Cell 3 4 2 29 5" xfId="21835"/>
    <cellStyle name="Input Cell 3 4 2 3" xfId="2488"/>
    <cellStyle name="Input Cell 3 4 2 3 2" xfId="21836"/>
    <cellStyle name="Input Cell 3 4 2 3 2 2" xfId="21837"/>
    <cellStyle name="Input Cell 3 4 2 3 2 3" xfId="21838"/>
    <cellStyle name="Input Cell 3 4 2 3 2 4" xfId="21839"/>
    <cellStyle name="Input Cell 3 4 2 3 3" xfId="21840"/>
    <cellStyle name="Input Cell 3 4 2 3 4" xfId="21841"/>
    <cellStyle name="Input Cell 3 4 2 3 5" xfId="21842"/>
    <cellStyle name="Input Cell 3 4 2 30" xfId="2489"/>
    <cellStyle name="Input Cell 3 4 2 30 2" xfId="21843"/>
    <cellStyle name="Input Cell 3 4 2 30 2 2" xfId="21844"/>
    <cellStyle name="Input Cell 3 4 2 30 2 3" xfId="21845"/>
    <cellStyle name="Input Cell 3 4 2 30 2 4" xfId="21846"/>
    <cellStyle name="Input Cell 3 4 2 30 3" xfId="21847"/>
    <cellStyle name="Input Cell 3 4 2 30 4" xfId="21848"/>
    <cellStyle name="Input Cell 3 4 2 30 5" xfId="21849"/>
    <cellStyle name="Input Cell 3 4 2 31" xfId="2490"/>
    <cellStyle name="Input Cell 3 4 2 31 2" xfId="21850"/>
    <cellStyle name="Input Cell 3 4 2 31 2 2" xfId="21851"/>
    <cellStyle name="Input Cell 3 4 2 31 2 3" xfId="21852"/>
    <cellStyle name="Input Cell 3 4 2 31 2 4" xfId="21853"/>
    <cellStyle name="Input Cell 3 4 2 31 3" xfId="21854"/>
    <cellStyle name="Input Cell 3 4 2 31 4" xfId="21855"/>
    <cellStyle name="Input Cell 3 4 2 31 5" xfId="21856"/>
    <cellStyle name="Input Cell 3 4 2 32" xfId="2491"/>
    <cellStyle name="Input Cell 3 4 2 32 2" xfId="21857"/>
    <cellStyle name="Input Cell 3 4 2 32 2 2" xfId="21858"/>
    <cellStyle name="Input Cell 3 4 2 32 2 3" xfId="21859"/>
    <cellStyle name="Input Cell 3 4 2 32 2 4" xfId="21860"/>
    <cellStyle name="Input Cell 3 4 2 32 3" xfId="21861"/>
    <cellStyle name="Input Cell 3 4 2 32 4" xfId="21862"/>
    <cellStyle name="Input Cell 3 4 2 32 5" xfId="21863"/>
    <cellStyle name="Input Cell 3 4 2 33" xfId="2492"/>
    <cellStyle name="Input Cell 3 4 2 33 2" xfId="21864"/>
    <cellStyle name="Input Cell 3 4 2 33 2 2" xfId="21865"/>
    <cellStyle name="Input Cell 3 4 2 33 2 3" xfId="21866"/>
    <cellStyle name="Input Cell 3 4 2 33 2 4" xfId="21867"/>
    <cellStyle name="Input Cell 3 4 2 33 3" xfId="21868"/>
    <cellStyle name="Input Cell 3 4 2 33 4" xfId="21869"/>
    <cellStyle name="Input Cell 3 4 2 33 5" xfId="21870"/>
    <cellStyle name="Input Cell 3 4 2 34" xfId="2493"/>
    <cellStyle name="Input Cell 3 4 2 34 2" xfId="21871"/>
    <cellStyle name="Input Cell 3 4 2 34 2 2" xfId="21872"/>
    <cellStyle name="Input Cell 3 4 2 34 2 3" xfId="21873"/>
    <cellStyle name="Input Cell 3 4 2 34 2 4" xfId="21874"/>
    <cellStyle name="Input Cell 3 4 2 34 3" xfId="21875"/>
    <cellStyle name="Input Cell 3 4 2 34 4" xfId="21876"/>
    <cellStyle name="Input Cell 3 4 2 34 5" xfId="21877"/>
    <cellStyle name="Input Cell 3 4 2 35" xfId="2494"/>
    <cellStyle name="Input Cell 3 4 2 35 2" xfId="21878"/>
    <cellStyle name="Input Cell 3 4 2 35 2 2" xfId="21879"/>
    <cellStyle name="Input Cell 3 4 2 35 2 3" xfId="21880"/>
    <cellStyle name="Input Cell 3 4 2 35 2 4" xfId="21881"/>
    <cellStyle name="Input Cell 3 4 2 35 3" xfId="21882"/>
    <cellStyle name="Input Cell 3 4 2 35 4" xfId="21883"/>
    <cellStyle name="Input Cell 3 4 2 35 5" xfId="21884"/>
    <cellStyle name="Input Cell 3 4 2 36" xfId="2495"/>
    <cellStyle name="Input Cell 3 4 2 36 2" xfId="21885"/>
    <cellStyle name="Input Cell 3 4 2 36 2 2" xfId="21886"/>
    <cellStyle name="Input Cell 3 4 2 36 2 3" xfId="21887"/>
    <cellStyle name="Input Cell 3 4 2 36 2 4" xfId="21888"/>
    <cellStyle name="Input Cell 3 4 2 36 3" xfId="21889"/>
    <cellStyle name="Input Cell 3 4 2 36 4" xfId="21890"/>
    <cellStyle name="Input Cell 3 4 2 36 5" xfId="21891"/>
    <cellStyle name="Input Cell 3 4 2 37" xfId="2496"/>
    <cellStyle name="Input Cell 3 4 2 37 2" xfId="21892"/>
    <cellStyle name="Input Cell 3 4 2 37 2 2" xfId="21893"/>
    <cellStyle name="Input Cell 3 4 2 37 2 3" xfId="21894"/>
    <cellStyle name="Input Cell 3 4 2 37 2 4" xfId="21895"/>
    <cellStyle name="Input Cell 3 4 2 37 3" xfId="21896"/>
    <cellStyle name="Input Cell 3 4 2 37 4" xfId="21897"/>
    <cellStyle name="Input Cell 3 4 2 37 5" xfId="21898"/>
    <cellStyle name="Input Cell 3 4 2 38" xfId="2497"/>
    <cellStyle name="Input Cell 3 4 2 38 2" xfId="21899"/>
    <cellStyle name="Input Cell 3 4 2 38 2 2" xfId="21900"/>
    <cellStyle name="Input Cell 3 4 2 38 2 3" xfId="21901"/>
    <cellStyle name="Input Cell 3 4 2 38 2 4" xfId="21902"/>
    <cellStyle name="Input Cell 3 4 2 38 3" xfId="21903"/>
    <cellStyle name="Input Cell 3 4 2 38 4" xfId="21904"/>
    <cellStyle name="Input Cell 3 4 2 38 5" xfId="21905"/>
    <cellStyle name="Input Cell 3 4 2 39" xfId="2498"/>
    <cellStyle name="Input Cell 3 4 2 39 2" xfId="21906"/>
    <cellStyle name="Input Cell 3 4 2 39 2 2" xfId="21907"/>
    <cellStyle name="Input Cell 3 4 2 39 2 3" xfId="21908"/>
    <cellStyle name="Input Cell 3 4 2 39 2 4" xfId="21909"/>
    <cellStyle name="Input Cell 3 4 2 39 3" xfId="21910"/>
    <cellStyle name="Input Cell 3 4 2 39 4" xfId="21911"/>
    <cellStyle name="Input Cell 3 4 2 39 5" xfId="21912"/>
    <cellStyle name="Input Cell 3 4 2 4" xfId="2499"/>
    <cellStyle name="Input Cell 3 4 2 4 2" xfId="21913"/>
    <cellStyle name="Input Cell 3 4 2 4 2 2" xfId="21914"/>
    <cellStyle name="Input Cell 3 4 2 4 2 3" xfId="21915"/>
    <cellStyle name="Input Cell 3 4 2 4 2 4" xfId="21916"/>
    <cellStyle name="Input Cell 3 4 2 4 3" xfId="21917"/>
    <cellStyle name="Input Cell 3 4 2 4 4" xfId="21918"/>
    <cellStyle name="Input Cell 3 4 2 4 5" xfId="21919"/>
    <cellStyle name="Input Cell 3 4 2 40" xfId="2500"/>
    <cellStyle name="Input Cell 3 4 2 40 2" xfId="21920"/>
    <cellStyle name="Input Cell 3 4 2 40 2 2" xfId="21921"/>
    <cellStyle name="Input Cell 3 4 2 40 2 3" xfId="21922"/>
    <cellStyle name="Input Cell 3 4 2 40 2 4" xfId="21923"/>
    <cellStyle name="Input Cell 3 4 2 40 3" xfId="21924"/>
    <cellStyle name="Input Cell 3 4 2 40 4" xfId="21925"/>
    <cellStyle name="Input Cell 3 4 2 40 5" xfId="21926"/>
    <cellStyle name="Input Cell 3 4 2 41" xfId="2501"/>
    <cellStyle name="Input Cell 3 4 2 41 2" xfId="21927"/>
    <cellStyle name="Input Cell 3 4 2 41 2 2" xfId="21928"/>
    <cellStyle name="Input Cell 3 4 2 41 2 3" xfId="21929"/>
    <cellStyle name="Input Cell 3 4 2 41 2 4" xfId="21930"/>
    <cellStyle name="Input Cell 3 4 2 41 3" xfId="21931"/>
    <cellStyle name="Input Cell 3 4 2 41 4" xfId="21932"/>
    <cellStyle name="Input Cell 3 4 2 41 5" xfId="21933"/>
    <cellStyle name="Input Cell 3 4 2 42" xfId="2502"/>
    <cellStyle name="Input Cell 3 4 2 42 2" xfId="21934"/>
    <cellStyle name="Input Cell 3 4 2 42 2 2" xfId="21935"/>
    <cellStyle name="Input Cell 3 4 2 42 2 3" xfId="21936"/>
    <cellStyle name="Input Cell 3 4 2 42 2 4" xfId="21937"/>
    <cellStyle name="Input Cell 3 4 2 42 3" xfId="21938"/>
    <cellStyle name="Input Cell 3 4 2 42 4" xfId="21939"/>
    <cellStyle name="Input Cell 3 4 2 42 5" xfId="21940"/>
    <cellStyle name="Input Cell 3 4 2 43" xfId="2503"/>
    <cellStyle name="Input Cell 3 4 2 43 2" xfId="21941"/>
    <cellStyle name="Input Cell 3 4 2 43 2 2" xfId="21942"/>
    <cellStyle name="Input Cell 3 4 2 43 2 3" xfId="21943"/>
    <cellStyle name="Input Cell 3 4 2 43 2 4" xfId="21944"/>
    <cellStyle name="Input Cell 3 4 2 43 3" xfId="21945"/>
    <cellStyle name="Input Cell 3 4 2 43 4" xfId="21946"/>
    <cellStyle name="Input Cell 3 4 2 43 5" xfId="21947"/>
    <cellStyle name="Input Cell 3 4 2 44" xfId="2504"/>
    <cellStyle name="Input Cell 3 4 2 44 2" xfId="21948"/>
    <cellStyle name="Input Cell 3 4 2 44 2 2" xfId="21949"/>
    <cellStyle name="Input Cell 3 4 2 44 2 3" xfId="21950"/>
    <cellStyle name="Input Cell 3 4 2 44 2 4" xfId="21951"/>
    <cellStyle name="Input Cell 3 4 2 44 3" xfId="21952"/>
    <cellStyle name="Input Cell 3 4 2 44 4" xfId="21953"/>
    <cellStyle name="Input Cell 3 4 2 44 5" xfId="21954"/>
    <cellStyle name="Input Cell 3 4 2 45" xfId="21955"/>
    <cellStyle name="Input Cell 3 4 2 45 2" xfId="21956"/>
    <cellStyle name="Input Cell 3 4 2 45 3" xfId="21957"/>
    <cellStyle name="Input Cell 3 4 2 45 4" xfId="21958"/>
    <cellStyle name="Input Cell 3 4 2 46" xfId="21959"/>
    <cellStyle name="Input Cell 3 4 2 46 2" xfId="21960"/>
    <cellStyle name="Input Cell 3 4 2 46 3" xfId="21961"/>
    <cellStyle name="Input Cell 3 4 2 46 4" xfId="21962"/>
    <cellStyle name="Input Cell 3 4 2 47" xfId="21963"/>
    <cellStyle name="Input Cell 3 4 2 48" xfId="21964"/>
    <cellStyle name="Input Cell 3 4 2 5" xfId="2505"/>
    <cellStyle name="Input Cell 3 4 2 5 2" xfId="21965"/>
    <cellStyle name="Input Cell 3 4 2 5 2 2" xfId="21966"/>
    <cellStyle name="Input Cell 3 4 2 5 2 3" xfId="21967"/>
    <cellStyle name="Input Cell 3 4 2 5 2 4" xfId="21968"/>
    <cellStyle name="Input Cell 3 4 2 5 3" xfId="21969"/>
    <cellStyle name="Input Cell 3 4 2 5 4" xfId="21970"/>
    <cellStyle name="Input Cell 3 4 2 5 5" xfId="21971"/>
    <cellStyle name="Input Cell 3 4 2 6" xfId="2506"/>
    <cellStyle name="Input Cell 3 4 2 6 2" xfId="21972"/>
    <cellStyle name="Input Cell 3 4 2 6 2 2" xfId="21973"/>
    <cellStyle name="Input Cell 3 4 2 6 2 3" xfId="21974"/>
    <cellStyle name="Input Cell 3 4 2 6 2 4" xfId="21975"/>
    <cellStyle name="Input Cell 3 4 2 6 3" xfId="21976"/>
    <cellStyle name="Input Cell 3 4 2 6 4" xfId="21977"/>
    <cellStyle name="Input Cell 3 4 2 6 5" xfId="21978"/>
    <cellStyle name="Input Cell 3 4 2 7" xfId="2507"/>
    <cellStyle name="Input Cell 3 4 2 7 2" xfId="21979"/>
    <cellStyle name="Input Cell 3 4 2 7 2 2" xfId="21980"/>
    <cellStyle name="Input Cell 3 4 2 7 2 3" xfId="21981"/>
    <cellStyle name="Input Cell 3 4 2 7 2 4" xfId="21982"/>
    <cellStyle name="Input Cell 3 4 2 7 3" xfId="21983"/>
    <cellStyle name="Input Cell 3 4 2 7 4" xfId="21984"/>
    <cellStyle name="Input Cell 3 4 2 7 5" xfId="21985"/>
    <cellStyle name="Input Cell 3 4 2 8" xfId="2508"/>
    <cellStyle name="Input Cell 3 4 2 8 2" xfId="21986"/>
    <cellStyle name="Input Cell 3 4 2 8 2 2" xfId="21987"/>
    <cellStyle name="Input Cell 3 4 2 8 2 3" xfId="21988"/>
    <cellStyle name="Input Cell 3 4 2 8 2 4" xfId="21989"/>
    <cellStyle name="Input Cell 3 4 2 8 3" xfId="21990"/>
    <cellStyle name="Input Cell 3 4 2 8 4" xfId="21991"/>
    <cellStyle name="Input Cell 3 4 2 8 5" xfId="21992"/>
    <cellStyle name="Input Cell 3 4 2 9" xfId="2509"/>
    <cellStyle name="Input Cell 3 4 2 9 2" xfId="21993"/>
    <cellStyle name="Input Cell 3 4 2 9 2 2" xfId="21994"/>
    <cellStyle name="Input Cell 3 4 2 9 2 3" xfId="21995"/>
    <cellStyle name="Input Cell 3 4 2 9 2 4" xfId="21996"/>
    <cellStyle name="Input Cell 3 4 2 9 3" xfId="21997"/>
    <cellStyle name="Input Cell 3 4 2 9 4" xfId="21998"/>
    <cellStyle name="Input Cell 3 4 2 9 5" xfId="21999"/>
    <cellStyle name="Input Cell 3 4 20" xfId="2510"/>
    <cellStyle name="Input Cell 3 4 20 2" xfId="22000"/>
    <cellStyle name="Input Cell 3 4 20 2 2" xfId="22001"/>
    <cellStyle name="Input Cell 3 4 20 2 3" xfId="22002"/>
    <cellStyle name="Input Cell 3 4 20 2 4" xfId="22003"/>
    <cellStyle name="Input Cell 3 4 20 3" xfId="22004"/>
    <cellStyle name="Input Cell 3 4 20 4" xfId="22005"/>
    <cellStyle name="Input Cell 3 4 20 5" xfId="22006"/>
    <cellStyle name="Input Cell 3 4 21" xfId="2511"/>
    <cellStyle name="Input Cell 3 4 21 2" xfId="22007"/>
    <cellStyle name="Input Cell 3 4 21 2 2" xfId="22008"/>
    <cellStyle name="Input Cell 3 4 21 2 3" xfId="22009"/>
    <cellStyle name="Input Cell 3 4 21 2 4" xfId="22010"/>
    <cellStyle name="Input Cell 3 4 21 3" xfId="22011"/>
    <cellStyle name="Input Cell 3 4 21 4" xfId="22012"/>
    <cellStyle name="Input Cell 3 4 21 5" xfId="22013"/>
    <cellStyle name="Input Cell 3 4 22" xfId="2512"/>
    <cellStyle name="Input Cell 3 4 22 2" xfId="22014"/>
    <cellStyle name="Input Cell 3 4 22 2 2" xfId="22015"/>
    <cellStyle name="Input Cell 3 4 22 2 3" xfId="22016"/>
    <cellStyle name="Input Cell 3 4 22 2 4" xfId="22017"/>
    <cellStyle name="Input Cell 3 4 22 3" xfId="22018"/>
    <cellStyle name="Input Cell 3 4 22 4" xfId="22019"/>
    <cellStyle name="Input Cell 3 4 22 5" xfId="22020"/>
    <cellStyle name="Input Cell 3 4 23" xfId="2513"/>
    <cellStyle name="Input Cell 3 4 23 2" xfId="22021"/>
    <cellStyle name="Input Cell 3 4 23 2 2" xfId="22022"/>
    <cellStyle name="Input Cell 3 4 23 2 3" xfId="22023"/>
    <cellStyle name="Input Cell 3 4 23 2 4" xfId="22024"/>
    <cellStyle name="Input Cell 3 4 23 3" xfId="22025"/>
    <cellStyle name="Input Cell 3 4 23 4" xfId="22026"/>
    <cellStyle name="Input Cell 3 4 23 5" xfId="22027"/>
    <cellStyle name="Input Cell 3 4 24" xfId="2514"/>
    <cellStyle name="Input Cell 3 4 24 2" xfId="22028"/>
    <cellStyle name="Input Cell 3 4 24 2 2" xfId="22029"/>
    <cellStyle name="Input Cell 3 4 24 2 3" xfId="22030"/>
    <cellStyle name="Input Cell 3 4 24 2 4" xfId="22031"/>
    <cellStyle name="Input Cell 3 4 24 3" xfId="22032"/>
    <cellStyle name="Input Cell 3 4 24 4" xfId="22033"/>
    <cellStyle name="Input Cell 3 4 24 5" xfId="22034"/>
    <cellStyle name="Input Cell 3 4 25" xfId="2515"/>
    <cellStyle name="Input Cell 3 4 25 2" xfId="22035"/>
    <cellStyle name="Input Cell 3 4 25 2 2" xfId="22036"/>
    <cellStyle name="Input Cell 3 4 25 2 3" xfId="22037"/>
    <cellStyle name="Input Cell 3 4 25 2 4" xfId="22038"/>
    <cellStyle name="Input Cell 3 4 25 3" xfId="22039"/>
    <cellStyle name="Input Cell 3 4 25 4" xfId="22040"/>
    <cellStyle name="Input Cell 3 4 25 5" xfId="22041"/>
    <cellStyle name="Input Cell 3 4 26" xfId="2516"/>
    <cellStyle name="Input Cell 3 4 26 2" xfId="22042"/>
    <cellStyle name="Input Cell 3 4 26 2 2" xfId="22043"/>
    <cellStyle name="Input Cell 3 4 26 2 3" xfId="22044"/>
    <cellStyle name="Input Cell 3 4 26 2 4" xfId="22045"/>
    <cellStyle name="Input Cell 3 4 26 3" xfId="22046"/>
    <cellStyle name="Input Cell 3 4 26 4" xfId="22047"/>
    <cellStyle name="Input Cell 3 4 26 5" xfId="22048"/>
    <cellStyle name="Input Cell 3 4 27" xfId="2517"/>
    <cellStyle name="Input Cell 3 4 27 2" xfId="22049"/>
    <cellStyle name="Input Cell 3 4 27 2 2" xfId="22050"/>
    <cellStyle name="Input Cell 3 4 27 2 3" xfId="22051"/>
    <cellStyle name="Input Cell 3 4 27 2 4" xfId="22052"/>
    <cellStyle name="Input Cell 3 4 27 3" xfId="22053"/>
    <cellStyle name="Input Cell 3 4 27 4" xfId="22054"/>
    <cellStyle name="Input Cell 3 4 27 5" xfId="22055"/>
    <cellStyle name="Input Cell 3 4 28" xfId="2518"/>
    <cellStyle name="Input Cell 3 4 28 2" xfId="22056"/>
    <cellStyle name="Input Cell 3 4 28 2 2" xfId="22057"/>
    <cellStyle name="Input Cell 3 4 28 2 3" xfId="22058"/>
    <cellStyle name="Input Cell 3 4 28 2 4" xfId="22059"/>
    <cellStyle name="Input Cell 3 4 28 3" xfId="22060"/>
    <cellStyle name="Input Cell 3 4 28 4" xfId="22061"/>
    <cellStyle name="Input Cell 3 4 28 5" xfId="22062"/>
    <cellStyle name="Input Cell 3 4 29" xfId="2519"/>
    <cellStyle name="Input Cell 3 4 29 2" xfId="22063"/>
    <cellStyle name="Input Cell 3 4 29 2 2" xfId="22064"/>
    <cellStyle name="Input Cell 3 4 29 2 3" xfId="22065"/>
    <cellStyle name="Input Cell 3 4 29 2 4" xfId="22066"/>
    <cellStyle name="Input Cell 3 4 29 3" xfId="22067"/>
    <cellStyle name="Input Cell 3 4 29 4" xfId="22068"/>
    <cellStyle name="Input Cell 3 4 29 5" xfId="22069"/>
    <cellStyle name="Input Cell 3 4 3" xfId="2520"/>
    <cellStyle name="Input Cell 3 4 3 2" xfId="22070"/>
    <cellStyle name="Input Cell 3 4 3 2 2" xfId="22071"/>
    <cellStyle name="Input Cell 3 4 3 2 3" xfId="22072"/>
    <cellStyle name="Input Cell 3 4 3 2 4" xfId="22073"/>
    <cellStyle name="Input Cell 3 4 3 3" xfId="22074"/>
    <cellStyle name="Input Cell 3 4 3 4" xfId="22075"/>
    <cellStyle name="Input Cell 3 4 3 5" xfId="22076"/>
    <cellStyle name="Input Cell 3 4 30" xfId="2521"/>
    <cellStyle name="Input Cell 3 4 30 2" xfId="22077"/>
    <cellStyle name="Input Cell 3 4 30 2 2" xfId="22078"/>
    <cellStyle name="Input Cell 3 4 30 2 3" xfId="22079"/>
    <cellStyle name="Input Cell 3 4 30 2 4" xfId="22080"/>
    <cellStyle name="Input Cell 3 4 30 3" xfId="22081"/>
    <cellStyle name="Input Cell 3 4 30 4" xfId="22082"/>
    <cellStyle name="Input Cell 3 4 30 5" xfId="22083"/>
    <cellStyle name="Input Cell 3 4 31" xfId="2522"/>
    <cellStyle name="Input Cell 3 4 31 2" xfId="22084"/>
    <cellStyle name="Input Cell 3 4 31 2 2" xfId="22085"/>
    <cellStyle name="Input Cell 3 4 31 2 3" xfId="22086"/>
    <cellStyle name="Input Cell 3 4 31 2 4" xfId="22087"/>
    <cellStyle name="Input Cell 3 4 31 3" xfId="22088"/>
    <cellStyle name="Input Cell 3 4 31 4" xfId="22089"/>
    <cellStyle name="Input Cell 3 4 31 5" xfId="22090"/>
    <cellStyle name="Input Cell 3 4 32" xfId="2523"/>
    <cellStyle name="Input Cell 3 4 32 2" xfId="22091"/>
    <cellStyle name="Input Cell 3 4 32 2 2" xfId="22092"/>
    <cellStyle name="Input Cell 3 4 32 2 3" xfId="22093"/>
    <cellStyle name="Input Cell 3 4 32 2 4" xfId="22094"/>
    <cellStyle name="Input Cell 3 4 32 3" xfId="22095"/>
    <cellStyle name="Input Cell 3 4 32 4" xfId="22096"/>
    <cellStyle name="Input Cell 3 4 32 5" xfId="22097"/>
    <cellStyle name="Input Cell 3 4 33" xfId="2524"/>
    <cellStyle name="Input Cell 3 4 33 2" xfId="22098"/>
    <cellStyle name="Input Cell 3 4 33 2 2" xfId="22099"/>
    <cellStyle name="Input Cell 3 4 33 2 3" xfId="22100"/>
    <cellStyle name="Input Cell 3 4 33 2 4" xfId="22101"/>
    <cellStyle name="Input Cell 3 4 33 3" xfId="22102"/>
    <cellStyle name="Input Cell 3 4 33 4" xfId="22103"/>
    <cellStyle name="Input Cell 3 4 33 5" xfId="22104"/>
    <cellStyle name="Input Cell 3 4 34" xfId="2525"/>
    <cellStyle name="Input Cell 3 4 34 2" xfId="22105"/>
    <cellStyle name="Input Cell 3 4 34 2 2" xfId="22106"/>
    <cellStyle name="Input Cell 3 4 34 2 3" xfId="22107"/>
    <cellStyle name="Input Cell 3 4 34 2 4" xfId="22108"/>
    <cellStyle name="Input Cell 3 4 34 3" xfId="22109"/>
    <cellStyle name="Input Cell 3 4 34 4" xfId="22110"/>
    <cellStyle name="Input Cell 3 4 34 5" xfId="22111"/>
    <cellStyle name="Input Cell 3 4 35" xfId="2526"/>
    <cellStyle name="Input Cell 3 4 35 2" xfId="22112"/>
    <cellStyle name="Input Cell 3 4 35 2 2" xfId="22113"/>
    <cellStyle name="Input Cell 3 4 35 2 3" xfId="22114"/>
    <cellStyle name="Input Cell 3 4 35 2 4" xfId="22115"/>
    <cellStyle name="Input Cell 3 4 35 3" xfId="22116"/>
    <cellStyle name="Input Cell 3 4 35 4" xfId="22117"/>
    <cellStyle name="Input Cell 3 4 35 5" xfId="22118"/>
    <cellStyle name="Input Cell 3 4 36" xfId="2527"/>
    <cellStyle name="Input Cell 3 4 36 2" xfId="22119"/>
    <cellStyle name="Input Cell 3 4 36 2 2" xfId="22120"/>
    <cellStyle name="Input Cell 3 4 36 2 3" xfId="22121"/>
    <cellStyle name="Input Cell 3 4 36 2 4" xfId="22122"/>
    <cellStyle name="Input Cell 3 4 36 3" xfId="22123"/>
    <cellStyle name="Input Cell 3 4 36 4" xfId="22124"/>
    <cellStyle name="Input Cell 3 4 36 5" xfId="22125"/>
    <cellStyle name="Input Cell 3 4 37" xfId="2528"/>
    <cellStyle name="Input Cell 3 4 37 2" xfId="22126"/>
    <cellStyle name="Input Cell 3 4 37 2 2" xfId="22127"/>
    <cellStyle name="Input Cell 3 4 37 2 3" xfId="22128"/>
    <cellStyle name="Input Cell 3 4 37 2 4" xfId="22129"/>
    <cellStyle name="Input Cell 3 4 37 3" xfId="22130"/>
    <cellStyle name="Input Cell 3 4 37 4" xfId="22131"/>
    <cellStyle name="Input Cell 3 4 37 5" xfId="22132"/>
    <cellStyle name="Input Cell 3 4 38" xfId="2529"/>
    <cellStyle name="Input Cell 3 4 38 2" xfId="22133"/>
    <cellStyle name="Input Cell 3 4 38 2 2" xfId="22134"/>
    <cellStyle name="Input Cell 3 4 38 2 3" xfId="22135"/>
    <cellStyle name="Input Cell 3 4 38 2 4" xfId="22136"/>
    <cellStyle name="Input Cell 3 4 38 3" xfId="22137"/>
    <cellStyle name="Input Cell 3 4 38 4" xfId="22138"/>
    <cellStyle name="Input Cell 3 4 38 5" xfId="22139"/>
    <cellStyle name="Input Cell 3 4 39" xfId="2530"/>
    <cellStyle name="Input Cell 3 4 39 2" xfId="22140"/>
    <cellStyle name="Input Cell 3 4 39 2 2" xfId="22141"/>
    <cellStyle name="Input Cell 3 4 39 2 3" xfId="22142"/>
    <cellStyle name="Input Cell 3 4 39 2 4" xfId="22143"/>
    <cellStyle name="Input Cell 3 4 39 3" xfId="22144"/>
    <cellStyle name="Input Cell 3 4 39 4" xfId="22145"/>
    <cellStyle name="Input Cell 3 4 39 5" xfId="22146"/>
    <cellStyle name="Input Cell 3 4 4" xfId="2531"/>
    <cellStyle name="Input Cell 3 4 4 2" xfId="22147"/>
    <cellStyle name="Input Cell 3 4 4 2 2" xfId="22148"/>
    <cellStyle name="Input Cell 3 4 4 2 3" xfId="22149"/>
    <cellStyle name="Input Cell 3 4 4 2 4" xfId="22150"/>
    <cellStyle name="Input Cell 3 4 4 3" xfId="22151"/>
    <cellStyle name="Input Cell 3 4 4 4" xfId="22152"/>
    <cellStyle name="Input Cell 3 4 4 5" xfId="22153"/>
    <cellStyle name="Input Cell 3 4 40" xfId="2532"/>
    <cellStyle name="Input Cell 3 4 40 2" xfId="22154"/>
    <cellStyle name="Input Cell 3 4 40 2 2" xfId="22155"/>
    <cellStyle name="Input Cell 3 4 40 2 3" xfId="22156"/>
    <cellStyle name="Input Cell 3 4 40 2 4" xfId="22157"/>
    <cellStyle name="Input Cell 3 4 40 3" xfId="22158"/>
    <cellStyle name="Input Cell 3 4 40 4" xfId="22159"/>
    <cellStyle name="Input Cell 3 4 40 5" xfId="22160"/>
    <cellStyle name="Input Cell 3 4 41" xfId="2533"/>
    <cellStyle name="Input Cell 3 4 41 2" xfId="22161"/>
    <cellStyle name="Input Cell 3 4 41 2 2" xfId="22162"/>
    <cellStyle name="Input Cell 3 4 41 2 3" xfId="22163"/>
    <cellStyle name="Input Cell 3 4 41 2 4" xfId="22164"/>
    <cellStyle name="Input Cell 3 4 41 3" xfId="22165"/>
    <cellStyle name="Input Cell 3 4 41 4" xfId="22166"/>
    <cellStyle name="Input Cell 3 4 41 5" xfId="22167"/>
    <cellStyle name="Input Cell 3 4 42" xfId="2534"/>
    <cellStyle name="Input Cell 3 4 42 2" xfId="22168"/>
    <cellStyle name="Input Cell 3 4 42 2 2" xfId="22169"/>
    <cellStyle name="Input Cell 3 4 42 2 3" xfId="22170"/>
    <cellStyle name="Input Cell 3 4 42 2 4" xfId="22171"/>
    <cellStyle name="Input Cell 3 4 42 3" xfId="22172"/>
    <cellStyle name="Input Cell 3 4 42 4" xfId="22173"/>
    <cellStyle name="Input Cell 3 4 42 5" xfId="22174"/>
    <cellStyle name="Input Cell 3 4 43" xfId="2535"/>
    <cellStyle name="Input Cell 3 4 43 2" xfId="22175"/>
    <cellStyle name="Input Cell 3 4 43 2 2" xfId="22176"/>
    <cellStyle name="Input Cell 3 4 43 2 3" xfId="22177"/>
    <cellStyle name="Input Cell 3 4 43 2 4" xfId="22178"/>
    <cellStyle name="Input Cell 3 4 43 3" xfId="22179"/>
    <cellStyle name="Input Cell 3 4 43 4" xfId="22180"/>
    <cellStyle name="Input Cell 3 4 43 5" xfId="22181"/>
    <cellStyle name="Input Cell 3 4 44" xfId="2536"/>
    <cellStyle name="Input Cell 3 4 44 2" xfId="22182"/>
    <cellStyle name="Input Cell 3 4 44 2 2" xfId="22183"/>
    <cellStyle name="Input Cell 3 4 44 2 3" xfId="22184"/>
    <cellStyle name="Input Cell 3 4 44 2 4" xfId="22185"/>
    <cellStyle name="Input Cell 3 4 44 3" xfId="22186"/>
    <cellStyle name="Input Cell 3 4 44 4" xfId="22187"/>
    <cellStyle name="Input Cell 3 4 44 5" xfId="22188"/>
    <cellStyle name="Input Cell 3 4 45" xfId="2537"/>
    <cellStyle name="Input Cell 3 4 45 2" xfId="22189"/>
    <cellStyle name="Input Cell 3 4 45 2 2" xfId="22190"/>
    <cellStyle name="Input Cell 3 4 45 2 3" xfId="22191"/>
    <cellStyle name="Input Cell 3 4 45 2 4" xfId="22192"/>
    <cellStyle name="Input Cell 3 4 45 3" xfId="22193"/>
    <cellStyle name="Input Cell 3 4 45 4" xfId="22194"/>
    <cellStyle name="Input Cell 3 4 45 5" xfId="22195"/>
    <cellStyle name="Input Cell 3 4 46" xfId="22196"/>
    <cellStyle name="Input Cell 3 4 46 2" xfId="22197"/>
    <cellStyle name="Input Cell 3 4 46 3" xfId="22198"/>
    <cellStyle name="Input Cell 3 4 46 4" xfId="22199"/>
    <cellStyle name="Input Cell 3 4 47" xfId="22200"/>
    <cellStyle name="Input Cell 3 4 48" xfId="22201"/>
    <cellStyle name="Input Cell 3 4 5" xfId="2538"/>
    <cellStyle name="Input Cell 3 4 5 2" xfId="22202"/>
    <cellStyle name="Input Cell 3 4 5 2 2" xfId="22203"/>
    <cellStyle name="Input Cell 3 4 5 2 3" xfId="22204"/>
    <cellStyle name="Input Cell 3 4 5 2 4" xfId="22205"/>
    <cellStyle name="Input Cell 3 4 5 3" xfId="22206"/>
    <cellStyle name="Input Cell 3 4 5 4" xfId="22207"/>
    <cellStyle name="Input Cell 3 4 5 5" xfId="22208"/>
    <cellStyle name="Input Cell 3 4 6" xfId="2539"/>
    <cellStyle name="Input Cell 3 4 6 2" xfId="22209"/>
    <cellStyle name="Input Cell 3 4 6 2 2" xfId="22210"/>
    <cellStyle name="Input Cell 3 4 6 2 3" xfId="22211"/>
    <cellStyle name="Input Cell 3 4 6 2 4" xfId="22212"/>
    <cellStyle name="Input Cell 3 4 6 3" xfId="22213"/>
    <cellStyle name="Input Cell 3 4 6 4" xfId="22214"/>
    <cellStyle name="Input Cell 3 4 6 5" xfId="22215"/>
    <cellStyle name="Input Cell 3 4 7" xfId="2540"/>
    <cellStyle name="Input Cell 3 4 7 2" xfId="22216"/>
    <cellStyle name="Input Cell 3 4 7 2 2" xfId="22217"/>
    <cellStyle name="Input Cell 3 4 7 2 3" xfId="22218"/>
    <cellStyle name="Input Cell 3 4 7 2 4" xfId="22219"/>
    <cellStyle name="Input Cell 3 4 7 3" xfId="22220"/>
    <cellStyle name="Input Cell 3 4 7 4" xfId="22221"/>
    <cellStyle name="Input Cell 3 4 7 5" xfId="22222"/>
    <cellStyle name="Input Cell 3 4 8" xfId="2541"/>
    <cellStyle name="Input Cell 3 4 8 2" xfId="22223"/>
    <cellStyle name="Input Cell 3 4 8 2 2" xfId="22224"/>
    <cellStyle name="Input Cell 3 4 8 2 3" xfId="22225"/>
    <cellStyle name="Input Cell 3 4 8 2 4" xfId="22226"/>
    <cellStyle name="Input Cell 3 4 8 3" xfId="22227"/>
    <cellStyle name="Input Cell 3 4 8 4" xfId="22228"/>
    <cellStyle name="Input Cell 3 4 8 5" xfId="22229"/>
    <cellStyle name="Input Cell 3 4 9" xfId="2542"/>
    <cellStyle name="Input Cell 3 4 9 2" xfId="22230"/>
    <cellStyle name="Input Cell 3 4 9 2 2" xfId="22231"/>
    <cellStyle name="Input Cell 3 4 9 2 3" xfId="22232"/>
    <cellStyle name="Input Cell 3 4 9 2 4" xfId="22233"/>
    <cellStyle name="Input Cell 3 4 9 3" xfId="22234"/>
    <cellStyle name="Input Cell 3 4 9 4" xfId="22235"/>
    <cellStyle name="Input Cell 3 4 9 5" xfId="22236"/>
    <cellStyle name="Input Cell 3 5" xfId="2543"/>
    <cellStyle name="Input Cell 3 5 10" xfId="2544"/>
    <cellStyle name="Input Cell 3 5 10 2" xfId="22237"/>
    <cellStyle name="Input Cell 3 5 10 2 2" xfId="22238"/>
    <cellStyle name="Input Cell 3 5 10 2 3" xfId="22239"/>
    <cellStyle name="Input Cell 3 5 10 2 4" xfId="22240"/>
    <cellStyle name="Input Cell 3 5 10 3" xfId="22241"/>
    <cellStyle name="Input Cell 3 5 10 4" xfId="22242"/>
    <cellStyle name="Input Cell 3 5 10 5" xfId="22243"/>
    <cellStyle name="Input Cell 3 5 11" xfId="2545"/>
    <cellStyle name="Input Cell 3 5 11 2" xfId="22244"/>
    <cellStyle name="Input Cell 3 5 11 2 2" xfId="22245"/>
    <cellStyle name="Input Cell 3 5 11 2 3" xfId="22246"/>
    <cellStyle name="Input Cell 3 5 11 2 4" xfId="22247"/>
    <cellStyle name="Input Cell 3 5 11 3" xfId="22248"/>
    <cellStyle name="Input Cell 3 5 11 4" xfId="22249"/>
    <cellStyle name="Input Cell 3 5 11 5" xfId="22250"/>
    <cellStyle name="Input Cell 3 5 12" xfId="2546"/>
    <cellStyle name="Input Cell 3 5 12 2" xfId="22251"/>
    <cellStyle name="Input Cell 3 5 12 2 2" xfId="22252"/>
    <cellStyle name="Input Cell 3 5 12 2 3" xfId="22253"/>
    <cellStyle name="Input Cell 3 5 12 2 4" xfId="22254"/>
    <cellStyle name="Input Cell 3 5 12 3" xfId="22255"/>
    <cellStyle name="Input Cell 3 5 12 4" xfId="22256"/>
    <cellStyle name="Input Cell 3 5 12 5" xfId="22257"/>
    <cellStyle name="Input Cell 3 5 13" xfId="2547"/>
    <cellStyle name="Input Cell 3 5 13 2" xfId="22258"/>
    <cellStyle name="Input Cell 3 5 13 2 2" xfId="22259"/>
    <cellStyle name="Input Cell 3 5 13 2 3" xfId="22260"/>
    <cellStyle name="Input Cell 3 5 13 2 4" xfId="22261"/>
    <cellStyle name="Input Cell 3 5 13 3" xfId="22262"/>
    <cellStyle name="Input Cell 3 5 13 4" xfId="22263"/>
    <cellStyle name="Input Cell 3 5 13 5" xfId="22264"/>
    <cellStyle name="Input Cell 3 5 14" xfId="2548"/>
    <cellStyle name="Input Cell 3 5 14 2" xfId="22265"/>
    <cellStyle name="Input Cell 3 5 14 2 2" xfId="22266"/>
    <cellStyle name="Input Cell 3 5 14 2 3" xfId="22267"/>
    <cellStyle name="Input Cell 3 5 14 2 4" xfId="22268"/>
    <cellStyle name="Input Cell 3 5 14 3" xfId="22269"/>
    <cellStyle name="Input Cell 3 5 14 4" xfId="22270"/>
    <cellStyle name="Input Cell 3 5 14 5" xfId="22271"/>
    <cellStyle name="Input Cell 3 5 15" xfId="2549"/>
    <cellStyle name="Input Cell 3 5 15 2" xfId="22272"/>
    <cellStyle name="Input Cell 3 5 15 2 2" xfId="22273"/>
    <cellStyle name="Input Cell 3 5 15 2 3" xfId="22274"/>
    <cellStyle name="Input Cell 3 5 15 2 4" xfId="22275"/>
    <cellStyle name="Input Cell 3 5 15 3" xfId="22276"/>
    <cellStyle name="Input Cell 3 5 15 4" xfId="22277"/>
    <cellStyle name="Input Cell 3 5 15 5" xfId="22278"/>
    <cellStyle name="Input Cell 3 5 16" xfId="2550"/>
    <cellStyle name="Input Cell 3 5 16 2" xfId="22279"/>
    <cellStyle name="Input Cell 3 5 16 2 2" xfId="22280"/>
    <cellStyle name="Input Cell 3 5 16 2 3" xfId="22281"/>
    <cellStyle name="Input Cell 3 5 16 2 4" xfId="22282"/>
    <cellStyle name="Input Cell 3 5 16 3" xfId="22283"/>
    <cellStyle name="Input Cell 3 5 16 4" xfId="22284"/>
    <cellStyle name="Input Cell 3 5 16 5" xfId="22285"/>
    <cellStyle name="Input Cell 3 5 17" xfId="2551"/>
    <cellStyle name="Input Cell 3 5 17 2" xfId="22286"/>
    <cellStyle name="Input Cell 3 5 17 2 2" xfId="22287"/>
    <cellStyle name="Input Cell 3 5 17 2 3" xfId="22288"/>
    <cellStyle name="Input Cell 3 5 17 2 4" xfId="22289"/>
    <cellStyle name="Input Cell 3 5 17 3" xfId="22290"/>
    <cellStyle name="Input Cell 3 5 17 4" xfId="22291"/>
    <cellStyle name="Input Cell 3 5 17 5" xfId="22292"/>
    <cellStyle name="Input Cell 3 5 18" xfId="2552"/>
    <cellStyle name="Input Cell 3 5 18 2" xfId="22293"/>
    <cellStyle name="Input Cell 3 5 18 2 2" xfId="22294"/>
    <cellStyle name="Input Cell 3 5 18 2 3" xfId="22295"/>
    <cellStyle name="Input Cell 3 5 18 2 4" xfId="22296"/>
    <cellStyle name="Input Cell 3 5 18 3" xfId="22297"/>
    <cellStyle name="Input Cell 3 5 18 4" xfId="22298"/>
    <cellStyle name="Input Cell 3 5 18 5" xfId="22299"/>
    <cellStyle name="Input Cell 3 5 19" xfId="2553"/>
    <cellStyle name="Input Cell 3 5 19 2" xfId="22300"/>
    <cellStyle name="Input Cell 3 5 19 2 2" xfId="22301"/>
    <cellStyle name="Input Cell 3 5 19 2 3" xfId="22302"/>
    <cellStyle name="Input Cell 3 5 19 2 4" xfId="22303"/>
    <cellStyle name="Input Cell 3 5 19 3" xfId="22304"/>
    <cellStyle name="Input Cell 3 5 19 4" xfId="22305"/>
    <cellStyle name="Input Cell 3 5 19 5" xfId="22306"/>
    <cellStyle name="Input Cell 3 5 2" xfId="2554"/>
    <cellStyle name="Input Cell 3 5 2 2" xfId="22307"/>
    <cellStyle name="Input Cell 3 5 2 2 2" xfId="22308"/>
    <cellStyle name="Input Cell 3 5 2 2 3" xfId="22309"/>
    <cellStyle name="Input Cell 3 5 2 2 4" xfId="22310"/>
    <cellStyle name="Input Cell 3 5 2 3" xfId="22311"/>
    <cellStyle name="Input Cell 3 5 2 4" xfId="22312"/>
    <cellStyle name="Input Cell 3 5 2 5" xfId="22313"/>
    <cellStyle name="Input Cell 3 5 20" xfId="2555"/>
    <cellStyle name="Input Cell 3 5 20 2" xfId="22314"/>
    <cellStyle name="Input Cell 3 5 20 2 2" xfId="22315"/>
    <cellStyle name="Input Cell 3 5 20 2 3" xfId="22316"/>
    <cellStyle name="Input Cell 3 5 20 2 4" xfId="22317"/>
    <cellStyle name="Input Cell 3 5 20 3" xfId="22318"/>
    <cellStyle name="Input Cell 3 5 20 4" xfId="22319"/>
    <cellStyle name="Input Cell 3 5 20 5" xfId="22320"/>
    <cellStyle name="Input Cell 3 5 21" xfId="2556"/>
    <cellStyle name="Input Cell 3 5 21 2" xfId="22321"/>
    <cellStyle name="Input Cell 3 5 21 2 2" xfId="22322"/>
    <cellStyle name="Input Cell 3 5 21 2 3" xfId="22323"/>
    <cellStyle name="Input Cell 3 5 21 2 4" xfId="22324"/>
    <cellStyle name="Input Cell 3 5 21 3" xfId="22325"/>
    <cellStyle name="Input Cell 3 5 21 4" xfId="22326"/>
    <cellStyle name="Input Cell 3 5 21 5" xfId="22327"/>
    <cellStyle name="Input Cell 3 5 22" xfId="2557"/>
    <cellStyle name="Input Cell 3 5 22 2" xfId="22328"/>
    <cellStyle name="Input Cell 3 5 22 2 2" xfId="22329"/>
    <cellStyle name="Input Cell 3 5 22 2 3" xfId="22330"/>
    <cellStyle name="Input Cell 3 5 22 2 4" xfId="22331"/>
    <cellStyle name="Input Cell 3 5 22 3" xfId="22332"/>
    <cellStyle name="Input Cell 3 5 22 4" xfId="22333"/>
    <cellStyle name="Input Cell 3 5 22 5" xfId="22334"/>
    <cellStyle name="Input Cell 3 5 23" xfId="2558"/>
    <cellStyle name="Input Cell 3 5 23 2" xfId="22335"/>
    <cellStyle name="Input Cell 3 5 23 2 2" xfId="22336"/>
    <cellStyle name="Input Cell 3 5 23 2 3" xfId="22337"/>
    <cellStyle name="Input Cell 3 5 23 2 4" xfId="22338"/>
    <cellStyle name="Input Cell 3 5 23 3" xfId="22339"/>
    <cellStyle name="Input Cell 3 5 23 4" xfId="22340"/>
    <cellStyle name="Input Cell 3 5 23 5" xfId="22341"/>
    <cellStyle name="Input Cell 3 5 24" xfId="2559"/>
    <cellStyle name="Input Cell 3 5 24 2" xfId="22342"/>
    <cellStyle name="Input Cell 3 5 24 2 2" xfId="22343"/>
    <cellStyle name="Input Cell 3 5 24 2 3" xfId="22344"/>
    <cellStyle name="Input Cell 3 5 24 2 4" xfId="22345"/>
    <cellStyle name="Input Cell 3 5 24 3" xfId="22346"/>
    <cellStyle name="Input Cell 3 5 24 4" xfId="22347"/>
    <cellStyle name="Input Cell 3 5 24 5" xfId="22348"/>
    <cellStyle name="Input Cell 3 5 25" xfId="2560"/>
    <cellStyle name="Input Cell 3 5 25 2" xfId="22349"/>
    <cellStyle name="Input Cell 3 5 25 2 2" xfId="22350"/>
    <cellStyle name="Input Cell 3 5 25 2 3" xfId="22351"/>
    <cellStyle name="Input Cell 3 5 25 2 4" xfId="22352"/>
    <cellStyle name="Input Cell 3 5 25 3" xfId="22353"/>
    <cellStyle name="Input Cell 3 5 25 4" xfId="22354"/>
    <cellStyle name="Input Cell 3 5 25 5" xfId="22355"/>
    <cellStyle name="Input Cell 3 5 26" xfId="2561"/>
    <cellStyle name="Input Cell 3 5 26 2" xfId="22356"/>
    <cellStyle name="Input Cell 3 5 26 2 2" xfId="22357"/>
    <cellStyle name="Input Cell 3 5 26 2 3" xfId="22358"/>
    <cellStyle name="Input Cell 3 5 26 2 4" xfId="22359"/>
    <cellStyle name="Input Cell 3 5 26 3" xfId="22360"/>
    <cellStyle name="Input Cell 3 5 26 4" xfId="22361"/>
    <cellStyle name="Input Cell 3 5 26 5" xfId="22362"/>
    <cellStyle name="Input Cell 3 5 27" xfId="2562"/>
    <cellStyle name="Input Cell 3 5 27 2" xfId="22363"/>
    <cellStyle name="Input Cell 3 5 27 2 2" xfId="22364"/>
    <cellStyle name="Input Cell 3 5 27 2 3" xfId="22365"/>
    <cellStyle name="Input Cell 3 5 27 2 4" xfId="22366"/>
    <cellStyle name="Input Cell 3 5 27 3" xfId="22367"/>
    <cellStyle name="Input Cell 3 5 27 4" xfId="22368"/>
    <cellStyle name="Input Cell 3 5 27 5" xfId="22369"/>
    <cellStyle name="Input Cell 3 5 28" xfId="2563"/>
    <cellStyle name="Input Cell 3 5 28 2" xfId="22370"/>
    <cellStyle name="Input Cell 3 5 28 2 2" xfId="22371"/>
    <cellStyle name="Input Cell 3 5 28 2 3" xfId="22372"/>
    <cellStyle name="Input Cell 3 5 28 2 4" xfId="22373"/>
    <cellStyle name="Input Cell 3 5 28 3" xfId="22374"/>
    <cellStyle name="Input Cell 3 5 28 4" xfId="22375"/>
    <cellStyle name="Input Cell 3 5 28 5" xfId="22376"/>
    <cellStyle name="Input Cell 3 5 29" xfId="2564"/>
    <cellStyle name="Input Cell 3 5 29 2" xfId="22377"/>
    <cellStyle name="Input Cell 3 5 29 2 2" xfId="22378"/>
    <cellStyle name="Input Cell 3 5 29 2 3" xfId="22379"/>
    <cellStyle name="Input Cell 3 5 29 2 4" xfId="22380"/>
    <cellStyle name="Input Cell 3 5 29 3" xfId="22381"/>
    <cellStyle name="Input Cell 3 5 29 4" xfId="22382"/>
    <cellStyle name="Input Cell 3 5 29 5" xfId="22383"/>
    <cellStyle name="Input Cell 3 5 3" xfId="2565"/>
    <cellStyle name="Input Cell 3 5 3 2" xfId="22384"/>
    <cellStyle name="Input Cell 3 5 3 2 2" xfId="22385"/>
    <cellStyle name="Input Cell 3 5 3 2 3" xfId="22386"/>
    <cellStyle name="Input Cell 3 5 3 2 4" xfId="22387"/>
    <cellStyle name="Input Cell 3 5 3 3" xfId="22388"/>
    <cellStyle name="Input Cell 3 5 3 4" xfId="22389"/>
    <cellStyle name="Input Cell 3 5 3 5" xfId="22390"/>
    <cellStyle name="Input Cell 3 5 30" xfId="2566"/>
    <cellStyle name="Input Cell 3 5 30 2" xfId="22391"/>
    <cellStyle name="Input Cell 3 5 30 2 2" xfId="22392"/>
    <cellStyle name="Input Cell 3 5 30 2 3" xfId="22393"/>
    <cellStyle name="Input Cell 3 5 30 2 4" xfId="22394"/>
    <cellStyle name="Input Cell 3 5 30 3" xfId="22395"/>
    <cellStyle name="Input Cell 3 5 30 4" xfId="22396"/>
    <cellStyle name="Input Cell 3 5 30 5" xfId="22397"/>
    <cellStyle name="Input Cell 3 5 31" xfId="2567"/>
    <cellStyle name="Input Cell 3 5 31 2" xfId="22398"/>
    <cellStyle name="Input Cell 3 5 31 2 2" xfId="22399"/>
    <cellStyle name="Input Cell 3 5 31 2 3" xfId="22400"/>
    <cellStyle name="Input Cell 3 5 31 2 4" xfId="22401"/>
    <cellStyle name="Input Cell 3 5 31 3" xfId="22402"/>
    <cellStyle name="Input Cell 3 5 31 4" xfId="22403"/>
    <cellStyle name="Input Cell 3 5 31 5" xfId="22404"/>
    <cellStyle name="Input Cell 3 5 32" xfId="2568"/>
    <cellStyle name="Input Cell 3 5 32 2" xfId="22405"/>
    <cellStyle name="Input Cell 3 5 32 2 2" xfId="22406"/>
    <cellStyle name="Input Cell 3 5 32 2 3" xfId="22407"/>
    <cellStyle name="Input Cell 3 5 32 2 4" xfId="22408"/>
    <cellStyle name="Input Cell 3 5 32 3" xfId="22409"/>
    <cellStyle name="Input Cell 3 5 32 4" xfId="22410"/>
    <cellStyle name="Input Cell 3 5 32 5" xfId="22411"/>
    <cellStyle name="Input Cell 3 5 33" xfId="2569"/>
    <cellStyle name="Input Cell 3 5 33 2" xfId="22412"/>
    <cellStyle name="Input Cell 3 5 33 2 2" xfId="22413"/>
    <cellStyle name="Input Cell 3 5 33 2 3" xfId="22414"/>
    <cellStyle name="Input Cell 3 5 33 2 4" xfId="22415"/>
    <cellStyle name="Input Cell 3 5 33 3" xfId="22416"/>
    <cellStyle name="Input Cell 3 5 33 4" xfId="22417"/>
    <cellStyle name="Input Cell 3 5 33 5" xfId="22418"/>
    <cellStyle name="Input Cell 3 5 34" xfId="2570"/>
    <cellStyle name="Input Cell 3 5 34 2" xfId="22419"/>
    <cellStyle name="Input Cell 3 5 34 2 2" xfId="22420"/>
    <cellStyle name="Input Cell 3 5 34 2 3" xfId="22421"/>
    <cellStyle name="Input Cell 3 5 34 2 4" xfId="22422"/>
    <cellStyle name="Input Cell 3 5 34 3" xfId="22423"/>
    <cellStyle name="Input Cell 3 5 34 4" xfId="22424"/>
    <cellStyle name="Input Cell 3 5 34 5" xfId="22425"/>
    <cellStyle name="Input Cell 3 5 35" xfId="2571"/>
    <cellStyle name="Input Cell 3 5 35 2" xfId="22426"/>
    <cellStyle name="Input Cell 3 5 35 2 2" xfId="22427"/>
    <cellStyle name="Input Cell 3 5 35 2 3" xfId="22428"/>
    <cellStyle name="Input Cell 3 5 35 2 4" xfId="22429"/>
    <cellStyle name="Input Cell 3 5 35 3" xfId="22430"/>
    <cellStyle name="Input Cell 3 5 35 4" xfId="22431"/>
    <cellStyle name="Input Cell 3 5 35 5" xfId="22432"/>
    <cellStyle name="Input Cell 3 5 36" xfId="2572"/>
    <cellStyle name="Input Cell 3 5 36 2" xfId="22433"/>
    <cellStyle name="Input Cell 3 5 36 2 2" xfId="22434"/>
    <cellStyle name="Input Cell 3 5 36 2 3" xfId="22435"/>
    <cellStyle name="Input Cell 3 5 36 2 4" xfId="22436"/>
    <cellStyle name="Input Cell 3 5 36 3" xfId="22437"/>
    <cellStyle name="Input Cell 3 5 36 4" xfId="22438"/>
    <cellStyle name="Input Cell 3 5 36 5" xfId="22439"/>
    <cellStyle name="Input Cell 3 5 37" xfId="2573"/>
    <cellStyle name="Input Cell 3 5 37 2" xfId="22440"/>
    <cellStyle name="Input Cell 3 5 37 2 2" xfId="22441"/>
    <cellStyle name="Input Cell 3 5 37 2 3" xfId="22442"/>
    <cellStyle name="Input Cell 3 5 37 2 4" xfId="22443"/>
    <cellStyle name="Input Cell 3 5 37 3" xfId="22444"/>
    <cellStyle name="Input Cell 3 5 37 4" xfId="22445"/>
    <cellStyle name="Input Cell 3 5 37 5" xfId="22446"/>
    <cellStyle name="Input Cell 3 5 38" xfId="2574"/>
    <cellStyle name="Input Cell 3 5 38 2" xfId="22447"/>
    <cellStyle name="Input Cell 3 5 38 2 2" xfId="22448"/>
    <cellStyle name="Input Cell 3 5 38 2 3" xfId="22449"/>
    <cellStyle name="Input Cell 3 5 38 2 4" xfId="22450"/>
    <cellStyle name="Input Cell 3 5 38 3" xfId="22451"/>
    <cellStyle name="Input Cell 3 5 38 4" xfId="22452"/>
    <cellStyle name="Input Cell 3 5 38 5" xfId="22453"/>
    <cellStyle name="Input Cell 3 5 39" xfId="2575"/>
    <cellStyle name="Input Cell 3 5 39 2" xfId="22454"/>
    <cellStyle name="Input Cell 3 5 39 2 2" xfId="22455"/>
    <cellStyle name="Input Cell 3 5 39 2 3" xfId="22456"/>
    <cellStyle name="Input Cell 3 5 39 2 4" xfId="22457"/>
    <cellStyle name="Input Cell 3 5 39 3" xfId="22458"/>
    <cellStyle name="Input Cell 3 5 39 4" xfId="22459"/>
    <cellStyle name="Input Cell 3 5 39 5" xfId="22460"/>
    <cellStyle name="Input Cell 3 5 4" xfId="2576"/>
    <cellStyle name="Input Cell 3 5 4 2" xfId="22461"/>
    <cellStyle name="Input Cell 3 5 4 2 2" xfId="22462"/>
    <cellStyle name="Input Cell 3 5 4 2 3" xfId="22463"/>
    <cellStyle name="Input Cell 3 5 4 2 4" xfId="22464"/>
    <cellStyle name="Input Cell 3 5 4 3" xfId="22465"/>
    <cellStyle name="Input Cell 3 5 4 4" xfId="22466"/>
    <cellStyle name="Input Cell 3 5 4 5" xfId="22467"/>
    <cellStyle name="Input Cell 3 5 40" xfId="2577"/>
    <cellStyle name="Input Cell 3 5 40 2" xfId="22468"/>
    <cellStyle name="Input Cell 3 5 40 2 2" xfId="22469"/>
    <cellStyle name="Input Cell 3 5 40 2 3" xfId="22470"/>
    <cellStyle name="Input Cell 3 5 40 2 4" xfId="22471"/>
    <cellStyle name="Input Cell 3 5 40 3" xfId="22472"/>
    <cellStyle name="Input Cell 3 5 40 4" xfId="22473"/>
    <cellStyle name="Input Cell 3 5 40 5" xfId="22474"/>
    <cellStyle name="Input Cell 3 5 41" xfId="2578"/>
    <cellStyle name="Input Cell 3 5 41 2" xfId="22475"/>
    <cellStyle name="Input Cell 3 5 41 2 2" xfId="22476"/>
    <cellStyle name="Input Cell 3 5 41 2 3" xfId="22477"/>
    <cellStyle name="Input Cell 3 5 41 2 4" xfId="22478"/>
    <cellStyle name="Input Cell 3 5 41 3" xfId="22479"/>
    <cellStyle name="Input Cell 3 5 41 4" xfId="22480"/>
    <cellStyle name="Input Cell 3 5 41 5" xfId="22481"/>
    <cellStyle name="Input Cell 3 5 42" xfId="2579"/>
    <cellStyle name="Input Cell 3 5 42 2" xfId="22482"/>
    <cellStyle name="Input Cell 3 5 42 2 2" xfId="22483"/>
    <cellStyle name="Input Cell 3 5 42 2 3" xfId="22484"/>
    <cellStyle name="Input Cell 3 5 42 2 4" xfId="22485"/>
    <cellStyle name="Input Cell 3 5 42 3" xfId="22486"/>
    <cellStyle name="Input Cell 3 5 42 4" xfId="22487"/>
    <cellStyle name="Input Cell 3 5 42 5" xfId="22488"/>
    <cellStyle name="Input Cell 3 5 43" xfId="2580"/>
    <cellStyle name="Input Cell 3 5 43 2" xfId="22489"/>
    <cellStyle name="Input Cell 3 5 43 2 2" xfId="22490"/>
    <cellStyle name="Input Cell 3 5 43 2 3" xfId="22491"/>
    <cellStyle name="Input Cell 3 5 43 2 4" xfId="22492"/>
    <cellStyle name="Input Cell 3 5 43 3" xfId="22493"/>
    <cellStyle name="Input Cell 3 5 43 4" xfId="22494"/>
    <cellStyle name="Input Cell 3 5 43 5" xfId="22495"/>
    <cellStyle name="Input Cell 3 5 44" xfId="2581"/>
    <cellStyle name="Input Cell 3 5 44 2" xfId="22496"/>
    <cellStyle name="Input Cell 3 5 44 2 2" xfId="22497"/>
    <cellStyle name="Input Cell 3 5 44 2 3" xfId="22498"/>
    <cellStyle name="Input Cell 3 5 44 2 4" xfId="22499"/>
    <cellStyle name="Input Cell 3 5 44 3" xfId="22500"/>
    <cellStyle name="Input Cell 3 5 44 4" xfId="22501"/>
    <cellStyle name="Input Cell 3 5 44 5" xfId="22502"/>
    <cellStyle name="Input Cell 3 5 45" xfId="22503"/>
    <cellStyle name="Input Cell 3 5 45 2" xfId="22504"/>
    <cellStyle name="Input Cell 3 5 45 3" xfId="22505"/>
    <cellStyle name="Input Cell 3 5 45 4" xfId="22506"/>
    <cellStyle name="Input Cell 3 5 46" xfId="22507"/>
    <cellStyle name="Input Cell 3 5 46 2" xfId="22508"/>
    <cellStyle name="Input Cell 3 5 46 3" xfId="22509"/>
    <cellStyle name="Input Cell 3 5 46 4" xfId="22510"/>
    <cellStyle name="Input Cell 3 5 47" xfId="22511"/>
    <cellStyle name="Input Cell 3 5 48" xfId="22512"/>
    <cellStyle name="Input Cell 3 5 49" xfId="22513"/>
    <cellStyle name="Input Cell 3 5 5" xfId="2582"/>
    <cellStyle name="Input Cell 3 5 5 2" xfId="22514"/>
    <cellStyle name="Input Cell 3 5 5 2 2" xfId="22515"/>
    <cellStyle name="Input Cell 3 5 5 2 3" xfId="22516"/>
    <cellStyle name="Input Cell 3 5 5 2 4" xfId="22517"/>
    <cellStyle name="Input Cell 3 5 5 3" xfId="22518"/>
    <cellStyle name="Input Cell 3 5 5 4" xfId="22519"/>
    <cellStyle name="Input Cell 3 5 5 5" xfId="22520"/>
    <cellStyle name="Input Cell 3 5 6" xfId="2583"/>
    <cellStyle name="Input Cell 3 5 6 2" xfId="22521"/>
    <cellStyle name="Input Cell 3 5 6 2 2" xfId="22522"/>
    <cellStyle name="Input Cell 3 5 6 2 3" xfId="22523"/>
    <cellStyle name="Input Cell 3 5 6 2 4" xfId="22524"/>
    <cellStyle name="Input Cell 3 5 6 3" xfId="22525"/>
    <cellStyle name="Input Cell 3 5 6 4" xfId="22526"/>
    <cellStyle name="Input Cell 3 5 6 5" xfId="22527"/>
    <cellStyle name="Input Cell 3 5 7" xfId="2584"/>
    <cellStyle name="Input Cell 3 5 7 2" xfId="22528"/>
    <cellStyle name="Input Cell 3 5 7 2 2" xfId="22529"/>
    <cellStyle name="Input Cell 3 5 7 2 3" xfId="22530"/>
    <cellStyle name="Input Cell 3 5 7 2 4" xfId="22531"/>
    <cellStyle name="Input Cell 3 5 7 3" xfId="22532"/>
    <cellStyle name="Input Cell 3 5 7 4" xfId="22533"/>
    <cellStyle name="Input Cell 3 5 7 5" xfId="22534"/>
    <cellStyle name="Input Cell 3 5 8" xfId="2585"/>
    <cellStyle name="Input Cell 3 5 8 2" xfId="22535"/>
    <cellStyle name="Input Cell 3 5 8 2 2" xfId="22536"/>
    <cellStyle name="Input Cell 3 5 8 2 3" xfId="22537"/>
    <cellStyle name="Input Cell 3 5 8 2 4" xfId="22538"/>
    <cellStyle name="Input Cell 3 5 8 3" xfId="22539"/>
    <cellStyle name="Input Cell 3 5 8 4" xfId="22540"/>
    <cellStyle name="Input Cell 3 5 8 5" xfId="22541"/>
    <cellStyle name="Input Cell 3 5 9" xfId="2586"/>
    <cellStyle name="Input Cell 3 5 9 2" xfId="22542"/>
    <cellStyle name="Input Cell 3 5 9 2 2" xfId="22543"/>
    <cellStyle name="Input Cell 3 5 9 2 3" xfId="22544"/>
    <cellStyle name="Input Cell 3 5 9 2 4" xfId="22545"/>
    <cellStyle name="Input Cell 3 5 9 3" xfId="22546"/>
    <cellStyle name="Input Cell 3 5 9 4" xfId="22547"/>
    <cellStyle name="Input Cell 3 5 9 5" xfId="22548"/>
    <cellStyle name="Input Cell 3 6" xfId="2587"/>
    <cellStyle name="Input Cell 3 6 2" xfId="22549"/>
    <cellStyle name="Input Cell 3 6 2 2" xfId="22550"/>
    <cellStyle name="Input Cell 3 6 2 3" xfId="22551"/>
    <cellStyle name="Input Cell 3 6 2 4" xfId="22552"/>
    <cellStyle name="Input Cell 3 6 3" xfId="22553"/>
    <cellStyle name="Input Cell 3 6 4" xfId="22554"/>
    <cellStyle name="Input Cell 3 6 5" xfId="22555"/>
    <cellStyle name="Input Cell 3 7" xfId="2588"/>
    <cellStyle name="Input Cell 3 7 2" xfId="22556"/>
    <cellStyle name="Input Cell 3 7 2 2" xfId="22557"/>
    <cellStyle name="Input Cell 3 7 2 3" xfId="22558"/>
    <cellStyle name="Input Cell 3 7 2 4" xfId="22559"/>
    <cellStyle name="Input Cell 3 7 3" xfId="22560"/>
    <cellStyle name="Input Cell 3 7 4" xfId="22561"/>
    <cellStyle name="Input Cell 3 7 5" xfId="22562"/>
    <cellStyle name="Input Cell 3 8" xfId="2589"/>
    <cellStyle name="Input Cell 3 8 2" xfId="22563"/>
    <cellStyle name="Input Cell 3 8 2 2" xfId="22564"/>
    <cellStyle name="Input Cell 3 8 2 3" xfId="22565"/>
    <cellStyle name="Input Cell 3 8 2 4" xfId="22566"/>
    <cellStyle name="Input Cell 3 8 3" xfId="22567"/>
    <cellStyle name="Input Cell 3 8 4" xfId="22568"/>
    <cellStyle name="Input Cell 3 8 5" xfId="22569"/>
    <cellStyle name="Input Cell 3 9" xfId="2590"/>
    <cellStyle name="Input Cell 3 9 2" xfId="22570"/>
    <cellStyle name="Input Cell 3 9 2 2" xfId="22571"/>
    <cellStyle name="Input Cell 3 9 2 3" xfId="22572"/>
    <cellStyle name="Input Cell 3 9 2 4" xfId="22573"/>
    <cellStyle name="Input Cell 3 9 3" xfId="22574"/>
    <cellStyle name="Input Cell 3 9 4" xfId="22575"/>
    <cellStyle name="Input Cell 3 9 5" xfId="22576"/>
    <cellStyle name="Input Cell 4" xfId="2591"/>
    <cellStyle name="Input Cell 4 10" xfId="2592"/>
    <cellStyle name="Input Cell 4 10 2" xfId="22577"/>
    <cellStyle name="Input Cell 4 10 2 2" xfId="22578"/>
    <cellStyle name="Input Cell 4 10 2 3" xfId="22579"/>
    <cellStyle name="Input Cell 4 10 2 4" xfId="22580"/>
    <cellStyle name="Input Cell 4 10 3" xfId="22581"/>
    <cellStyle name="Input Cell 4 10 4" xfId="22582"/>
    <cellStyle name="Input Cell 4 10 5" xfId="22583"/>
    <cellStyle name="Input Cell 4 11" xfId="2593"/>
    <cellStyle name="Input Cell 4 11 2" xfId="22584"/>
    <cellStyle name="Input Cell 4 11 2 2" xfId="22585"/>
    <cellStyle name="Input Cell 4 11 2 3" xfId="22586"/>
    <cellStyle name="Input Cell 4 11 2 4" xfId="22587"/>
    <cellStyle name="Input Cell 4 11 3" xfId="22588"/>
    <cellStyle name="Input Cell 4 11 4" xfId="22589"/>
    <cellStyle name="Input Cell 4 11 5" xfId="22590"/>
    <cellStyle name="Input Cell 4 12" xfId="2594"/>
    <cellStyle name="Input Cell 4 12 2" xfId="22591"/>
    <cellStyle name="Input Cell 4 12 2 2" xfId="22592"/>
    <cellStyle name="Input Cell 4 12 2 3" xfId="22593"/>
    <cellStyle name="Input Cell 4 12 2 4" xfId="22594"/>
    <cellStyle name="Input Cell 4 12 3" xfId="22595"/>
    <cellStyle name="Input Cell 4 12 4" xfId="22596"/>
    <cellStyle name="Input Cell 4 12 5" xfId="22597"/>
    <cellStyle name="Input Cell 4 13" xfId="2595"/>
    <cellStyle name="Input Cell 4 13 2" xfId="22598"/>
    <cellStyle name="Input Cell 4 13 2 2" xfId="22599"/>
    <cellStyle name="Input Cell 4 13 2 3" xfId="22600"/>
    <cellStyle name="Input Cell 4 13 2 4" xfId="22601"/>
    <cellStyle name="Input Cell 4 13 3" xfId="22602"/>
    <cellStyle name="Input Cell 4 13 4" xfId="22603"/>
    <cellStyle name="Input Cell 4 13 5" xfId="22604"/>
    <cellStyle name="Input Cell 4 14" xfId="2596"/>
    <cellStyle name="Input Cell 4 14 2" xfId="22605"/>
    <cellStyle name="Input Cell 4 14 2 2" xfId="22606"/>
    <cellStyle name="Input Cell 4 14 2 3" xfId="22607"/>
    <cellStyle name="Input Cell 4 14 2 4" xfId="22608"/>
    <cellStyle name="Input Cell 4 14 3" xfId="22609"/>
    <cellStyle name="Input Cell 4 14 4" xfId="22610"/>
    <cellStyle name="Input Cell 4 14 5" xfId="22611"/>
    <cellStyle name="Input Cell 4 15" xfId="2597"/>
    <cellStyle name="Input Cell 4 15 2" xfId="22612"/>
    <cellStyle name="Input Cell 4 15 2 2" xfId="22613"/>
    <cellStyle name="Input Cell 4 15 2 3" xfId="22614"/>
    <cellStyle name="Input Cell 4 15 2 4" xfId="22615"/>
    <cellStyle name="Input Cell 4 15 3" xfId="22616"/>
    <cellStyle name="Input Cell 4 15 4" xfId="22617"/>
    <cellStyle name="Input Cell 4 15 5" xfId="22618"/>
    <cellStyle name="Input Cell 4 16" xfId="2598"/>
    <cellStyle name="Input Cell 4 16 2" xfId="22619"/>
    <cellStyle name="Input Cell 4 16 2 2" xfId="22620"/>
    <cellStyle name="Input Cell 4 16 2 3" xfId="22621"/>
    <cellStyle name="Input Cell 4 16 2 4" xfId="22622"/>
    <cellStyle name="Input Cell 4 16 3" xfId="22623"/>
    <cellStyle name="Input Cell 4 16 4" xfId="22624"/>
    <cellStyle name="Input Cell 4 16 5" xfId="22625"/>
    <cellStyle name="Input Cell 4 17" xfId="22626"/>
    <cellStyle name="Input Cell 4 2" xfId="2599"/>
    <cellStyle name="Input Cell 4 2 10" xfId="2600"/>
    <cellStyle name="Input Cell 4 2 10 2" xfId="22627"/>
    <cellStyle name="Input Cell 4 2 10 2 2" xfId="22628"/>
    <cellStyle name="Input Cell 4 2 10 2 3" xfId="22629"/>
    <cellStyle name="Input Cell 4 2 10 2 4" xfId="22630"/>
    <cellStyle name="Input Cell 4 2 10 3" xfId="22631"/>
    <cellStyle name="Input Cell 4 2 10 4" xfId="22632"/>
    <cellStyle name="Input Cell 4 2 10 5" xfId="22633"/>
    <cellStyle name="Input Cell 4 2 11" xfId="2601"/>
    <cellStyle name="Input Cell 4 2 11 2" xfId="22634"/>
    <cellStyle name="Input Cell 4 2 11 2 2" xfId="22635"/>
    <cellStyle name="Input Cell 4 2 11 2 3" xfId="22636"/>
    <cellStyle name="Input Cell 4 2 11 2 4" xfId="22637"/>
    <cellStyle name="Input Cell 4 2 11 3" xfId="22638"/>
    <cellStyle name="Input Cell 4 2 11 4" xfId="22639"/>
    <cellStyle name="Input Cell 4 2 11 5" xfId="22640"/>
    <cellStyle name="Input Cell 4 2 12" xfId="2602"/>
    <cellStyle name="Input Cell 4 2 12 2" xfId="22641"/>
    <cellStyle name="Input Cell 4 2 12 2 2" xfId="22642"/>
    <cellStyle name="Input Cell 4 2 12 2 3" xfId="22643"/>
    <cellStyle name="Input Cell 4 2 12 2 4" xfId="22644"/>
    <cellStyle name="Input Cell 4 2 12 3" xfId="22645"/>
    <cellStyle name="Input Cell 4 2 12 4" xfId="22646"/>
    <cellStyle name="Input Cell 4 2 12 5" xfId="22647"/>
    <cellStyle name="Input Cell 4 2 13" xfId="2603"/>
    <cellStyle name="Input Cell 4 2 13 2" xfId="22648"/>
    <cellStyle name="Input Cell 4 2 13 2 2" xfId="22649"/>
    <cellStyle name="Input Cell 4 2 13 2 3" xfId="22650"/>
    <cellStyle name="Input Cell 4 2 13 2 4" xfId="22651"/>
    <cellStyle name="Input Cell 4 2 13 3" xfId="22652"/>
    <cellStyle name="Input Cell 4 2 13 4" xfId="22653"/>
    <cellStyle name="Input Cell 4 2 13 5" xfId="22654"/>
    <cellStyle name="Input Cell 4 2 14" xfId="2604"/>
    <cellStyle name="Input Cell 4 2 14 2" xfId="22655"/>
    <cellStyle name="Input Cell 4 2 14 2 2" xfId="22656"/>
    <cellStyle name="Input Cell 4 2 14 2 3" xfId="22657"/>
    <cellStyle name="Input Cell 4 2 14 2 4" xfId="22658"/>
    <cellStyle name="Input Cell 4 2 14 3" xfId="22659"/>
    <cellStyle name="Input Cell 4 2 14 4" xfId="22660"/>
    <cellStyle name="Input Cell 4 2 14 5" xfId="22661"/>
    <cellStyle name="Input Cell 4 2 15" xfId="2605"/>
    <cellStyle name="Input Cell 4 2 15 2" xfId="22662"/>
    <cellStyle name="Input Cell 4 2 15 2 2" xfId="22663"/>
    <cellStyle name="Input Cell 4 2 15 2 3" xfId="22664"/>
    <cellStyle name="Input Cell 4 2 15 2 4" xfId="22665"/>
    <cellStyle name="Input Cell 4 2 15 3" xfId="22666"/>
    <cellStyle name="Input Cell 4 2 15 4" xfId="22667"/>
    <cellStyle name="Input Cell 4 2 15 5" xfId="22668"/>
    <cellStyle name="Input Cell 4 2 16" xfId="2606"/>
    <cellStyle name="Input Cell 4 2 16 2" xfId="22669"/>
    <cellStyle name="Input Cell 4 2 16 2 2" xfId="22670"/>
    <cellStyle name="Input Cell 4 2 16 2 3" xfId="22671"/>
    <cellStyle name="Input Cell 4 2 16 2 4" xfId="22672"/>
    <cellStyle name="Input Cell 4 2 16 3" xfId="22673"/>
    <cellStyle name="Input Cell 4 2 16 4" xfId="22674"/>
    <cellStyle name="Input Cell 4 2 16 5" xfId="22675"/>
    <cellStyle name="Input Cell 4 2 17" xfId="2607"/>
    <cellStyle name="Input Cell 4 2 17 2" xfId="22676"/>
    <cellStyle name="Input Cell 4 2 17 2 2" xfId="22677"/>
    <cellStyle name="Input Cell 4 2 17 2 3" xfId="22678"/>
    <cellStyle name="Input Cell 4 2 17 2 4" xfId="22679"/>
    <cellStyle name="Input Cell 4 2 17 3" xfId="22680"/>
    <cellStyle name="Input Cell 4 2 17 4" xfId="22681"/>
    <cellStyle name="Input Cell 4 2 17 5" xfId="22682"/>
    <cellStyle name="Input Cell 4 2 18" xfId="2608"/>
    <cellStyle name="Input Cell 4 2 18 2" xfId="22683"/>
    <cellStyle name="Input Cell 4 2 18 2 2" xfId="22684"/>
    <cellStyle name="Input Cell 4 2 18 2 3" xfId="22685"/>
    <cellStyle name="Input Cell 4 2 18 2 4" xfId="22686"/>
    <cellStyle name="Input Cell 4 2 18 3" xfId="22687"/>
    <cellStyle name="Input Cell 4 2 18 4" xfId="22688"/>
    <cellStyle name="Input Cell 4 2 18 5" xfId="22689"/>
    <cellStyle name="Input Cell 4 2 19" xfId="2609"/>
    <cellStyle name="Input Cell 4 2 19 2" xfId="22690"/>
    <cellStyle name="Input Cell 4 2 19 2 2" xfId="22691"/>
    <cellStyle name="Input Cell 4 2 19 2 3" xfId="22692"/>
    <cellStyle name="Input Cell 4 2 19 2 4" xfId="22693"/>
    <cellStyle name="Input Cell 4 2 19 3" xfId="22694"/>
    <cellStyle name="Input Cell 4 2 19 4" xfId="22695"/>
    <cellStyle name="Input Cell 4 2 19 5" xfId="22696"/>
    <cellStyle name="Input Cell 4 2 2" xfId="2610"/>
    <cellStyle name="Input Cell 4 2 2 10" xfId="2611"/>
    <cellStyle name="Input Cell 4 2 2 10 2" xfId="22697"/>
    <cellStyle name="Input Cell 4 2 2 10 2 2" xfId="22698"/>
    <cellStyle name="Input Cell 4 2 2 10 2 3" xfId="22699"/>
    <cellStyle name="Input Cell 4 2 2 10 2 4" xfId="22700"/>
    <cellStyle name="Input Cell 4 2 2 10 3" xfId="22701"/>
    <cellStyle name="Input Cell 4 2 2 10 4" xfId="22702"/>
    <cellStyle name="Input Cell 4 2 2 10 5" xfId="22703"/>
    <cellStyle name="Input Cell 4 2 2 11" xfId="2612"/>
    <cellStyle name="Input Cell 4 2 2 11 2" xfId="22704"/>
    <cellStyle name="Input Cell 4 2 2 11 2 2" xfId="22705"/>
    <cellStyle name="Input Cell 4 2 2 11 2 3" xfId="22706"/>
    <cellStyle name="Input Cell 4 2 2 11 2 4" xfId="22707"/>
    <cellStyle name="Input Cell 4 2 2 11 3" xfId="22708"/>
    <cellStyle name="Input Cell 4 2 2 11 4" xfId="22709"/>
    <cellStyle name="Input Cell 4 2 2 11 5" xfId="22710"/>
    <cellStyle name="Input Cell 4 2 2 12" xfId="2613"/>
    <cellStyle name="Input Cell 4 2 2 12 2" xfId="22711"/>
    <cellStyle name="Input Cell 4 2 2 12 2 2" xfId="22712"/>
    <cellStyle name="Input Cell 4 2 2 12 2 3" xfId="22713"/>
    <cellStyle name="Input Cell 4 2 2 12 2 4" xfId="22714"/>
    <cellStyle name="Input Cell 4 2 2 12 3" xfId="22715"/>
    <cellStyle name="Input Cell 4 2 2 12 4" xfId="22716"/>
    <cellStyle name="Input Cell 4 2 2 12 5" xfId="22717"/>
    <cellStyle name="Input Cell 4 2 2 13" xfId="2614"/>
    <cellStyle name="Input Cell 4 2 2 13 2" xfId="22718"/>
    <cellStyle name="Input Cell 4 2 2 13 2 2" xfId="22719"/>
    <cellStyle name="Input Cell 4 2 2 13 2 3" xfId="22720"/>
    <cellStyle name="Input Cell 4 2 2 13 2 4" xfId="22721"/>
    <cellStyle name="Input Cell 4 2 2 13 3" xfId="22722"/>
    <cellStyle name="Input Cell 4 2 2 13 4" xfId="22723"/>
    <cellStyle name="Input Cell 4 2 2 13 5" xfId="22724"/>
    <cellStyle name="Input Cell 4 2 2 14" xfId="2615"/>
    <cellStyle name="Input Cell 4 2 2 14 2" xfId="22725"/>
    <cellStyle name="Input Cell 4 2 2 14 2 2" xfId="22726"/>
    <cellStyle name="Input Cell 4 2 2 14 2 3" xfId="22727"/>
    <cellStyle name="Input Cell 4 2 2 14 2 4" xfId="22728"/>
    <cellStyle name="Input Cell 4 2 2 14 3" xfId="22729"/>
    <cellStyle name="Input Cell 4 2 2 14 4" xfId="22730"/>
    <cellStyle name="Input Cell 4 2 2 14 5" xfId="22731"/>
    <cellStyle name="Input Cell 4 2 2 15" xfId="2616"/>
    <cellStyle name="Input Cell 4 2 2 15 2" xfId="22732"/>
    <cellStyle name="Input Cell 4 2 2 15 2 2" xfId="22733"/>
    <cellStyle name="Input Cell 4 2 2 15 2 3" xfId="22734"/>
    <cellStyle name="Input Cell 4 2 2 15 2 4" xfId="22735"/>
    <cellStyle name="Input Cell 4 2 2 15 3" xfId="22736"/>
    <cellStyle name="Input Cell 4 2 2 15 4" xfId="22737"/>
    <cellStyle name="Input Cell 4 2 2 15 5" xfId="22738"/>
    <cellStyle name="Input Cell 4 2 2 16" xfId="2617"/>
    <cellStyle name="Input Cell 4 2 2 16 2" xfId="22739"/>
    <cellStyle name="Input Cell 4 2 2 16 2 2" xfId="22740"/>
    <cellStyle name="Input Cell 4 2 2 16 2 3" xfId="22741"/>
    <cellStyle name="Input Cell 4 2 2 16 2 4" xfId="22742"/>
    <cellStyle name="Input Cell 4 2 2 16 3" xfId="22743"/>
    <cellStyle name="Input Cell 4 2 2 16 4" xfId="22744"/>
    <cellStyle name="Input Cell 4 2 2 16 5" xfId="22745"/>
    <cellStyle name="Input Cell 4 2 2 17" xfId="2618"/>
    <cellStyle name="Input Cell 4 2 2 17 2" xfId="22746"/>
    <cellStyle name="Input Cell 4 2 2 17 2 2" xfId="22747"/>
    <cellStyle name="Input Cell 4 2 2 17 2 3" xfId="22748"/>
    <cellStyle name="Input Cell 4 2 2 17 2 4" xfId="22749"/>
    <cellStyle name="Input Cell 4 2 2 17 3" xfId="22750"/>
    <cellStyle name="Input Cell 4 2 2 17 4" xfId="22751"/>
    <cellStyle name="Input Cell 4 2 2 17 5" xfId="22752"/>
    <cellStyle name="Input Cell 4 2 2 18" xfId="2619"/>
    <cellStyle name="Input Cell 4 2 2 18 2" xfId="22753"/>
    <cellStyle name="Input Cell 4 2 2 18 2 2" xfId="22754"/>
    <cellStyle name="Input Cell 4 2 2 18 2 3" xfId="22755"/>
    <cellStyle name="Input Cell 4 2 2 18 2 4" xfId="22756"/>
    <cellStyle name="Input Cell 4 2 2 18 3" xfId="22757"/>
    <cellStyle name="Input Cell 4 2 2 18 4" xfId="22758"/>
    <cellStyle name="Input Cell 4 2 2 18 5" xfId="22759"/>
    <cellStyle name="Input Cell 4 2 2 19" xfId="2620"/>
    <cellStyle name="Input Cell 4 2 2 19 2" xfId="22760"/>
    <cellStyle name="Input Cell 4 2 2 19 2 2" xfId="22761"/>
    <cellStyle name="Input Cell 4 2 2 19 2 3" xfId="22762"/>
    <cellStyle name="Input Cell 4 2 2 19 2 4" xfId="22763"/>
    <cellStyle name="Input Cell 4 2 2 19 3" xfId="22764"/>
    <cellStyle name="Input Cell 4 2 2 19 4" xfId="22765"/>
    <cellStyle name="Input Cell 4 2 2 19 5" xfId="22766"/>
    <cellStyle name="Input Cell 4 2 2 2" xfId="2621"/>
    <cellStyle name="Input Cell 4 2 2 2 2" xfId="22767"/>
    <cellStyle name="Input Cell 4 2 2 2 2 2" xfId="22768"/>
    <cellStyle name="Input Cell 4 2 2 2 2 3" xfId="22769"/>
    <cellStyle name="Input Cell 4 2 2 2 2 4" xfId="22770"/>
    <cellStyle name="Input Cell 4 2 2 2 3" xfId="22771"/>
    <cellStyle name="Input Cell 4 2 2 2 4" xfId="22772"/>
    <cellStyle name="Input Cell 4 2 2 2 5" xfId="22773"/>
    <cellStyle name="Input Cell 4 2 2 20" xfId="2622"/>
    <cellStyle name="Input Cell 4 2 2 20 2" xfId="22774"/>
    <cellStyle name="Input Cell 4 2 2 20 2 2" xfId="22775"/>
    <cellStyle name="Input Cell 4 2 2 20 2 3" xfId="22776"/>
    <cellStyle name="Input Cell 4 2 2 20 2 4" xfId="22777"/>
    <cellStyle name="Input Cell 4 2 2 20 3" xfId="22778"/>
    <cellStyle name="Input Cell 4 2 2 20 4" xfId="22779"/>
    <cellStyle name="Input Cell 4 2 2 20 5" xfId="22780"/>
    <cellStyle name="Input Cell 4 2 2 21" xfId="2623"/>
    <cellStyle name="Input Cell 4 2 2 21 2" xfId="22781"/>
    <cellStyle name="Input Cell 4 2 2 21 2 2" xfId="22782"/>
    <cellStyle name="Input Cell 4 2 2 21 2 3" xfId="22783"/>
    <cellStyle name="Input Cell 4 2 2 21 2 4" xfId="22784"/>
    <cellStyle name="Input Cell 4 2 2 21 3" xfId="22785"/>
    <cellStyle name="Input Cell 4 2 2 21 4" xfId="22786"/>
    <cellStyle name="Input Cell 4 2 2 21 5" xfId="22787"/>
    <cellStyle name="Input Cell 4 2 2 22" xfId="2624"/>
    <cellStyle name="Input Cell 4 2 2 22 2" xfId="22788"/>
    <cellStyle name="Input Cell 4 2 2 22 2 2" xfId="22789"/>
    <cellStyle name="Input Cell 4 2 2 22 2 3" xfId="22790"/>
    <cellStyle name="Input Cell 4 2 2 22 2 4" xfId="22791"/>
    <cellStyle name="Input Cell 4 2 2 22 3" xfId="22792"/>
    <cellStyle name="Input Cell 4 2 2 22 4" xfId="22793"/>
    <cellStyle name="Input Cell 4 2 2 22 5" xfId="22794"/>
    <cellStyle name="Input Cell 4 2 2 23" xfId="2625"/>
    <cellStyle name="Input Cell 4 2 2 23 2" xfId="22795"/>
    <cellStyle name="Input Cell 4 2 2 23 2 2" xfId="22796"/>
    <cellStyle name="Input Cell 4 2 2 23 2 3" xfId="22797"/>
    <cellStyle name="Input Cell 4 2 2 23 2 4" xfId="22798"/>
    <cellStyle name="Input Cell 4 2 2 23 3" xfId="22799"/>
    <cellStyle name="Input Cell 4 2 2 23 4" xfId="22800"/>
    <cellStyle name="Input Cell 4 2 2 23 5" xfId="22801"/>
    <cellStyle name="Input Cell 4 2 2 24" xfId="2626"/>
    <cellStyle name="Input Cell 4 2 2 24 2" xfId="22802"/>
    <cellStyle name="Input Cell 4 2 2 24 2 2" xfId="22803"/>
    <cellStyle name="Input Cell 4 2 2 24 2 3" xfId="22804"/>
    <cellStyle name="Input Cell 4 2 2 24 2 4" xfId="22805"/>
    <cellStyle name="Input Cell 4 2 2 24 3" xfId="22806"/>
    <cellStyle name="Input Cell 4 2 2 24 4" xfId="22807"/>
    <cellStyle name="Input Cell 4 2 2 24 5" xfId="22808"/>
    <cellStyle name="Input Cell 4 2 2 25" xfId="2627"/>
    <cellStyle name="Input Cell 4 2 2 25 2" xfId="22809"/>
    <cellStyle name="Input Cell 4 2 2 25 2 2" xfId="22810"/>
    <cellStyle name="Input Cell 4 2 2 25 2 3" xfId="22811"/>
    <cellStyle name="Input Cell 4 2 2 25 2 4" xfId="22812"/>
    <cellStyle name="Input Cell 4 2 2 25 3" xfId="22813"/>
    <cellStyle name="Input Cell 4 2 2 25 4" xfId="22814"/>
    <cellStyle name="Input Cell 4 2 2 25 5" xfId="22815"/>
    <cellStyle name="Input Cell 4 2 2 26" xfId="2628"/>
    <cellStyle name="Input Cell 4 2 2 26 2" xfId="22816"/>
    <cellStyle name="Input Cell 4 2 2 26 2 2" xfId="22817"/>
    <cellStyle name="Input Cell 4 2 2 26 2 3" xfId="22818"/>
    <cellStyle name="Input Cell 4 2 2 26 2 4" xfId="22819"/>
    <cellStyle name="Input Cell 4 2 2 26 3" xfId="22820"/>
    <cellStyle name="Input Cell 4 2 2 26 4" xfId="22821"/>
    <cellStyle name="Input Cell 4 2 2 26 5" xfId="22822"/>
    <cellStyle name="Input Cell 4 2 2 27" xfId="2629"/>
    <cellStyle name="Input Cell 4 2 2 27 2" xfId="22823"/>
    <cellStyle name="Input Cell 4 2 2 27 2 2" xfId="22824"/>
    <cellStyle name="Input Cell 4 2 2 27 2 3" xfId="22825"/>
    <cellStyle name="Input Cell 4 2 2 27 2 4" xfId="22826"/>
    <cellStyle name="Input Cell 4 2 2 27 3" xfId="22827"/>
    <cellStyle name="Input Cell 4 2 2 27 4" xfId="22828"/>
    <cellStyle name="Input Cell 4 2 2 27 5" xfId="22829"/>
    <cellStyle name="Input Cell 4 2 2 28" xfId="2630"/>
    <cellStyle name="Input Cell 4 2 2 28 2" xfId="22830"/>
    <cellStyle name="Input Cell 4 2 2 28 2 2" xfId="22831"/>
    <cellStyle name="Input Cell 4 2 2 28 2 3" xfId="22832"/>
    <cellStyle name="Input Cell 4 2 2 28 2 4" xfId="22833"/>
    <cellStyle name="Input Cell 4 2 2 28 3" xfId="22834"/>
    <cellStyle name="Input Cell 4 2 2 28 4" xfId="22835"/>
    <cellStyle name="Input Cell 4 2 2 28 5" xfId="22836"/>
    <cellStyle name="Input Cell 4 2 2 29" xfId="2631"/>
    <cellStyle name="Input Cell 4 2 2 29 2" xfId="22837"/>
    <cellStyle name="Input Cell 4 2 2 29 2 2" xfId="22838"/>
    <cellStyle name="Input Cell 4 2 2 29 2 3" xfId="22839"/>
    <cellStyle name="Input Cell 4 2 2 29 2 4" xfId="22840"/>
    <cellStyle name="Input Cell 4 2 2 29 3" xfId="22841"/>
    <cellStyle name="Input Cell 4 2 2 29 4" xfId="22842"/>
    <cellStyle name="Input Cell 4 2 2 29 5" xfId="22843"/>
    <cellStyle name="Input Cell 4 2 2 3" xfId="2632"/>
    <cellStyle name="Input Cell 4 2 2 3 2" xfId="22844"/>
    <cellStyle name="Input Cell 4 2 2 3 2 2" xfId="22845"/>
    <cellStyle name="Input Cell 4 2 2 3 2 3" xfId="22846"/>
    <cellStyle name="Input Cell 4 2 2 3 2 4" xfId="22847"/>
    <cellStyle name="Input Cell 4 2 2 3 3" xfId="22848"/>
    <cellStyle name="Input Cell 4 2 2 3 4" xfId="22849"/>
    <cellStyle name="Input Cell 4 2 2 3 5" xfId="22850"/>
    <cellStyle name="Input Cell 4 2 2 30" xfId="2633"/>
    <cellStyle name="Input Cell 4 2 2 30 2" xfId="22851"/>
    <cellStyle name="Input Cell 4 2 2 30 2 2" xfId="22852"/>
    <cellStyle name="Input Cell 4 2 2 30 2 3" xfId="22853"/>
    <cellStyle name="Input Cell 4 2 2 30 2 4" xfId="22854"/>
    <cellStyle name="Input Cell 4 2 2 30 3" xfId="22855"/>
    <cellStyle name="Input Cell 4 2 2 30 4" xfId="22856"/>
    <cellStyle name="Input Cell 4 2 2 30 5" xfId="22857"/>
    <cellStyle name="Input Cell 4 2 2 31" xfId="2634"/>
    <cellStyle name="Input Cell 4 2 2 31 2" xfId="22858"/>
    <cellStyle name="Input Cell 4 2 2 31 2 2" xfId="22859"/>
    <cellStyle name="Input Cell 4 2 2 31 2 3" xfId="22860"/>
    <cellStyle name="Input Cell 4 2 2 31 2 4" xfId="22861"/>
    <cellStyle name="Input Cell 4 2 2 31 3" xfId="22862"/>
    <cellStyle name="Input Cell 4 2 2 31 4" xfId="22863"/>
    <cellStyle name="Input Cell 4 2 2 31 5" xfId="22864"/>
    <cellStyle name="Input Cell 4 2 2 32" xfId="2635"/>
    <cellStyle name="Input Cell 4 2 2 32 2" xfId="22865"/>
    <cellStyle name="Input Cell 4 2 2 32 2 2" xfId="22866"/>
    <cellStyle name="Input Cell 4 2 2 32 2 3" xfId="22867"/>
    <cellStyle name="Input Cell 4 2 2 32 2 4" xfId="22868"/>
    <cellStyle name="Input Cell 4 2 2 32 3" xfId="22869"/>
    <cellStyle name="Input Cell 4 2 2 32 4" xfId="22870"/>
    <cellStyle name="Input Cell 4 2 2 32 5" xfId="22871"/>
    <cellStyle name="Input Cell 4 2 2 33" xfId="2636"/>
    <cellStyle name="Input Cell 4 2 2 33 2" xfId="22872"/>
    <cellStyle name="Input Cell 4 2 2 33 2 2" xfId="22873"/>
    <cellStyle name="Input Cell 4 2 2 33 2 3" xfId="22874"/>
    <cellStyle name="Input Cell 4 2 2 33 2 4" xfId="22875"/>
    <cellStyle name="Input Cell 4 2 2 33 3" xfId="22876"/>
    <cellStyle name="Input Cell 4 2 2 33 4" xfId="22877"/>
    <cellStyle name="Input Cell 4 2 2 33 5" xfId="22878"/>
    <cellStyle name="Input Cell 4 2 2 34" xfId="2637"/>
    <cellStyle name="Input Cell 4 2 2 34 2" xfId="22879"/>
    <cellStyle name="Input Cell 4 2 2 34 2 2" xfId="22880"/>
    <cellStyle name="Input Cell 4 2 2 34 2 3" xfId="22881"/>
    <cellStyle name="Input Cell 4 2 2 34 2 4" xfId="22882"/>
    <cellStyle name="Input Cell 4 2 2 34 3" xfId="22883"/>
    <cellStyle name="Input Cell 4 2 2 34 4" xfId="22884"/>
    <cellStyle name="Input Cell 4 2 2 34 5" xfId="22885"/>
    <cellStyle name="Input Cell 4 2 2 35" xfId="2638"/>
    <cellStyle name="Input Cell 4 2 2 35 2" xfId="22886"/>
    <cellStyle name="Input Cell 4 2 2 35 2 2" xfId="22887"/>
    <cellStyle name="Input Cell 4 2 2 35 2 3" xfId="22888"/>
    <cellStyle name="Input Cell 4 2 2 35 2 4" xfId="22889"/>
    <cellStyle name="Input Cell 4 2 2 35 3" xfId="22890"/>
    <cellStyle name="Input Cell 4 2 2 35 4" xfId="22891"/>
    <cellStyle name="Input Cell 4 2 2 35 5" xfId="22892"/>
    <cellStyle name="Input Cell 4 2 2 36" xfId="2639"/>
    <cellStyle name="Input Cell 4 2 2 36 2" xfId="22893"/>
    <cellStyle name="Input Cell 4 2 2 36 2 2" xfId="22894"/>
    <cellStyle name="Input Cell 4 2 2 36 2 3" xfId="22895"/>
    <cellStyle name="Input Cell 4 2 2 36 2 4" xfId="22896"/>
    <cellStyle name="Input Cell 4 2 2 36 3" xfId="22897"/>
    <cellStyle name="Input Cell 4 2 2 36 4" xfId="22898"/>
    <cellStyle name="Input Cell 4 2 2 36 5" xfId="22899"/>
    <cellStyle name="Input Cell 4 2 2 37" xfId="2640"/>
    <cellStyle name="Input Cell 4 2 2 37 2" xfId="22900"/>
    <cellStyle name="Input Cell 4 2 2 37 2 2" xfId="22901"/>
    <cellStyle name="Input Cell 4 2 2 37 2 3" xfId="22902"/>
    <cellStyle name="Input Cell 4 2 2 37 2 4" xfId="22903"/>
    <cellStyle name="Input Cell 4 2 2 37 3" xfId="22904"/>
    <cellStyle name="Input Cell 4 2 2 37 4" xfId="22905"/>
    <cellStyle name="Input Cell 4 2 2 37 5" xfId="22906"/>
    <cellStyle name="Input Cell 4 2 2 38" xfId="2641"/>
    <cellStyle name="Input Cell 4 2 2 38 2" xfId="22907"/>
    <cellStyle name="Input Cell 4 2 2 38 2 2" xfId="22908"/>
    <cellStyle name="Input Cell 4 2 2 38 2 3" xfId="22909"/>
    <cellStyle name="Input Cell 4 2 2 38 2 4" xfId="22910"/>
    <cellStyle name="Input Cell 4 2 2 38 3" xfId="22911"/>
    <cellStyle name="Input Cell 4 2 2 38 4" xfId="22912"/>
    <cellStyle name="Input Cell 4 2 2 38 5" xfId="22913"/>
    <cellStyle name="Input Cell 4 2 2 39" xfId="2642"/>
    <cellStyle name="Input Cell 4 2 2 39 2" xfId="22914"/>
    <cellStyle name="Input Cell 4 2 2 39 2 2" xfId="22915"/>
    <cellStyle name="Input Cell 4 2 2 39 2 3" xfId="22916"/>
    <cellStyle name="Input Cell 4 2 2 39 2 4" xfId="22917"/>
    <cellStyle name="Input Cell 4 2 2 39 3" xfId="22918"/>
    <cellStyle name="Input Cell 4 2 2 39 4" xfId="22919"/>
    <cellStyle name="Input Cell 4 2 2 39 5" xfId="22920"/>
    <cellStyle name="Input Cell 4 2 2 4" xfId="2643"/>
    <cellStyle name="Input Cell 4 2 2 4 2" xfId="22921"/>
    <cellStyle name="Input Cell 4 2 2 4 2 2" xfId="22922"/>
    <cellStyle name="Input Cell 4 2 2 4 2 3" xfId="22923"/>
    <cellStyle name="Input Cell 4 2 2 4 2 4" xfId="22924"/>
    <cellStyle name="Input Cell 4 2 2 4 3" xfId="22925"/>
    <cellStyle name="Input Cell 4 2 2 4 4" xfId="22926"/>
    <cellStyle name="Input Cell 4 2 2 4 5" xfId="22927"/>
    <cellStyle name="Input Cell 4 2 2 40" xfId="2644"/>
    <cellStyle name="Input Cell 4 2 2 40 2" xfId="22928"/>
    <cellStyle name="Input Cell 4 2 2 40 2 2" xfId="22929"/>
    <cellStyle name="Input Cell 4 2 2 40 2 3" xfId="22930"/>
    <cellStyle name="Input Cell 4 2 2 40 2 4" xfId="22931"/>
    <cellStyle name="Input Cell 4 2 2 40 3" xfId="22932"/>
    <cellStyle name="Input Cell 4 2 2 40 4" xfId="22933"/>
    <cellStyle name="Input Cell 4 2 2 40 5" xfId="22934"/>
    <cellStyle name="Input Cell 4 2 2 41" xfId="2645"/>
    <cellStyle name="Input Cell 4 2 2 41 2" xfId="22935"/>
    <cellStyle name="Input Cell 4 2 2 41 2 2" xfId="22936"/>
    <cellStyle name="Input Cell 4 2 2 41 2 3" xfId="22937"/>
    <cellStyle name="Input Cell 4 2 2 41 2 4" xfId="22938"/>
    <cellStyle name="Input Cell 4 2 2 41 3" xfId="22939"/>
    <cellStyle name="Input Cell 4 2 2 41 4" xfId="22940"/>
    <cellStyle name="Input Cell 4 2 2 41 5" xfId="22941"/>
    <cellStyle name="Input Cell 4 2 2 42" xfId="2646"/>
    <cellStyle name="Input Cell 4 2 2 42 2" xfId="22942"/>
    <cellStyle name="Input Cell 4 2 2 42 2 2" xfId="22943"/>
    <cellStyle name="Input Cell 4 2 2 42 2 3" xfId="22944"/>
    <cellStyle name="Input Cell 4 2 2 42 2 4" xfId="22945"/>
    <cellStyle name="Input Cell 4 2 2 42 3" xfId="22946"/>
    <cellStyle name="Input Cell 4 2 2 42 4" xfId="22947"/>
    <cellStyle name="Input Cell 4 2 2 42 5" xfId="22948"/>
    <cellStyle name="Input Cell 4 2 2 43" xfId="2647"/>
    <cellStyle name="Input Cell 4 2 2 43 2" xfId="22949"/>
    <cellStyle name="Input Cell 4 2 2 43 2 2" xfId="22950"/>
    <cellStyle name="Input Cell 4 2 2 43 2 3" xfId="22951"/>
    <cellStyle name="Input Cell 4 2 2 43 2 4" xfId="22952"/>
    <cellStyle name="Input Cell 4 2 2 43 3" xfId="22953"/>
    <cellStyle name="Input Cell 4 2 2 43 4" xfId="22954"/>
    <cellStyle name="Input Cell 4 2 2 43 5" xfId="22955"/>
    <cellStyle name="Input Cell 4 2 2 44" xfId="2648"/>
    <cellStyle name="Input Cell 4 2 2 44 2" xfId="22956"/>
    <cellStyle name="Input Cell 4 2 2 44 2 2" xfId="22957"/>
    <cellStyle name="Input Cell 4 2 2 44 2 3" xfId="22958"/>
    <cellStyle name="Input Cell 4 2 2 44 2 4" xfId="22959"/>
    <cellStyle name="Input Cell 4 2 2 44 3" xfId="22960"/>
    <cellStyle name="Input Cell 4 2 2 44 4" xfId="22961"/>
    <cellStyle name="Input Cell 4 2 2 44 5" xfId="22962"/>
    <cellStyle name="Input Cell 4 2 2 45" xfId="22963"/>
    <cellStyle name="Input Cell 4 2 2 45 2" xfId="22964"/>
    <cellStyle name="Input Cell 4 2 2 45 3" xfId="22965"/>
    <cellStyle name="Input Cell 4 2 2 45 4" xfId="22966"/>
    <cellStyle name="Input Cell 4 2 2 46" xfId="22967"/>
    <cellStyle name="Input Cell 4 2 2 46 2" xfId="22968"/>
    <cellStyle name="Input Cell 4 2 2 46 3" xfId="22969"/>
    <cellStyle name="Input Cell 4 2 2 46 4" xfId="22970"/>
    <cellStyle name="Input Cell 4 2 2 47" xfId="22971"/>
    <cellStyle name="Input Cell 4 2 2 48" xfId="22972"/>
    <cellStyle name="Input Cell 4 2 2 5" xfId="2649"/>
    <cellStyle name="Input Cell 4 2 2 5 2" xfId="22973"/>
    <cellStyle name="Input Cell 4 2 2 5 2 2" xfId="22974"/>
    <cellStyle name="Input Cell 4 2 2 5 2 3" xfId="22975"/>
    <cellStyle name="Input Cell 4 2 2 5 2 4" xfId="22976"/>
    <cellStyle name="Input Cell 4 2 2 5 3" xfId="22977"/>
    <cellStyle name="Input Cell 4 2 2 5 4" xfId="22978"/>
    <cellStyle name="Input Cell 4 2 2 5 5" xfId="22979"/>
    <cellStyle name="Input Cell 4 2 2 6" xfId="2650"/>
    <cellStyle name="Input Cell 4 2 2 6 2" xfId="22980"/>
    <cellStyle name="Input Cell 4 2 2 6 2 2" xfId="22981"/>
    <cellStyle name="Input Cell 4 2 2 6 2 3" xfId="22982"/>
    <cellStyle name="Input Cell 4 2 2 6 2 4" xfId="22983"/>
    <cellStyle name="Input Cell 4 2 2 6 3" xfId="22984"/>
    <cellStyle name="Input Cell 4 2 2 6 4" xfId="22985"/>
    <cellStyle name="Input Cell 4 2 2 6 5" xfId="22986"/>
    <cellStyle name="Input Cell 4 2 2 7" xfId="2651"/>
    <cellStyle name="Input Cell 4 2 2 7 2" xfId="22987"/>
    <cellStyle name="Input Cell 4 2 2 7 2 2" xfId="22988"/>
    <cellStyle name="Input Cell 4 2 2 7 2 3" xfId="22989"/>
    <cellStyle name="Input Cell 4 2 2 7 2 4" xfId="22990"/>
    <cellStyle name="Input Cell 4 2 2 7 3" xfId="22991"/>
    <cellStyle name="Input Cell 4 2 2 7 4" xfId="22992"/>
    <cellStyle name="Input Cell 4 2 2 7 5" xfId="22993"/>
    <cellStyle name="Input Cell 4 2 2 8" xfId="2652"/>
    <cellStyle name="Input Cell 4 2 2 8 2" xfId="22994"/>
    <cellStyle name="Input Cell 4 2 2 8 2 2" xfId="22995"/>
    <cellStyle name="Input Cell 4 2 2 8 2 3" xfId="22996"/>
    <cellStyle name="Input Cell 4 2 2 8 2 4" xfId="22997"/>
    <cellStyle name="Input Cell 4 2 2 8 3" xfId="22998"/>
    <cellStyle name="Input Cell 4 2 2 8 4" xfId="22999"/>
    <cellStyle name="Input Cell 4 2 2 8 5" xfId="23000"/>
    <cellStyle name="Input Cell 4 2 2 9" xfId="2653"/>
    <cellStyle name="Input Cell 4 2 2 9 2" xfId="23001"/>
    <cellStyle name="Input Cell 4 2 2 9 2 2" xfId="23002"/>
    <cellStyle name="Input Cell 4 2 2 9 2 3" xfId="23003"/>
    <cellStyle name="Input Cell 4 2 2 9 2 4" xfId="23004"/>
    <cellStyle name="Input Cell 4 2 2 9 3" xfId="23005"/>
    <cellStyle name="Input Cell 4 2 2 9 4" xfId="23006"/>
    <cellStyle name="Input Cell 4 2 2 9 5" xfId="23007"/>
    <cellStyle name="Input Cell 4 2 20" xfId="2654"/>
    <cellStyle name="Input Cell 4 2 20 2" xfId="23008"/>
    <cellStyle name="Input Cell 4 2 20 2 2" xfId="23009"/>
    <cellStyle name="Input Cell 4 2 20 2 3" xfId="23010"/>
    <cellStyle name="Input Cell 4 2 20 2 4" xfId="23011"/>
    <cellStyle name="Input Cell 4 2 20 3" xfId="23012"/>
    <cellStyle name="Input Cell 4 2 20 4" xfId="23013"/>
    <cellStyle name="Input Cell 4 2 20 5" xfId="23014"/>
    <cellStyle name="Input Cell 4 2 21" xfId="2655"/>
    <cellStyle name="Input Cell 4 2 21 2" xfId="23015"/>
    <cellStyle name="Input Cell 4 2 21 2 2" xfId="23016"/>
    <cellStyle name="Input Cell 4 2 21 2 3" xfId="23017"/>
    <cellStyle name="Input Cell 4 2 21 2 4" xfId="23018"/>
    <cellStyle name="Input Cell 4 2 21 3" xfId="23019"/>
    <cellStyle name="Input Cell 4 2 21 4" xfId="23020"/>
    <cellStyle name="Input Cell 4 2 21 5" xfId="23021"/>
    <cellStyle name="Input Cell 4 2 22" xfId="2656"/>
    <cellStyle name="Input Cell 4 2 22 2" xfId="23022"/>
    <cellStyle name="Input Cell 4 2 22 2 2" xfId="23023"/>
    <cellStyle name="Input Cell 4 2 22 2 3" xfId="23024"/>
    <cellStyle name="Input Cell 4 2 22 2 4" xfId="23025"/>
    <cellStyle name="Input Cell 4 2 22 3" xfId="23026"/>
    <cellStyle name="Input Cell 4 2 22 4" xfId="23027"/>
    <cellStyle name="Input Cell 4 2 22 5" xfId="23028"/>
    <cellStyle name="Input Cell 4 2 23" xfId="2657"/>
    <cellStyle name="Input Cell 4 2 23 2" xfId="23029"/>
    <cellStyle name="Input Cell 4 2 23 2 2" xfId="23030"/>
    <cellStyle name="Input Cell 4 2 23 2 3" xfId="23031"/>
    <cellStyle name="Input Cell 4 2 23 2 4" xfId="23032"/>
    <cellStyle name="Input Cell 4 2 23 3" xfId="23033"/>
    <cellStyle name="Input Cell 4 2 23 4" xfId="23034"/>
    <cellStyle name="Input Cell 4 2 23 5" xfId="23035"/>
    <cellStyle name="Input Cell 4 2 24" xfId="2658"/>
    <cellStyle name="Input Cell 4 2 24 2" xfId="23036"/>
    <cellStyle name="Input Cell 4 2 24 2 2" xfId="23037"/>
    <cellStyle name="Input Cell 4 2 24 2 3" xfId="23038"/>
    <cellStyle name="Input Cell 4 2 24 2 4" xfId="23039"/>
    <cellStyle name="Input Cell 4 2 24 3" xfId="23040"/>
    <cellStyle name="Input Cell 4 2 24 4" xfId="23041"/>
    <cellStyle name="Input Cell 4 2 24 5" xfId="23042"/>
    <cellStyle name="Input Cell 4 2 25" xfId="2659"/>
    <cellStyle name="Input Cell 4 2 25 2" xfId="23043"/>
    <cellStyle name="Input Cell 4 2 25 2 2" xfId="23044"/>
    <cellStyle name="Input Cell 4 2 25 2 3" xfId="23045"/>
    <cellStyle name="Input Cell 4 2 25 2 4" xfId="23046"/>
    <cellStyle name="Input Cell 4 2 25 3" xfId="23047"/>
    <cellStyle name="Input Cell 4 2 25 4" xfId="23048"/>
    <cellStyle name="Input Cell 4 2 25 5" xfId="23049"/>
    <cellStyle name="Input Cell 4 2 26" xfId="2660"/>
    <cellStyle name="Input Cell 4 2 26 2" xfId="23050"/>
    <cellStyle name="Input Cell 4 2 26 2 2" xfId="23051"/>
    <cellStyle name="Input Cell 4 2 26 2 3" xfId="23052"/>
    <cellStyle name="Input Cell 4 2 26 2 4" xfId="23053"/>
    <cellStyle name="Input Cell 4 2 26 3" xfId="23054"/>
    <cellStyle name="Input Cell 4 2 26 4" xfId="23055"/>
    <cellStyle name="Input Cell 4 2 26 5" xfId="23056"/>
    <cellStyle name="Input Cell 4 2 27" xfId="2661"/>
    <cellStyle name="Input Cell 4 2 27 2" xfId="23057"/>
    <cellStyle name="Input Cell 4 2 27 2 2" xfId="23058"/>
    <cellStyle name="Input Cell 4 2 27 2 3" xfId="23059"/>
    <cellStyle name="Input Cell 4 2 27 2 4" xfId="23060"/>
    <cellStyle name="Input Cell 4 2 27 3" xfId="23061"/>
    <cellStyle name="Input Cell 4 2 27 4" xfId="23062"/>
    <cellStyle name="Input Cell 4 2 27 5" xfId="23063"/>
    <cellStyle name="Input Cell 4 2 28" xfId="2662"/>
    <cellStyle name="Input Cell 4 2 28 2" xfId="23064"/>
    <cellStyle name="Input Cell 4 2 28 2 2" xfId="23065"/>
    <cellStyle name="Input Cell 4 2 28 2 3" xfId="23066"/>
    <cellStyle name="Input Cell 4 2 28 2 4" xfId="23067"/>
    <cellStyle name="Input Cell 4 2 28 3" xfId="23068"/>
    <cellStyle name="Input Cell 4 2 28 4" xfId="23069"/>
    <cellStyle name="Input Cell 4 2 28 5" xfId="23070"/>
    <cellStyle name="Input Cell 4 2 29" xfId="2663"/>
    <cellStyle name="Input Cell 4 2 29 2" xfId="23071"/>
    <cellStyle name="Input Cell 4 2 29 2 2" xfId="23072"/>
    <cellStyle name="Input Cell 4 2 29 2 3" xfId="23073"/>
    <cellStyle name="Input Cell 4 2 29 2 4" xfId="23074"/>
    <cellStyle name="Input Cell 4 2 29 3" xfId="23075"/>
    <cellStyle name="Input Cell 4 2 29 4" xfId="23076"/>
    <cellStyle name="Input Cell 4 2 29 5" xfId="23077"/>
    <cellStyle name="Input Cell 4 2 3" xfId="2664"/>
    <cellStyle name="Input Cell 4 2 3 2" xfId="23078"/>
    <cellStyle name="Input Cell 4 2 3 2 2" xfId="23079"/>
    <cellStyle name="Input Cell 4 2 3 2 3" xfId="23080"/>
    <cellStyle name="Input Cell 4 2 3 2 4" xfId="23081"/>
    <cellStyle name="Input Cell 4 2 3 3" xfId="23082"/>
    <cellStyle name="Input Cell 4 2 3 4" xfId="23083"/>
    <cellStyle name="Input Cell 4 2 3 5" xfId="23084"/>
    <cellStyle name="Input Cell 4 2 30" xfId="2665"/>
    <cellStyle name="Input Cell 4 2 30 2" xfId="23085"/>
    <cellStyle name="Input Cell 4 2 30 2 2" xfId="23086"/>
    <cellStyle name="Input Cell 4 2 30 2 3" xfId="23087"/>
    <cellStyle name="Input Cell 4 2 30 2 4" xfId="23088"/>
    <cellStyle name="Input Cell 4 2 30 3" xfId="23089"/>
    <cellStyle name="Input Cell 4 2 30 4" xfId="23090"/>
    <cellStyle name="Input Cell 4 2 30 5" xfId="23091"/>
    <cellStyle name="Input Cell 4 2 31" xfId="2666"/>
    <cellStyle name="Input Cell 4 2 31 2" xfId="23092"/>
    <cellStyle name="Input Cell 4 2 31 2 2" xfId="23093"/>
    <cellStyle name="Input Cell 4 2 31 2 3" xfId="23094"/>
    <cellStyle name="Input Cell 4 2 31 2 4" xfId="23095"/>
    <cellStyle name="Input Cell 4 2 31 3" xfId="23096"/>
    <cellStyle name="Input Cell 4 2 31 4" xfId="23097"/>
    <cellStyle name="Input Cell 4 2 31 5" xfId="23098"/>
    <cellStyle name="Input Cell 4 2 32" xfId="2667"/>
    <cellStyle name="Input Cell 4 2 32 2" xfId="23099"/>
    <cellStyle name="Input Cell 4 2 32 2 2" xfId="23100"/>
    <cellStyle name="Input Cell 4 2 32 2 3" xfId="23101"/>
    <cellStyle name="Input Cell 4 2 32 2 4" xfId="23102"/>
    <cellStyle name="Input Cell 4 2 32 3" xfId="23103"/>
    <cellStyle name="Input Cell 4 2 32 4" xfId="23104"/>
    <cellStyle name="Input Cell 4 2 32 5" xfId="23105"/>
    <cellStyle name="Input Cell 4 2 33" xfId="2668"/>
    <cellStyle name="Input Cell 4 2 33 2" xfId="23106"/>
    <cellStyle name="Input Cell 4 2 33 2 2" xfId="23107"/>
    <cellStyle name="Input Cell 4 2 33 2 3" xfId="23108"/>
    <cellStyle name="Input Cell 4 2 33 2 4" xfId="23109"/>
    <cellStyle name="Input Cell 4 2 33 3" xfId="23110"/>
    <cellStyle name="Input Cell 4 2 33 4" xfId="23111"/>
    <cellStyle name="Input Cell 4 2 33 5" xfId="23112"/>
    <cellStyle name="Input Cell 4 2 34" xfId="2669"/>
    <cellStyle name="Input Cell 4 2 34 2" xfId="23113"/>
    <cellStyle name="Input Cell 4 2 34 2 2" xfId="23114"/>
    <cellStyle name="Input Cell 4 2 34 2 3" xfId="23115"/>
    <cellStyle name="Input Cell 4 2 34 2 4" xfId="23116"/>
    <cellStyle name="Input Cell 4 2 34 3" xfId="23117"/>
    <cellStyle name="Input Cell 4 2 34 4" xfId="23118"/>
    <cellStyle name="Input Cell 4 2 34 5" xfId="23119"/>
    <cellStyle name="Input Cell 4 2 35" xfId="2670"/>
    <cellStyle name="Input Cell 4 2 35 2" xfId="23120"/>
    <cellStyle name="Input Cell 4 2 35 2 2" xfId="23121"/>
    <cellStyle name="Input Cell 4 2 35 2 3" xfId="23122"/>
    <cellStyle name="Input Cell 4 2 35 2 4" xfId="23123"/>
    <cellStyle name="Input Cell 4 2 35 3" xfId="23124"/>
    <cellStyle name="Input Cell 4 2 35 4" xfId="23125"/>
    <cellStyle name="Input Cell 4 2 35 5" xfId="23126"/>
    <cellStyle name="Input Cell 4 2 36" xfId="2671"/>
    <cellStyle name="Input Cell 4 2 36 2" xfId="23127"/>
    <cellStyle name="Input Cell 4 2 36 2 2" xfId="23128"/>
    <cellStyle name="Input Cell 4 2 36 2 3" xfId="23129"/>
    <cellStyle name="Input Cell 4 2 36 2 4" xfId="23130"/>
    <cellStyle name="Input Cell 4 2 36 3" xfId="23131"/>
    <cellStyle name="Input Cell 4 2 36 4" xfId="23132"/>
    <cellStyle name="Input Cell 4 2 36 5" xfId="23133"/>
    <cellStyle name="Input Cell 4 2 37" xfId="2672"/>
    <cellStyle name="Input Cell 4 2 37 2" xfId="23134"/>
    <cellStyle name="Input Cell 4 2 37 2 2" xfId="23135"/>
    <cellStyle name="Input Cell 4 2 37 2 3" xfId="23136"/>
    <cellStyle name="Input Cell 4 2 37 2 4" xfId="23137"/>
    <cellStyle name="Input Cell 4 2 37 3" xfId="23138"/>
    <cellStyle name="Input Cell 4 2 37 4" xfId="23139"/>
    <cellStyle name="Input Cell 4 2 37 5" xfId="23140"/>
    <cellStyle name="Input Cell 4 2 38" xfId="2673"/>
    <cellStyle name="Input Cell 4 2 38 2" xfId="23141"/>
    <cellStyle name="Input Cell 4 2 38 2 2" xfId="23142"/>
    <cellStyle name="Input Cell 4 2 38 2 3" xfId="23143"/>
    <cellStyle name="Input Cell 4 2 38 2 4" xfId="23144"/>
    <cellStyle name="Input Cell 4 2 38 3" xfId="23145"/>
    <cellStyle name="Input Cell 4 2 38 4" xfId="23146"/>
    <cellStyle name="Input Cell 4 2 38 5" xfId="23147"/>
    <cellStyle name="Input Cell 4 2 39" xfId="2674"/>
    <cellStyle name="Input Cell 4 2 39 2" xfId="23148"/>
    <cellStyle name="Input Cell 4 2 39 2 2" xfId="23149"/>
    <cellStyle name="Input Cell 4 2 39 2 3" xfId="23150"/>
    <cellStyle name="Input Cell 4 2 39 2 4" xfId="23151"/>
    <cellStyle name="Input Cell 4 2 39 3" xfId="23152"/>
    <cellStyle name="Input Cell 4 2 39 4" xfId="23153"/>
    <cellStyle name="Input Cell 4 2 39 5" xfId="23154"/>
    <cellStyle name="Input Cell 4 2 4" xfId="2675"/>
    <cellStyle name="Input Cell 4 2 4 2" xfId="23155"/>
    <cellStyle name="Input Cell 4 2 4 2 2" xfId="23156"/>
    <cellStyle name="Input Cell 4 2 4 2 3" xfId="23157"/>
    <cellStyle name="Input Cell 4 2 4 2 4" xfId="23158"/>
    <cellStyle name="Input Cell 4 2 4 3" xfId="23159"/>
    <cellStyle name="Input Cell 4 2 4 4" xfId="23160"/>
    <cellStyle name="Input Cell 4 2 4 5" xfId="23161"/>
    <cellStyle name="Input Cell 4 2 40" xfId="2676"/>
    <cellStyle name="Input Cell 4 2 40 2" xfId="23162"/>
    <cellStyle name="Input Cell 4 2 40 2 2" xfId="23163"/>
    <cellStyle name="Input Cell 4 2 40 2 3" xfId="23164"/>
    <cellStyle name="Input Cell 4 2 40 2 4" xfId="23165"/>
    <cellStyle name="Input Cell 4 2 40 3" xfId="23166"/>
    <cellStyle name="Input Cell 4 2 40 4" xfId="23167"/>
    <cellStyle name="Input Cell 4 2 40 5" xfId="23168"/>
    <cellStyle name="Input Cell 4 2 41" xfId="2677"/>
    <cellStyle name="Input Cell 4 2 41 2" xfId="23169"/>
    <cellStyle name="Input Cell 4 2 41 2 2" xfId="23170"/>
    <cellStyle name="Input Cell 4 2 41 2 3" xfId="23171"/>
    <cellStyle name="Input Cell 4 2 41 2 4" xfId="23172"/>
    <cellStyle name="Input Cell 4 2 41 3" xfId="23173"/>
    <cellStyle name="Input Cell 4 2 41 4" xfId="23174"/>
    <cellStyle name="Input Cell 4 2 41 5" xfId="23175"/>
    <cellStyle name="Input Cell 4 2 42" xfId="2678"/>
    <cellStyle name="Input Cell 4 2 42 2" xfId="23176"/>
    <cellStyle name="Input Cell 4 2 42 2 2" xfId="23177"/>
    <cellStyle name="Input Cell 4 2 42 2 3" xfId="23178"/>
    <cellStyle name="Input Cell 4 2 42 2 4" xfId="23179"/>
    <cellStyle name="Input Cell 4 2 42 3" xfId="23180"/>
    <cellStyle name="Input Cell 4 2 42 4" xfId="23181"/>
    <cellStyle name="Input Cell 4 2 42 5" xfId="23182"/>
    <cellStyle name="Input Cell 4 2 43" xfId="2679"/>
    <cellStyle name="Input Cell 4 2 43 2" xfId="23183"/>
    <cellStyle name="Input Cell 4 2 43 2 2" xfId="23184"/>
    <cellStyle name="Input Cell 4 2 43 2 3" xfId="23185"/>
    <cellStyle name="Input Cell 4 2 43 2 4" xfId="23186"/>
    <cellStyle name="Input Cell 4 2 43 3" xfId="23187"/>
    <cellStyle name="Input Cell 4 2 43 4" xfId="23188"/>
    <cellStyle name="Input Cell 4 2 43 5" xfId="23189"/>
    <cellStyle name="Input Cell 4 2 44" xfId="2680"/>
    <cellStyle name="Input Cell 4 2 44 2" xfId="23190"/>
    <cellStyle name="Input Cell 4 2 44 2 2" xfId="23191"/>
    <cellStyle name="Input Cell 4 2 44 2 3" xfId="23192"/>
    <cellStyle name="Input Cell 4 2 44 2 4" xfId="23193"/>
    <cellStyle name="Input Cell 4 2 44 3" xfId="23194"/>
    <cellStyle name="Input Cell 4 2 44 4" xfId="23195"/>
    <cellStyle name="Input Cell 4 2 44 5" xfId="23196"/>
    <cellStyle name="Input Cell 4 2 45" xfId="2681"/>
    <cellStyle name="Input Cell 4 2 45 2" xfId="23197"/>
    <cellStyle name="Input Cell 4 2 45 2 2" xfId="23198"/>
    <cellStyle name="Input Cell 4 2 45 2 3" xfId="23199"/>
    <cellStyle name="Input Cell 4 2 45 2 4" xfId="23200"/>
    <cellStyle name="Input Cell 4 2 45 3" xfId="23201"/>
    <cellStyle name="Input Cell 4 2 45 4" xfId="23202"/>
    <cellStyle name="Input Cell 4 2 45 5" xfId="23203"/>
    <cellStyle name="Input Cell 4 2 46" xfId="23204"/>
    <cellStyle name="Input Cell 4 2 46 2" xfId="23205"/>
    <cellStyle name="Input Cell 4 2 46 3" xfId="23206"/>
    <cellStyle name="Input Cell 4 2 46 4" xfId="23207"/>
    <cellStyle name="Input Cell 4 2 47" xfId="23208"/>
    <cellStyle name="Input Cell 4 2 47 2" xfId="23209"/>
    <cellStyle name="Input Cell 4 2 47 3" xfId="23210"/>
    <cellStyle name="Input Cell 4 2 47 4" xfId="23211"/>
    <cellStyle name="Input Cell 4 2 48" xfId="23212"/>
    <cellStyle name="Input Cell 4 2 49" xfId="23213"/>
    <cellStyle name="Input Cell 4 2 5" xfId="2682"/>
    <cellStyle name="Input Cell 4 2 5 2" xfId="23214"/>
    <cellStyle name="Input Cell 4 2 5 2 2" xfId="23215"/>
    <cellStyle name="Input Cell 4 2 5 2 3" xfId="23216"/>
    <cellStyle name="Input Cell 4 2 5 2 4" xfId="23217"/>
    <cellStyle name="Input Cell 4 2 5 3" xfId="23218"/>
    <cellStyle name="Input Cell 4 2 5 4" xfId="23219"/>
    <cellStyle name="Input Cell 4 2 5 5" xfId="23220"/>
    <cellStyle name="Input Cell 4 2 6" xfId="2683"/>
    <cellStyle name="Input Cell 4 2 6 2" xfId="23221"/>
    <cellStyle name="Input Cell 4 2 6 2 2" xfId="23222"/>
    <cellStyle name="Input Cell 4 2 6 2 3" xfId="23223"/>
    <cellStyle name="Input Cell 4 2 6 2 4" xfId="23224"/>
    <cellStyle name="Input Cell 4 2 6 3" xfId="23225"/>
    <cellStyle name="Input Cell 4 2 6 4" xfId="23226"/>
    <cellStyle name="Input Cell 4 2 6 5" xfId="23227"/>
    <cellStyle name="Input Cell 4 2 7" xfId="2684"/>
    <cellStyle name="Input Cell 4 2 7 2" xfId="23228"/>
    <cellStyle name="Input Cell 4 2 7 2 2" xfId="23229"/>
    <cellStyle name="Input Cell 4 2 7 2 3" xfId="23230"/>
    <cellStyle name="Input Cell 4 2 7 2 4" xfId="23231"/>
    <cellStyle name="Input Cell 4 2 7 3" xfId="23232"/>
    <cellStyle name="Input Cell 4 2 7 4" xfId="23233"/>
    <cellStyle name="Input Cell 4 2 7 5" xfId="23234"/>
    <cellStyle name="Input Cell 4 2 8" xfId="2685"/>
    <cellStyle name="Input Cell 4 2 8 2" xfId="23235"/>
    <cellStyle name="Input Cell 4 2 8 2 2" xfId="23236"/>
    <cellStyle name="Input Cell 4 2 8 2 3" xfId="23237"/>
    <cellStyle name="Input Cell 4 2 8 2 4" xfId="23238"/>
    <cellStyle name="Input Cell 4 2 8 3" xfId="23239"/>
    <cellStyle name="Input Cell 4 2 8 4" xfId="23240"/>
    <cellStyle name="Input Cell 4 2 8 5" xfId="23241"/>
    <cellStyle name="Input Cell 4 2 9" xfId="2686"/>
    <cellStyle name="Input Cell 4 2 9 2" xfId="23242"/>
    <cellStyle name="Input Cell 4 2 9 2 2" xfId="23243"/>
    <cellStyle name="Input Cell 4 2 9 2 3" xfId="23244"/>
    <cellStyle name="Input Cell 4 2 9 2 4" xfId="23245"/>
    <cellStyle name="Input Cell 4 2 9 3" xfId="23246"/>
    <cellStyle name="Input Cell 4 2 9 4" xfId="23247"/>
    <cellStyle name="Input Cell 4 2 9 5" xfId="23248"/>
    <cellStyle name="Input Cell 4 3" xfId="2687"/>
    <cellStyle name="Input Cell 4 3 10" xfId="2688"/>
    <cellStyle name="Input Cell 4 3 10 2" xfId="23249"/>
    <cellStyle name="Input Cell 4 3 10 2 2" xfId="23250"/>
    <cellStyle name="Input Cell 4 3 10 2 3" xfId="23251"/>
    <cellStyle name="Input Cell 4 3 10 2 4" xfId="23252"/>
    <cellStyle name="Input Cell 4 3 10 3" xfId="23253"/>
    <cellStyle name="Input Cell 4 3 10 4" xfId="23254"/>
    <cellStyle name="Input Cell 4 3 10 5" xfId="23255"/>
    <cellStyle name="Input Cell 4 3 11" xfId="2689"/>
    <cellStyle name="Input Cell 4 3 11 2" xfId="23256"/>
    <cellStyle name="Input Cell 4 3 11 2 2" xfId="23257"/>
    <cellStyle name="Input Cell 4 3 11 2 3" xfId="23258"/>
    <cellStyle name="Input Cell 4 3 11 2 4" xfId="23259"/>
    <cellStyle name="Input Cell 4 3 11 3" xfId="23260"/>
    <cellStyle name="Input Cell 4 3 11 4" xfId="23261"/>
    <cellStyle name="Input Cell 4 3 11 5" xfId="23262"/>
    <cellStyle name="Input Cell 4 3 12" xfId="2690"/>
    <cellStyle name="Input Cell 4 3 12 2" xfId="23263"/>
    <cellStyle name="Input Cell 4 3 12 2 2" xfId="23264"/>
    <cellStyle name="Input Cell 4 3 12 2 3" xfId="23265"/>
    <cellStyle name="Input Cell 4 3 12 2 4" xfId="23266"/>
    <cellStyle name="Input Cell 4 3 12 3" xfId="23267"/>
    <cellStyle name="Input Cell 4 3 12 4" xfId="23268"/>
    <cellStyle name="Input Cell 4 3 12 5" xfId="23269"/>
    <cellStyle name="Input Cell 4 3 13" xfId="2691"/>
    <cellStyle name="Input Cell 4 3 13 2" xfId="23270"/>
    <cellStyle name="Input Cell 4 3 13 2 2" xfId="23271"/>
    <cellStyle name="Input Cell 4 3 13 2 3" xfId="23272"/>
    <cellStyle name="Input Cell 4 3 13 2 4" xfId="23273"/>
    <cellStyle name="Input Cell 4 3 13 3" xfId="23274"/>
    <cellStyle name="Input Cell 4 3 13 4" xfId="23275"/>
    <cellStyle name="Input Cell 4 3 13 5" xfId="23276"/>
    <cellStyle name="Input Cell 4 3 14" xfId="2692"/>
    <cellStyle name="Input Cell 4 3 14 2" xfId="23277"/>
    <cellStyle name="Input Cell 4 3 14 2 2" xfId="23278"/>
    <cellStyle name="Input Cell 4 3 14 2 3" xfId="23279"/>
    <cellStyle name="Input Cell 4 3 14 2 4" xfId="23280"/>
    <cellStyle name="Input Cell 4 3 14 3" xfId="23281"/>
    <cellStyle name="Input Cell 4 3 14 4" xfId="23282"/>
    <cellStyle name="Input Cell 4 3 14 5" xfId="23283"/>
    <cellStyle name="Input Cell 4 3 15" xfId="2693"/>
    <cellStyle name="Input Cell 4 3 15 2" xfId="23284"/>
    <cellStyle name="Input Cell 4 3 15 2 2" xfId="23285"/>
    <cellStyle name="Input Cell 4 3 15 2 3" xfId="23286"/>
    <cellStyle name="Input Cell 4 3 15 2 4" xfId="23287"/>
    <cellStyle name="Input Cell 4 3 15 3" xfId="23288"/>
    <cellStyle name="Input Cell 4 3 15 4" xfId="23289"/>
    <cellStyle name="Input Cell 4 3 15 5" xfId="23290"/>
    <cellStyle name="Input Cell 4 3 16" xfId="2694"/>
    <cellStyle name="Input Cell 4 3 16 2" xfId="23291"/>
    <cellStyle name="Input Cell 4 3 16 2 2" xfId="23292"/>
    <cellStyle name="Input Cell 4 3 16 2 3" xfId="23293"/>
    <cellStyle name="Input Cell 4 3 16 2 4" xfId="23294"/>
    <cellStyle name="Input Cell 4 3 16 3" xfId="23295"/>
    <cellStyle name="Input Cell 4 3 16 4" xfId="23296"/>
    <cellStyle name="Input Cell 4 3 16 5" xfId="23297"/>
    <cellStyle name="Input Cell 4 3 17" xfId="2695"/>
    <cellStyle name="Input Cell 4 3 17 2" xfId="23298"/>
    <cellStyle name="Input Cell 4 3 17 2 2" xfId="23299"/>
    <cellStyle name="Input Cell 4 3 17 2 3" xfId="23300"/>
    <cellStyle name="Input Cell 4 3 17 2 4" xfId="23301"/>
    <cellStyle name="Input Cell 4 3 17 3" xfId="23302"/>
    <cellStyle name="Input Cell 4 3 17 4" xfId="23303"/>
    <cellStyle name="Input Cell 4 3 17 5" xfId="23304"/>
    <cellStyle name="Input Cell 4 3 18" xfId="2696"/>
    <cellStyle name="Input Cell 4 3 18 2" xfId="23305"/>
    <cellStyle name="Input Cell 4 3 18 2 2" xfId="23306"/>
    <cellStyle name="Input Cell 4 3 18 2 3" xfId="23307"/>
    <cellStyle name="Input Cell 4 3 18 2 4" xfId="23308"/>
    <cellStyle name="Input Cell 4 3 18 3" xfId="23309"/>
    <cellStyle name="Input Cell 4 3 18 4" xfId="23310"/>
    <cellStyle name="Input Cell 4 3 18 5" xfId="23311"/>
    <cellStyle name="Input Cell 4 3 19" xfId="2697"/>
    <cellStyle name="Input Cell 4 3 19 2" xfId="23312"/>
    <cellStyle name="Input Cell 4 3 19 2 2" xfId="23313"/>
    <cellStyle name="Input Cell 4 3 19 2 3" xfId="23314"/>
    <cellStyle name="Input Cell 4 3 19 2 4" xfId="23315"/>
    <cellStyle name="Input Cell 4 3 19 3" xfId="23316"/>
    <cellStyle name="Input Cell 4 3 19 4" xfId="23317"/>
    <cellStyle name="Input Cell 4 3 19 5" xfId="23318"/>
    <cellStyle name="Input Cell 4 3 2" xfId="2698"/>
    <cellStyle name="Input Cell 4 3 2 10" xfId="2699"/>
    <cellStyle name="Input Cell 4 3 2 10 2" xfId="23319"/>
    <cellStyle name="Input Cell 4 3 2 10 2 2" xfId="23320"/>
    <cellStyle name="Input Cell 4 3 2 10 2 3" xfId="23321"/>
    <cellStyle name="Input Cell 4 3 2 10 2 4" xfId="23322"/>
    <cellStyle name="Input Cell 4 3 2 10 3" xfId="23323"/>
    <cellStyle name="Input Cell 4 3 2 10 4" xfId="23324"/>
    <cellStyle name="Input Cell 4 3 2 10 5" xfId="23325"/>
    <cellStyle name="Input Cell 4 3 2 11" xfId="2700"/>
    <cellStyle name="Input Cell 4 3 2 11 2" xfId="23326"/>
    <cellStyle name="Input Cell 4 3 2 11 2 2" xfId="23327"/>
    <cellStyle name="Input Cell 4 3 2 11 2 3" xfId="23328"/>
    <cellStyle name="Input Cell 4 3 2 11 2 4" xfId="23329"/>
    <cellStyle name="Input Cell 4 3 2 11 3" xfId="23330"/>
    <cellStyle name="Input Cell 4 3 2 11 4" xfId="23331"/>
    <cellStyle name="Input Cell 4 3 2 11 5" xfId="23332"/>
    <cellStyle name="Input Cell 4 3 2 12" xfId="2701"/>
    <cellStyle name="Input Cell 4 3 2 12 2" xfId="23333"/>
    <cellStyle name="Input Cell 4 3 2 12 2 2" xfId="23334"/>
    <cellStyle name="Input Cell 4 3 2 12 2 3" xfId="23335"/>
    <cellStyle name="Input Cell 4 3 2 12 2 4" xfId="23336"/>
    <cellStyle name="Input Cell 4 3 2 12 3" xfId="23337"/>
    <cellStyle name="Input Cell 4 3 2 12 4" xfId="23338"/>
    <cellStyle name="Input Cell 4 3 2 12 5" xfId="23339"/>
    <cellStyle name="Input Cell 4 3 2 13" xfId="2702"/>
    <cellStyle name="Input Cell 4 3 2 13 2" xfId="23340"/>
    <cellStyle name="Input Cell 4 3 2 13 2 2" xfId="23341"/>
    <cellStyle name="Input Cell 4 3 2 13 2 3" xfId="23342"/>
    <cellStyle name="Input Cell 4 3 2 13 2 4" xfId="23343"/>
    <cellStyle name="Input Cell 4 3 2 13 3" xfId="23344"/>
    <cellStyle name="Input Cell 4 3 2 13 4" xfId="23345"/>
    <cellStyle name="Input Cell 4 3 2 13 5" xfId="23346"/>
    <cellStyle name="Input Cell 4 3 2 14" xfId="2703"/>
    <cellStyle name="Input Cell 4 3 2 14 2" xfId="23347"/>
    <cellStyle name="Input Cell 4 3 2 14 2 2" xfId="23348"/>
    <cellStyle name="Input Cell 4 3 2 14 2 3" xfId="23349"/>
    <cellStyle name="Input Cell 4 3 2 14 2 4" xfId="23350"/>
    <cellStyle name="Input Cell 4 3 2 14 3" xfId="23351"/>
    <cellStyle name="Input Cell 4 3 2 14 4" xfId="23352"/>
    <cellStyle name="Input Cell 4 3 2 14 5" xfId="23353"/>
    <cellStyle name="Input Cell 4 3 2 15" xfId="2704"/>
    <cellStyle name="Input Cell 4 3 2 15 2" xfId="23354"/>
    <cellStyle name="Input Cell 4 3 2 15 2 2" xfId="23355"/>
    <cellStyle name="Input Cell 4 3 2 15 2 3" xfId="23356"/>
    <cellStyle name="Input Cell 4 3 2 15 2 4" xfId="23357"/>
    <cellStyle name="Input Cell 4 3 2 15 3" xfId="23358"/>
    <cellStyle name="Input Cell 4 3 2 15 4" xfId="23359"/>
    <cellStyle name="Input Cell 4 3 2 15 5" xfId="23360"/>
    <cellStyle name="Input Cell 4 3 2 16" xfId="2705"/>
    <cellStyle name="Input Cell 4 3 2 16 2" xfId="23361"/>
    <cellStyle name="Input Cell 4 3 2 16 2 2" xfId="23362"/>
    <cellStyle name="Input Cell 4 3 2 16 2 3" xfId="23363"/>
    <cellStyle name="Input Cell 4 3 2 16 2 4" xfId="23364"/>
    <cellStyle name="Input Cell 4 3 2 16 3" xfId="23365"/>
    <cellStyle name="Input Cell 4 3 2 16 4" xfId="23366"/>
    <cellStyle name="Input Cell 4 3 2 16 5" xfId="23367"/>
    <cellStyle name="Input Cell 4 3 2 17" xfId="2706"/>
    <cellStyle name="Input Cell 4 3 2 17 2" xfId="23368"/>
    <cellStyle name="Input Cell 4 3 2 17 2 2" xfId="23369"/>
    <cellStyle name="Input Cell 4 3 2 17 2 3" xfId="23370"/>
    <cellStyle name="Input Cell 4 3 2 17 2 4" xfId="23371"/>
    <cellStyle name="Input Cell 4 3 2 17 3" xfId="23372"/>
    <cellStyle name="Input Cell 4 3 2 17 4" xfId="23373"/>
    <cellStyle name="Input Cell 4 3 2 17 5" xfId="23374"/>
    <cellStyle name="Input Cell 4 3 2 18" xfId="2707"/>
    <cellStyle name="Input Cell 4 3 2 18 2" xfId="23375"/>
    <cellStyle name="Input Cell 4 3 2 18 2 2" xfId="23376"/>
    <cellStyle name="Input Cell 4 3 2 18 2 3" xfId="23377"/>
    <cellStyle name="Input Cell 4 3 2 18 2 4" xfId="23378"/>
    <cellStyle name="Input Cell 4 3 2 18 3" xfId="23379"/>
    <cellStyle name="Input Cell 4 3 2 18 4" xfId="23380"/>
    <cellStyle name="Input Cell 4 3 2 18 5" xfId="23381"/>
    <cellStyle name="Input Cell 4 3 2 19" xfId="2708"/>
    <cellStyle name="Input Cell 4 3 2 19 2" xfId="23382"/>
    <cellStyle name="Input Cell 4 3 2 19 2 2" xfId="23383"/>
    <cellStyle name="Input Cell 4 3 2 19 2 3" xfId="23384"/>
    <cellStyle name="Input Cell 4 3 2 19 2 4" xfId="23385"/>
    <cellStyle name="Input Cell 4 3 2 19 3" xfId="23386"/>
    <cellStyle name="Input Cell 4 3 2 19 4" xfId="23387"/>
    <cellStyle name="Input Cell 4 3 2 19 5" xfId="23388"/>
    <cellStyle name="Input Cell 4 3 2 2" xfId="2709"/>
    <cellStyle name="Input Cell 4 3 2 2 2" xfId="23389"/>
    <cellStyle name="Input Cell 4 3 2 2 2 2" xfId="23390"/>
    <cellStyle name="Input Cell 4 3 2 2 2 3" xfId="23391"/>
    <cellStyle name="Input Cell 4 3 2 2 2 4" xfId="23392"/>
    <cellStyle name="Input Cell 4 3 2 2 3" xfId="23393"/>
    <cellStyle name="Input Cell 4 3 2 2 4" xfId="23394"/>
    <cellStyle name="Input Cell 4 3 2 2 5" xfId="23395"/>
    <cellStyle name="Input Cell 4 3 2 20" xfId="2710"/>
    <cellStyle name="Input Cell 4 3 2 20 2" xfId="23396"/>
    <cellStyle name="Input Cell 4 3 2 20 2 2" xfId="23397"/>
    <cellStyle name="Input Cell 4 3 2 20 2 3" xfId="23398"/>
    <cellStyle name="Input Cell 4 3 2 20 2 4" xfId="23399"/>
    <cellStyle name="Input Cell 4 3 2 20 3" xfId="23400"/>
    <cellStyle name="Input Cell 4 3 2 20 4" xfId="23401"/>
    <cellStyle name="Input Cell 4 3 2 20 5" xfId="23402"/>
    <cellStyle name="Input Cell 4 3 2 21" xfId="2711"/>
    <cellStyle name="Input Cell 4 3 2 21 2" xfId="23403"/>
    <cellStyle name="Input Cell 4 3 2 21 2 2" xfId="23404"/>
    <cellStyle name="Input Cell 4 3 2 21 2 3" xfId="23405"/>
    <cellStyle name="Input Cell 4 3 2 21 2 4" xfId="23406"/>
    <cellStyle name="Input Cell 4 3 2 21 3" xfId="23407"/>
    <cellStyle name="Input Cell 4 3 2 21 4" xfId="23408"/>
    <cellStyle name="Input Cell 4 3 2 21 5" xfId="23409"/>
    <cellStyle name="Input Cell 4 3 2 22" xfId="2712"/>
    <cellStyle name="Input Cell 4 3 2 22 2" xfId="23410"/>
    <cellStyle name="Input Cell 4 3 2 22 2 2" xfId="23411"/>
    <cellStyle name="Input Cell 4 3 2 22 2 3" xfId="23412"/>
    <cellStyle name="Input Cell 4 3 2 22 2 4" xfId="23413"/>
    <cellStyle name="Input Cell 4 3 2 22 3" xfId="23414"/>
    <cellStyle name="Input Cell 4 3 2 22 4" xfId="23415"/>
    <cellStyle name="Input Cell 4 3 2 22 5" xfId="23416"/>
    <cellStyle name="Input Cell 4 3 2 23" xfId="2713"/>
    <cellStyle name="Input Cell 4 3 2 23 2" xfId="23417"/>
    <cellStyle name="Input Cell 4 3 2 23 2 2" xfId="23418"/>
    <cellStyle name="Input Cell 4 3 2 23 2 3" xfId="23419"/>
    <cellStyle name="Input Cell 4 3 2 23 2 4" xfId="23420"/>
    <cellStyle name="Input Cell 4 3 2 23 3" xfId="23421"/>
    <cellStyle name="Input Cell 4 3 2 23 4" xfId="23422"/>
    <cellStyle name="Input Cell 4 3 2 23 5" xfId="23423"/>
    <cellStyle name="Input Cell 4 3 2 24" xfId="2714"/>
    <cellStyle name="Input Cell 4 3 2 24 2" xfId="23424"/>
    <cellStyle name="Input Cell 4 3 2 24 2 2" xfId="23425"/>
    <cellStyle name="Input Cell 4 3 2 24 2 3" xfId="23426"/>
    <cellStyle name="Input Cell 4 3 2 24 2 4" xfId="23427"/>
    <cellStyle name="Input Cell 4 3 2 24 3" xfId="23428"/>
    <cellStyle name="Input Cell 4 3 2 24 4" xfId="23429"/>
    <cellStyle name="Input Cell 4 3 2 24 5" xfId="23430"/>
    <cellStyle name="Input Cell 4 3 2 25" xfId="2715"/>
    <cellStyle name="Input Cell 4 3 2 25 2" xfId="23431"/>
    <cellStyle name="Input Cell 4 3 2 25 2 2" xfId="23432"/>
    <cellStyle name="Input Cell 4 3 2 25 2 3" xfId="23433"/>
    <cellStyle name="Input Cell 4 3 2 25 2 4" xfId="23434"/>
    <cellStyle name="Input Cell 4 3 2 25 3" xfId="23435"/>
    <cellStyle name="Input Cell 4 3 2 25 4" xfId="23436"/>
    <cellStyle name="Input Cell 4 3 2 25 5" xfId="23437"/>
    <cellStyle name="Input Cell 4 3 2 26" xfId="2716"/>
    <cellStyle name="Input Cell 4 3 2 26 2" xfId="23438"/>
    <cellStyle name="Input Cell 4 3 2 26 2 2" xfId="23439"/>
    <cellStyle name="Input Cell 4 3 2 26 2 3" xfId="23440"/>
    <cellStyle name="Input Cell 4 3 2 26 2 4" xfId="23441"/>
    <cellStyle name="Input Cell 4 3 2 26 3" xfId="23442"/>
    <cellStyle name="Input Cell 4 3 2 26 4" xfId="23443"/>
    <cellStyle name="Input Cell 4 3 2 26 5" xfId="23444"/>
    <cellStyle name="Input Cell 4 3 2 27" xfId="2717"/>
    <cellStyle name="Input Cell 4 3 2 27 2" xfId="23445"/>
    <cellStyle name="Input Cell 4 3 2 27 2 2" xfId="23446"/>
    <cellStyle name="Input Cell 4 3 2 27 2 3" xfId="23447"/>
    <cellStyle name="Input Cell 4 3 2 27 2 4" xfId="23448"/>
    <cellStyle name="Input Cell 4 3 2 27 3" xfId="23449"/>
    <cellStyle name="Input Cell 4 3 2 27 4" xfId="23450"/>
    <cellStyle name="Input Cell 4 3 2 27 5" xfId="23451"/>
    <cellStyle name="Input Cell 4 3 2 28" xfId="2718"/>
    <cellStyle name="Input Cell 4 3 2 28 2" xfId="23452"/>
    <cellStyle name="Input Cell 4 3 2 28 2 2" xfId="23453"/>
    <cellStyle name="Input Cell 4 3 2 28 2 3" xfId="23454"/>
    <cellStyle name="Input Cell 4 3 2 28 2 4" xfId="23455"/>
    <cellStyle name="Input Cell 4 3 2 28 3" xfId="23456"/>
    <cellStyle name="Input Cell 4 3 2 28 4" xfId="23457"/>
    <cellStyle name="Input Cell 4 3 2 28 5" xfId="23458"/>
    <cellStyle name="Input Cell 4 3 2 29" xfId="2719"/>
    <cellStyle name="Input Cell 4 3 2 29 2" xfId="23459"/>
    <cellStyle name="Input Cell 4 3 2 29 2 2" xfId="23460"/>
    <cellStyle name="Input Cell 4 3 2 29 2 3" xfId="23461"/>
    <cellStyle name="Input Cell 4 3 2 29 2 4" xfId="23462"/>
    <cellStyle name="Input Cell 4 3 2 29 3" xfId="23463"/>
    <cellStyle name="Input Cell 4 3 2 29 4" xfId="23464"/>
    <cellStyle name="Input Cell 4 3 2 29 5" xfId="23465"/>
    <cellStyle name="Input Cell 4 3 2 3" xfId="2720"/>
    <cellStyle name="Input Cell 4 3 2 3 2" xfId="23466"/>
    <cellStyle name="Input Cell 4 3 2 3 2 2" xfId="23467"/>
    <cellStyle name="Input Cell 4 3 2 3 2 3" xfId="23468"/>
    <cellStyle name="Input Cell 4 3 2 3 2 4" xfId="23469"/>
    <cellStyle name="Input Cell 4 3 2 3 3" xfId="23470"/>
    <cellStyle name="Input Cell 4 3 2 3 4" xfId="23471"/>
    <cellStyle name="Input Cell 4 3 2 3 5" xfId="23472"/>
    <cellStyle name="Input Cell 4 3 2 30" xfId="2721"/>
    <cellStyle name="Input Cell 4 3 2 30 2" xfId="23473"/>
    <cellStyle name="Input Cell 4 3 2 30 2 2" xfId="23474"/>
    <cellStyle name="Input Cell 4 3 2 30 2 3" xfId="23475"/>
    <cellStyle name="Input Cell 4 3 2 30 2 4" xfId="23476"/>
    <cellStyle name="Input Cell 4 3 2 30 3" xfId="23477"/>
    <cellStyle name="Input Cell 4 3 2 30 4" xfId="23478"/>
    <cellStyle name="Input Cell 4 3 2 30 5" xfId="23479"/>
    <cellStyle name="Input Cell 4 3 2 31" xfId="2722"/>
    <cellStyle name="Input Cell 4 3 2 31 2" xfId="23480"/>
    <cellStyle name="Input Cell 4 3 2 31 2 2" xfId="23481"/>
    <cellStyle name="Input Cell 4 3 2 31 2 3" xfId="23482"/>
    <cellStyle name="Input Cell 4 3 2 31 2 4" xfId="23483"/>
    <cellStyle name="Input Cell 4 3 2 31 3" xfId="23484"/>
    <cellStyle name="Input Cell 4 3 2 31 4" xfId="23485"/>
    <cellStyle name="Input Cell 4 3 2 31 5" xfId="23486"/>
    <cellStyle name="Input Cell 4 3 2 32" xfId="2723"/>
    <cellStyle name="Input Cell 4 3 2 32 2" xfId="23487"/>
    <cellStyle name="Input Cell 4 3 2 32 2 2" xfId="23488"/>
    <cellStyle name="Input Cell 4 3 2 32 2 3" xfId="23489"/>
    <cellStyle name="Input Cell 4 3 2 32 2 4" xfId="23490"/>
    <cellStyle name="Input Cell 4 3 2 32 3" xfId="23491"/>
    <cellStyle name="Input Cell 4 3 2 32 4" xfId="23492"/>
    <cellStyle name="Input Cell 4 3 2 32 5" xfId="23493"/>
    <cellStyle name="Input Cell 4 3 2 33" xfId="2724"/>
    <cellStyle name="Input Cell 4 3 2 33 2" xfId="23494"/>
    <cellStyle name="Input Cell 4 3 2 33 2 2" xfId="23495"/>
    <cellStyle name="Input Cell 4 3 2 33 2 3" xfId="23496"/>
    <cellStyle name="Input Cell 4 3 2 33 2 4" xfId="23497"/>
    <cellStyle name="Input Cell 4 3 2 33 3" xfId="23498"/>
    <cellStyle name="Input Cell 4 3 2 33 4" xfId="23499"/>
    <cellStyle name="Input Cell 4 3 2 33 5" xfId="23500"/>
    <cellStyle name="Input Cell 4 3 2 34" xfId="2725"/>
    <cellStyle name="Input Cell 4 3 2 34 2" xfId="23501"/>
    <cellStyle name="Input Cell 4 3 2 34 2 2" xfId="23502"/>
    <cellStyle name="Input Cell 4 3 2 34 2 3" xfId="23503"/>
    <cellStyle name="Input Cell 4 3 2 34 2 4" xfId="23504"/>
    <cellStyle name="Input Cell 4 3 2 34 3" xfId="23505"/>
    <cellStyle name="Input Cell 4 3 2 34 4" xfId="23506"/>
    <cellStyle name="Input Cell 4 3 2 34 5" xfId="23507"/>
    <cellStyle name="Input Cell 4 3 2 35" xfId="2726"/>
    <cellStyle name="Input Cell 4 3 2 35 2" xfId="23508"/>
    <cellStyle name="Input Cell 4 3 2 35 2 2" xfId="23509"/>
    <cellStyle name="Input Cell 4 3 2 35 2 3" xfId="23510"/>
    <cellStyle name="Input Cell 4 3 2 35 2 4" xfId="23511"/>
    <cellStyle name="Input Cell 4 3 2 35 3" xfId="23512"/>
    <cellStyle name="Input Cell 4 3 2 35 4" xfId="23513"/>
    <cellStyle name="Input Cell 4 3 2 35 5" xfId="23514"/>
    <cellStyle name="Input Cell 4 3 2 36" xfId="2727"/>
    <cellStyle name="Input Cell 4 3 2 36 2" xfId="23515"/>
    <cellStyle name="Input Cell 4 3 2 36 2 2" xfId="23516"/>
    <cellStyle name="Input Cell 4 3 2 36 2 3" xfId="23517"/>
    <cellStyle name="Input Cell 4 3 2 36 2 4" xfId="23518"/>
    <cellStyle name="Input Cell 4 3 2 36 3" xfId="23519"/>
    <cellStyle name="Input Cell 4 3 2 36 4" xfId="23520"/>
    <cellStyle name="Input Cell 4 3 2 36 5" xfId="23521"/>
    <cellStyle name="Input Cell 4 3 2 37" xfId="2728"/>
    <cellStyle name="Input Cell 4 3 2 37 2" xfId="23522"/>
    <cellStyle name="Input Cell 4 3 2 37 2 2" xfId="23523"/>
    <cellStyle name="Input Cell 4 3 2 37 2 3" xfId="23524"/>
    <cellStyle name="Input Cell 4 3 2 37 2 4" xfId="23525"/>
    <cellStyle name="Input Cell 4 3 2 37 3" xfId="23526"/>
    <cellStyle name="Input Cell 4 3 2 37 4" xfId="23527"/>
    <cellStyle name="Input Cell 4 3 2 37 5" xfId="23528"/>
    <cellStyle name="Input Cell 4 3 2 38" xfId="2729"/>
    <cellStyle name="Input Cell 4 3 2 38 2" xfId="23529"/>
    <cellStyle name="Input Cell 4 3 2 38 2 2" xfId="23530"/>
    <cellStyle name="Input Cell 4 3 2 38 2 3" xfId="23531"/>
    <cellStyle name="Input Cell 4 3 2 38 2 4" xfId="23532"/>
    <cellStyle name="Input Cell 4 3 2 38 3" xfId="23533"/>
    <cellStyle name="Input Cell 4 3 2 38 4" xfId="23534"/>
    <cellStyle name="Input Cell 4 3 2 38 5" xfId="23535"/>
    <cellStyle name="Input Cell 4 3 2 39" xfId="2730"/>
    <cellStyle name="Input Cell 4 3 2 39 2" xfId="23536"/>
    <cellStyle name="Input Cell 4 3 2 39 2 2" xfId="23537"/>
    <cellStyle name="Input Cell 4 3 2 39 2 3" xfId="23538"/>
    <cellStyle name="Input Cell 4 3 2 39 2 4" xfId="23539"/>
    <cellStyle name="Input Cell 4 3 2 39 3" xfId="23540"/>
    <cellStyle name="Input Cell 4 3 2 39 4" xfId="23541"/>
    <cellStyle name="Input Cell 4 3 2 39 5" xfId="23542"/>
    <cellStyle name="Input Cell 4 3 2 4" xfId="2731"/>
    <cellStyle name="Input Cell 4 3 2 4 2" xfId="23543"/>
    <cellStyle name="Input Cell 4 3 2 4 2 2" xfId="23544"/>
    <cellStyle name="Input Cell 4 3 2 4 2 3" xfId="23545"/>
    <cellStyle name="Input Cell 4 3 2 4 2 4" xfId="23546"/>
    <cellStyle name="Input Cell 4 3 2 4 3" xfId="23547"/>
    <cellStyle name="Input Cell 4 3 2 4 4" xfId="23548"/>
    <cellStyle name="Input Cell 4 3 2 4 5" xfId="23549"/>
    <cellStyle name="Input Cell 4 3 2 40" xfId="2732"/>
    <cellStyle name="Input Cell 4 3 2 40 2" xfId="23550"/>
    <cellStyle name="Input Cell 4 3 2 40 2 2" xfId="23551"/>
    <cellStyle name="Input Cell 4 3 2 40 2 3" xfId="23552"/>
    <cellStyle name="Input Cell 4 3 2 40 2 4" xfId="23553"/>
    <cellStyle name="Input Cell 4 3 2 40 3" xfId="23554"/>
    <cellStyle name="Input Cell 4 3 2 40 4" xfId="23555"/>
    <cellStyle name="Input Cell 4 3 2 40 5" xfId="23556"/>
    <cellStyle name="Input Cell 4 3 2 41" xfId="2733"/>
    <cellStyle name="Input Cell 4 3 2 41 2" xfId="23557"/>
    <cellStyle name="Input Cell 4 3 2 41 2 2" xfId="23558"/>
    <cellStyle name="Input Cell 4 3 2 41 2 3" xfId="23559"/>
    <cellStyle name="Input Cell 4 3 2 41 2 4" xfId="23560"/>
    <cellStyle name="Input Cell 4 3 2 41 3" xfId="23561"/>
    <cellStyle name="Input Cell 4 3 2 41 4" xfId="23562"/>
    <cellStyle name="Input Cell 4 3 2 41 5" xfId="23563"/>
    <cellStyle name="Input Cell 4 3 2 42" xfId="2734"/>
    <cellStyle name="Input Cell 4 3 2 42 2" xfId="23564"/>
    <cellStyle name="Input Cell 4 3 2 42 2 2" xfId="23565"/>
    <cellStyle name="Input Cell 4 3 2 42 2 3" xfId="23566"/>
    <cellStyle name="Input Cell 4 3 2 42 2 4" xfId="23567"/>
    <cellStyle name="Input Cell 4 3 2 42 3" xfId="23568"/>
    <cellStyle name="Input Cell 4 3 2 42 4" xfId="23569"/>
    <cellStyle name="Input Cell 4 3 2 42 5" xfId="23570"/>
    <cellStyle name="Input Cell 4 3 2 43" xfId="2735"/>
    <cellStyle name="Input Cell 4 3 2 43 2" xfId="23571"/>
    <cellStyle name="Input Cell 4 3 2 43 2 2" xfId="23572"/>
    <cellStyle name="Input Cell 4 3 2 43 2 3" xfId="23573"/>
    <cellStyle name="Input Cell 4 3 2 43 2 4" xfId="23574"/>
    <cellStyle name="Input Cell 4 3 2 43 3" xfId="23575"/>
    <cellStyle name="Input Cell 4 3 2 43 4" xfId="23576"/>
    <cellStyle name="Input Cell 4 3 2 43 5" xfId="23577"/>
    <cellStyle name="Input Cell 4 3 2 44" xfId="2736"/>
    <cellStyle name="Input Cell 4 3 2 44 2" xfId="23578"/>
    <cellStyle name="Input Cell 4 3 2 44 2 2" xfId="23579"/>
    <cellStyle name="Input Cell 4 3 2 44 2 3" xfId="23580"/>
    <cellStyle name="Input Cell 4 3 2 44 2 4" xfId="23581"/>
    <cellStyle name="Input Cell 4 3 2 44 3" xfId="23582"/>
    <cellStyle name="Input Cell 4 3 2 44 4" xfId="23583"/>
    <cellStyle name="Input Cell 4 3 2 44 5" xfId="23584"/>
    <cellStyle name="Input Cell 4 3 2 45" xfId="23585"/>
    <cellStyle name="Input Cell 4 3 2 45 2" xfId="23586"/>
    <cellStyle name="Input Cell 4 3 2 45 3" xfId="23587"/>
    <cellStyle name="Input Cell 4 3 2 45 4" xfId="23588"/>
    <cellStyle name="Input Cell 4 3 2 46" xfId="23589"/>
    <cellStyle name="Input Cell 4 3 2 46 2" xfId="23590"/>
    <cellStyle name="Input Cell 4 3 2 46 3" xfId="23591"/>
    <cellStyle name="Input Cell 4 3 2 46 4" xfId="23592"/>
    <cellStyle name="Input Cell 4 3 2 47" xfId="23593"/>
    <cellStyle name="Input Cell 4 3 2 48" xfId="23594"/>
    <cellStyle name="Input Cell 4 3 2 49" xfId="23595"/>
    <cellStyle name="Input Cell 4 3 2 5" xfId="2737"/>
    <cellStyle name="Input Cell 4 3 2 5 2" xfId="23596"/>
    <cellStyle name="Input Cell 4 3 2 5 2 2" xfId="23597"/>
    <cellStyle name="Input Cell 4 3 2 5 2 3" xfId="23598"/>
    <cellStyle name="Input Cell 4 3 2 5 2 4" xfId="23599"/>
    <cellStyle name="Input Cell 4 3 2 5 3" xfId="23600"/>
    <cellStyle name="Input Cell 4 3 2 5 4" xfId="23601"/>
    <cellStyle name="Input Cell 4 3 2 5 5" xfId="23602"/>
    <cellStyle name="Input Cell 4 3 2 6" xfId="2738"/>
    <cellStyle name="Input Cell 4 3 2 6 2" xfId="23603"/>
    <cellStyle name="Input Cell 4 3 2 6 2 2" xfId="23604"/>
    <cellStyle name="Input Cell 4 3 2 6 2 3" xfId="23605"/>
    <cellStyle name="Input Cell 4 3 2 6 2 4" xfId="23606"/>
    <cellStyle name="Input Cell 4 3 2 6 3" xfId="23607"/>
    <cellStyle name="Input Cell 4 3 2 6 4" xfId="23608"/>
    <cellStyle name="Input Cell 4 3 2 6 5" xfId="23609"/>
    <cellStyle name="Input Cell 4 3 2 7" xfId="2739"/>
    <cellStyle name="Input Cell 4 3 2 7 2" xfId="23610"/>
    <cellStyle name="Input Cell 4 3 2 7 2 2" xfId="23611"/>
    <cellStyle name="Input Cell 4 3 2 7 2 3" xfId="23612"/>
    <cellStyle name="Input Cell 4 3 2 7 2 4" xfId="23613"/>
    <cellStyle name="Input Cell 4 3 2 7 3" xfId="23614"/>
    <cellStyle name="Input Cell 4 3 2 7 4" xfId="23615"/>
    <cellStyle name="Input Cell 4 3 2 7 5" xfId="23616"/>
    <cellStyle name="Input Cell 4 3 2 8" xfId="2740"/>
    <cellStyle name="Input Cell 4 3 2 8 2" xfId="23617"/>
    <cellStyle name="Input Cell 4 3 2 8 2 2" xfId="23618"/>
    <cellStyle name="Input Cell 4 3 2 8 2 3" xfId="23619"/>
    <cellStyle name="Input Cell 4 3 2 8 2 4" xfId="23620"/>
    <cellStyle name="Input Cell 4 3 2 8 3" xfId="23621"/>
    <cellStyle name="Input Cell 4 3 2 8 4" xfId="23622"/>
    <cellStyle name="Input Cell 4 3 2 8 5" xfId="23623"/>
    <cellStyle name="Input Cell 4 3 2 9" xfId="2741"/>
    <cellStyle name="Input Cell 4 3 2 9 2" xfId="23624"/>
    <cellStyle name="Input Cell 4 3 2 9 2 2" xfId="23625"/>
    <cellStyle name="Input Cell 4 3 2 9 2 3" xfId="23626"/>
    <cellStyle name="Input Cell 4 3 2 9 2 4" xfId="23627"/>
    <cellStyle name="Input Cell 4 3 2 9 3" xfId="23628"/>
    <cellStyle name="Input Cell 4 3 2 9 4" xfId="23629"/>
    <cellStyle name="Input Cell 4 3 2 9 5" xfId="23630"/>
    <cellStyle name="Input Cell 4 3 20" xfId="2742"/>
    <cellStyle name="Input Cell 4 3 20 2" xfId="23631"/>
    <cellStyle name="Input Cell 4 3 20 2 2" xfId="23632"/>
    <cellStyle name="Input Cell 4 3 20 2 3" xfId="23633"/>
    <cellStyle name="Input Cell 4 3 20 2 4" xfId="23634"/>
    <cellStyle name="Input Cell 4 3 20 3" xfId="23635"/>
    <cellStyle name="Input Cell 4 3 20 4" xfId="23636"/>
    <cellStyle name="Input Cell 4 3 20 5" xfId="23637"/>
    <cellStyle name="Input Cell 4 3 21" xfId="2743"/>
    <cellStyle name="Input Cell 4 3 21 2" xfId="23638"/>
    <cellStyle name="Input Cell 4 3 21 2 2" xfId="23639"/>
    <cellStyle name="Input Cell 4 3 21 2 3" xfId="23640"/>
    <cellStyle name="Input Cell 4 3 21 2 4" xfId="23641"/>
    <cellStyle name="Input Cell 4 3 21 3" xfId="23642"/>
    <cellStyle name="Input Cell 4 3 21 4" xfId="23643"/>
    <cellStyle name="Input Cell 4 3 21 5" xfId="23644"/>
    <cellStyle name="Input Cell 4 3 22" xfId="2744"/>
    <cellStyle name="Input Cell 4 3 22 2" xfId="23645"/>
    <cellStyle name="Input Cell 4 3 22 2 2" xfId="23646"/>
    <cellStyle name="Input Cell 4 3 22 2 3" xfId="23647"/>
    <cellStyle name="Input Cell 4 3 22 2 4" xfId="23648"/>
    <cellStyle name="Input Cell 4 3 22 3" xfId="23649"/>
    <cellStyle name="Input Cell 4 3 22 4" xfId="23650"/>
    <cellStyle name="Input Cell 4 3 22 5" xfId="23651"/>
    <cellStyle name="Input Cell 4 3 23" xfId="2745"/>
    <cellStyle name="Input Cell 4 3 23 2" xfId="23652"/>
    <cellStyle name="Input Cell 4 3 23 2 2" xfId="23653"/>
    <cellStyle name="Input Cell 4 3 23 2 3" xfId="23654"/>
    <cellStyle name="Input Cell 4 3 23 2 4" xfId="23655"/>
    <cellStyle name="Input Cell 4 3 23 3" xfId="23656"/>
    <cellStyle name="Input Cell 4 3 23 4" xfId="23657"/>
    <cellStyle name="Input Cell 4 3 23 5" xfId="23658"/>
    <cellStyle name="Input Cell 4 3 24" xfId="2746"/>
    <cellStyle name="Input Cell 4 3 24 2" xfId="23659"/>
    <cellStyle name="Input Cell 4 3 24 2 2" xfId="23660"/>
    <cellStyle name="Input Cell 4 3 24 2 3" xfId="23661"/>
    <cellStyle name="Input Cell 4 3 24 2 4" xfId="23662"/>
    <cellStyle name="Input Cell 4 3 24 3" xfId="23663"/>
    <cellStyle name="Input Cell 4 3 24 4" xfId="23664"/>
    <cellStyle name="Input Cell 4 3 24 5" xfId="23665"/>
    <cellStyle name="Input Cell 4 3 25" xfId="2747"/>
    <cellStyle name="Input Cell 4 3 25 2" xfId="23666"/>
    <cellStyle name="Input Cell 4 3 25 2 2" xfId="23667"/>
    <cellStyle name="Input Cell 4 3 25 2 3" xfId="23668"/>
    <cellStyle name="Input Cell 4 3 25 2 4" xfId="23669"/>
    <cellStyle name="Input Cell 4 3 25 3" xfId="23670"/>
    <cellStyle name="Input Cell 4 3 25 4" xfId="23671"/>
    <cellStyle name="Input Cell 4 3 25 5" xfId="23672"/>
    <cellStyle name="Input Cell 4 3 26" xfId="2748"/>
    <cellStyle name="Input Cell 4 3 26 2" xfId="23673"/>
    <cellStyle name="Input Cell 4 3 26 2 2" xfId="23674"/>
    <cellStyle name="Input Cell 4 3 26 2 3" xfId="23675"/>
    <cellStyle name="Input Cell 4 3 26 2 4" xfId="23676"/>
    <cellStyle name="Input Cell 4 3 26 3" xfId="23677"/>
    <cellStyle name="Input Cell 4 3 26 4" xfId="23678"/>
    <cellStyle name="Input Cell 4 3 26 5" xfId="23679"/>
    <cellStyle name="Input Cell 4 3 27" xfId="2749"/>
    <cellStyle name="Input Cell 4 3 27 2" xfId="23680"/>
    <cellStyle name="Input Cell 4 3 27 2 2" xfId="23681"/>
    <cellStyle name="Input Cell 4 3 27 2 3" xfId="23682"/>
    <cellStyle name="Input Cell 4 3 27 2 4" xfId="23683"/>
    <cellStyle name="Input Cell 4 3 27 3" xfId="23684"/>
    <cellStyle name="Input Cell 4 3 27 4" xfId="23685"/>
    <cellStyle name="Input Cell 4 3 27 5" xfId="23686"/>
    <cellStyle name="Input Cell 4 3 28" xfId="2750"/>
    <cellStyle name="Input Cell 4 3 28 2" xfId="23687"/>
    <cellStyle name="Input Cell 4 3 28 2 2" xfId="23688"/>
    <cellStyle name="Input Cell 4 3 28 2 3" xfId="23689"/>
    <cellStyle name="Input Cell 4 3 28 2 4" xfId="23690"/>
    <cellStyle name="Input Cell 4 3 28 3" xfId="23691"/>
    <cellStyle name="Input Cell 4 3 28 4" xfId="23692"/>
    <cellStyle name="Input Cell 4 3 28 5" xfId="23693"/>
    <cellStyle name="Input Cell 4 3 29" xfId="2751"/>
    <cellStyle name="Input Cell 4 3 29 2" xfId="23694"/>
    <cellStyle name="Input Cell 4 3 29 2 2" xfId="23695"/>
    <cellStyle name="Input Cell 4 3 29 2 3" xfId="23696"/>
    <cellStyle name="Input Cell 4 3 29 2 4" xfId="23697"/>
    <cellStyle name="Input Cell 4 3 29 3" xfId="23698"/>
    <cellStyle name="Input Cell 4 3 29 4" xfId="23699"/>
    <cellStyle name="Input Cell 4 3 29 5" xfId="23700"/>
    <cellStyle name="Input Cell 4 3 3" xfId="2752"/>
    <cellStyle name="Input Cell 4 3 3 2" xfId="23701"/>
    <cellStyle name="Input Cell 4 3 3 2 2" xfId="23702"/>
    <cellStyle name="Input Cell 4 3 3 2 3" xfId="23703"/>
    <cellStyle name="Input Cell 4 3 3 2 4" xfId="23704"/>
    <cellStyle name="Input Cell 4 3 3 3" xfId="23705"/>
    <cellStyle name="Input Cell 4 3 3 4" xfId="23706"/>
    <cellStyle name="Input Cell 4 3 3 5" xfId="23707"/>
    <cellStyle name="Input Cell 4 3 30" xfId="2753"/>
    <cellStyle name="Input Cell 4 3 30 2" xfId="23708"/>
    <cellStyle name="Input Cell 4 3 30 2 2" xfId="23709"/>
    <cellStyle name="Input Cell 4 3 30 2 3" xfId="23710"/>
    <cellStyle name="Input Cell 4 3 30 2 4" xfId="23711"/>
    <cellStyle name="Input Cell 4 3 30 3" xfId="23712"/>
    <cellStyle name="Input Cell 4 3 30 4" xfId="23713"/>
    <cellStyle name="Input Cell 4 3 30 5" xfId="23714"/>
    <cellStyle name="Input Cell 4 3 31" xfId="2754"/>
    <cellStyle name="Input Cell 4 3 31 2" xfId="23715"/>
    <cellStyle name="Input Cell 4 3 31 2 2" xfId="23716"/>
    <cellStyle name="Input Cell 4 3 31 2 3" xfId="23717"/>
    <cellStyle name="Input Cell 4 3 31 2 4" xfId="23718"/>
    <cellStyle name="Input Cell 4 3 31 3" xfId="23719"/>
    <cellStyle name="Input Cell 4 3 31 4" xfId="23720"/>
    <cellStyle name="Input Cell 4 3 31 5" xfId="23721"/>
    <cellStyle name="Input Cell 4 3 32" xfId="2755"/>
    <cellStyle name="Input Cell 4 3 32 2" xfId="23722"/>
    <cellStyle name="Input Cell 4 3 32 2 2" xfId="23723"/>
    <cellStyle name="Input Cell 4 3 32 2 3" xfId="23724"/>
    <cellStyle name="Input Cell 4 3 32 2 4" xfId="23725"/>
    <cellStyle name="Input Cell 4 3 32 3" xfId="23726"/>
    <cellStyle name="Input Cell 4 3 32 4" xfId="23727"/>
    <cellStyle name="Input Cell 4 3 32 5" xfId="23728"/>
    <cellStyle name="Input Cell 4 3 33" xfId="2756"/>
    <cellStyle name="Input Cell 4 3 33 2" xfId="23729"/>
    <cellStyle name="Input Cell 4 3 33 2 2" xfId="23730"/>
    <cellStyle name="Input Cell 4 3 33 2 3" xfId="23731"/>
    <cellStyle name="Input Cell 4 3 33 2 4" xfId="23732"/>
    <cellStyle name="Input Cell 4 3 33 3" xfId="23733"/>
    <cellStyle name="Input Cell 4 3 33 4" xfId="23734"/>
    <cellStyle name="Input Cell 4 3 33 5" xfId="23735"/>
    <cellStyle name="Input Cell 4 3 34" xfId="2757"/>
    <cellStyle name="Input Cell 4 3 34 2" xfId="23736"/>
    <cellStyle name="Input Cell 4 3 34 2 2" xfId="23737"/>
    <cellStyle name="Input Cell 4 3 34 2 3" xfId="23738"/>
    <cellStyle name="Input Cell 4 3 34 2 4" xfId="23739"/>
    <cellStyle name="Input Cell 4 3 34 3" xfId="23740"/>
    <cellStyle name="Input Cell 4 3 34 4" xfId="23741"/>
    <cellStyle name="Input Cell 4 3 34 5" xfId="23742"/>
    <cellStyle name="Input Cell 4 3 35" xfId="2758"/>
    <cellStyle name="Input Cell 4 3 35 2" xfId="23743"/>
    <cellStyle name="Input Cell 4 3 35 2 2" xfId="23744"/>
    <cellStyle name="Input Cell 4 3 35 2 3" xfId="23745"/>
    <cellStyle name="Input Cell 4 3 35 2 4" xfId="23746"/>
    <cellStyle name="Input Cell 4 3 35 3" xfId="23747"/>
    <cellStyle name="Input Cell 4 3 35 4" xfId="23748"/>
    <cellStyle name="Input Cell 4 3 35 5" xfId="23749"/>
    <cellStyle name="Input Cell 4 3 36" xfId="2759"/>
    <cellStyle name="Input Cell 4 3 36 2" xfId="23750"/>
    <cellStyle name="Input Cell 4 3 36 2 2" xfId="23751"/>
    <cellStyle name="Input Cell 4 3 36 2 3" xfId="23752"/>
    <cellStyle name="Input Cell 4 3 36 2 4" xfId="23753"/>
    <cellStyle name="Input Cell 4 3 36 3" xfId="23754"/>
    <cellStyle name="Input Cell 4 3 36 4" xfId="23755"/>
    <cellStyle name="Input Cell 4 3 36 5" xfId="23756"/>
    <cellStyle name="Input Cell 4 3 37" xfId="2760"/>
    <cellStyle name="Input Cell 4 3 37 2" xfId="23757"/>
    <cellStyle name="Input Cell 4 3 37 2 2" xfId="23758"/>
    <cellStyle name="Input Cell 4 3 37 2 3" xfId="23759"/>
    <cellStyle name="Input Cell 4 3 37 2 4" xfId="23760"/>
    <cellStyle name="Input Cell 4 3 37 3" xfId="23761"/>
    <cellStyle name="Input Cell 4 3 37 4" xfId="23762"/>
    <cellStyle name="Input Cell 4 3 37 5" xfId="23763"/>
    <cellStyle name="Input Cell 4 3 38" xfId="2761"/>
    <cellStyle name="Input Cell 4 3 38 2" xfId="23764"/>
    <cellStyle name="Input Cell 4 3 38 2 2" xfId="23765"/>
    <cellStyle name="Input Cell 4 3 38 2 3" xfId="23766"/>
    <cellStyle name="Input Cell 4 3 38 2 4" xfId="23767"/>
    <cellStyle name="Input Cell 4 3 38 3" xfId="23768"/>
    <cellStyle name="Input Cell 4 3 38 4" xfId="23769"/>
    <cellStyle name="Input Cell 4 3 38 5" xfId="23770"/>
    <cellStyle name="Input Cell 4 3 39" xfId="2762"/>
    <cellStyle name="Input Cell 4 3 39 2" xfId="23771"/>
    <cellStyle name="Input Cell 4 3 39 2 2" xfId="23772"/>
    <cellStyle name="Input Cell 4 3 39 2 3" xfId="23773"/>
    <cellStyle name="Input Cell 4 3 39 2 4" xfId="23774"/>
    <cellStyle name="Input Cell 4 3 39 3" xfId="23775"/>
    <cellStyle name="Input Cell 4 3 39 4" xfId="23776"/>
    <cellStyle name="Input Cell 4 3 39 5" xfId="23777"/>
    <cellStyle name="Input Cell 4 3 4" xfId="2763"/>
    <cellStyle name="Input Cell 4 3 4 2" xfId="23778"/>
    <cellStyle name="Input Cell 4 3 4 2 2" xfId="23779"/>
    <cellStyle name="Input Cell 4 3 4 2 3" xfId="23780"/>
    <cellStyle name="Input Cell 4 3 4 2 4" xfId="23781"/>
    <cellStyle name="Input Cell 4 3 4 3" xfId="23782"/>
    <cellStyle name="Input Cell 4 3 4 4" xfId="23783"/>
    <cellStyle name="Input Cell 4 3 4 5" xfId="23784"/>
    <cellStyle name="Input Cell 4 3 40" xfId="2764"/>
    <cellStyle name="Input Cell 4 3 40 2" xfId="23785"/>
    <cellStyle name="Input Cell 4 3 40 2 2" xfId="23786"/>
    <cellStyle name="Input Cell 4 3 40 2 3" xfId="23787"/>
    <cellStyle name="Input Cell 4 3 40 2 4" xfId="23788"/>
    <cellStyle name="Input Cell 4 3 40 3" xfId="23789"/>
    <cellStyle name="Input Cell 4 3 40 4" xfId="23790"/>
    <cellStyle name="Input Cell 4 3 40 5" xfId="23791"/>
    <cellStyle name="Input Cell 4 3 41" xfId="2765"/>
    <cellStyle name="Input Cell 4 3 41 2" xfId="23792"/>
    <cellStyle name="Input Cell 4 3 41 2 2" xfId="23793"/>
    <cellStyle name="Input Cell 4 3 41 2 3" xfId="23794"/>
    <cellStyle name="Input Cell 4 3 41 2 4" xfId="23795"/>
    <cellStyle name="Input Cell 4 3 41 3" xfId="23796"/>
    <cellStyle name="Input Cell 4 3 41 4" xfId="23797"/>
    <cellStyle name="Input Cell 4 3 41 5" xfId="23798"/>
    <cellStyle name="Input Cell 4 3 42" xfId="2766"/>
    <cellStyle name="Input Cell 4 3 42 2" xfId="23799"/>
    <cellStyle name="Input Cell 4 3 42 2 2" xfId="23800"/>
    <cellStyle name="Input Cell 4 3 42 2 3" xfId="23801"/>
    <cellStyle name="Input Cell 4 3 42 2 4" xfId="23802"/>
    <cellStyle name="Input Cell 4 3 42 3" xfId="23803"/>
    <cellStyle name="Input Cell 4 3 42 4" xfId="23804"/>
    <cellStyle name="Input Cell 4 3 42 5" xfId="23805"/>
    <cellStyle name="Input Cell 4 3 43" xfId="2767"/>
    <cellStyle name="Input Cell 4 3 43 2" xfId="23806"/>
    <cellStyle name="Input Cell 4 3 43 2 2" xfId="23807"/>
    <cellStyle name="Input Cell 4 3 43 2 3" xfId="23808"/>
    <cellStyle name="Input Cell 4 3 43 2 4" xfId="23809"/>
    <cellStyle name="Input Cell 4 3 43 3" xfId="23810"/>
    <cellStyle name="Input Cell 4 3 43 4" xfId="23811"/>
    <cellStyle name="Input Cell 4 3 43 5" xfId="23812"/>
    <cellStyle name="Input Cell 4 3 44" xfId="2768"/>
    <cellStyle name="Input Cell 4 3 44 2" xfId="23813"/>
    <cellStyle name="Input Cell 4 3 44 2 2" xfId="23814"/>
    <cellStyle name="Input Cell 4 3 44 2 3" xfId="23815"/>
    <cellStyle name="Input Cell 4 3 44 2 4" xfId="23816"/>
    <cellStyle name="Input Cell 4 3 44 3" xfId="23817"/>
    <cellStyle name="Input Cell 4 3 44 4" xfId="23818"/>
    <cellStyle name="Input Cell 4 3 44 5" xfId="23819"/>
    <cellStyle name="Input Cell 4 3 45" xfId="2769"/>
    <cellStyle name="Input Cell 4 3 45 2" xfId="23820"/>
    <cellStyle name="Input Cell 4 3 45 2 2" xfId="23821"/>
    <cellStyle name="Input Cell 4 3 45 2 3" xfId="23822"/>
    <cellStyle name="Input Cell 4 3 45 2 4" xfId="23823"/>
    <cellStyle name="Input Cell 4 3 45 3" xfId="23824"/>
    <cellStyle name="Input Cell 4 3 45 4" xfId="23825"/>
    <cellStyle name="Input Cell 4 3 45 5" xfId="23826"/>
    <cellStyle name="Input Cell 4 3 46" xfId="23827"/>
    <cellStyle name="Input Cell 4 3 46 2" xfId="23828"/>
    <cellStyle name="Input Cell 4 3 46 3" xfId="23829"/>
    <cellStyle name="Input Cell 4 3 46 4" xfId="23830"/>
    <cellStyle name="Input Cell 4 3 47" xfId="23831"/>
    <cellStyle name="Input Cell 4 3 48" xfId="23832"/>
    <cellStyle name="Input Cell 4 3 49" xfId="23833"/>
    <cellStyle name="Input Cell 4 3 5" xfId="2770"/>
    <cellStyle name="Input Cell 4 3 5 2" xfId="23834"/>
    <cellStyle name="Input Cell 4 3 5 2 2" xfId="23835"/>
    <cellStyle name="Input Cell 4 3 5 2 3" xfId="23836"/>
    <cellStyle name="Input Cell 4 3 5 2 4" xfId="23837"/>
    <cellStyle name="Input Cell 4 3 5 3" xfId="23838"/>
    <cellStyle name="Input Cell 4 3 5 4" xfId="23839"/>
    <cellStyle name="Input Cell 4 3 5 5" xfId="23840"/>
    <cellStyle name="Input Cell 4 3 6" xfId="2771"/>
    <cellStyle name="Input Cell 4 3 6 2" xfId="23841"/>
    <cellStyle name="Input Cell 4 3 6 2 2" xfId="23842"/>
    <cellStyle name="Input Cell 4 3 6 2 3" xfId="23843"/>
    <cellStyle name="Input Cell 4 3 6 2 4" xfId="23844"/>
    <cellStyle name="Input Cell 4 3 6 3" xfId="23845"/>
    <cellStyle name="Input Cell 4 3 6 4" xfId="23846"/>
    <cellStyle name="Input Cell 4 3 6 5" xfId="23847"/>
    <cellStyle name="Input Cell 4 3 7" xfId="2772"/>
    <cellStyle name="Input Cell 4 3 7 2" xfId="23848"/>
    <cellStyle name="Input Cell 4 3 7 2 2" xfId="23849"/>
    <cellStyle name="Input Cell 4 3 7 2 3" xfId="23850"/>
    <cellStyle name="Input Cell 4 3 7 2 4" xfId="23851"/>
    <cellStyle name="Input Cell 4 3 7 3" xfId="23852"/>
    <cellStyle name="Input Cell 4 3 7 4" xfId="23853"/>
    <cellStyle name="Input Cell 4 3 7 5" xfId="23854"/>
    <cellStyle name="Input Cell 4 3 8" xfId="2773"/>
    <cellStyle name="Input Cell 4 3 8 2" xfId="23855"/>
    <cellStyle name="Input Cell 4 3 8 2 2" xfId="23856"/>
    <cellStyle name="Input Cell 4 3 8 2 3" xfId="23857"/>
    <cellStyle name="Input Cell 4 3 8 2 4" xfId="23858"/>
    <cellStyle name="Input Cell 4 3 8 3" xfId="23859"/>
    <cellStyle name="Input Cell 4 3 8 4" xfId="23860"/>
    <cellStyle name="Input Cell 4 3 8 5" xfId="23861"/>
    <cellStyle name="Input Cell 4 3 9" xfId="2774"/>
    <cellStyle name="Input Cell 4 3 9 2" xfId="23862"/>
    <cellStyle name="Input Cell 4 3 9 2 2" xfId="23863"/>
    <cellStyle name="Input Cell 4 3 9 2 3" xfId="23864"/>
    <cellStyle name="Input Cell 4 3 9 2 4" xfId="23865"/>
    <cellStyle name="Input Cell 4 3 9 3" xfId="23866"/>
    <cellStyle name="Input Cell 4 3 9 4" xfId="23867"/>
    <cellStyle name="Input Cell 4 3 9 5" xfId="23868"/>
    <cellStyle name="Input Cell 4 4" xfId="2775"/>
    <cellStyle name="Input Cell 4 4 10" xfId="2776"/>
    <cellStyle name="Input Cell 4 4 10 2" xfId="23869"/>
    <cellStyle name="Input Cell 4 4 10 2 2" xfId="23870"/>
    <cellStyle name="Input Cell 4 4 10 2 3" xfId="23871"/>
    <cellStyle name="Input Cell 4 4 10 2 4" xfId="23872"/>
    <cellStyle name="Input Cell 4 4 10 3" xfId="23873"/>
    <cellStyle name="Input Cell 4 4 10 4" xfId="23874"/>
    <cellStyle name="Input Cell 4 4 10 5" xfId="23875"/>
    <cellStyle name="Input Cell 4 4 11" xfId="2777"/>
    <cellStyle name="Input Cell 4 4 11 2" xfId="23876"/>
    <cellStyle name="Input Cell 4 4 11 2 2" xfId="23877"/>
    <cellStyle name="Input Cell 4 4 11 2 3" xfId="23878"/>
    <cellStyle name="Input Cell 4 4 11 2 4" xfId="23879"/>
    <cellStyle name="Input Cell 4 4 11 3" xfId="23880"/>
    <cellStyle name="Input Cell 4 4 11 4" xfId="23881"/>
    <cellStyle name="Input Cell 4 4 11 5" xfId="23882"/>
    <cellStyle name="Input Cell 4 4 12" xfId="2778"/>
    <cellStyle name="Input Cell 4 4 12 2" xfId="23883"/>
    <cellStyle name="Input Cell 4 4 12 2 2" xfId="23884"/>
    <cellStyle name="Input Cell 4 4 12 2 3" xfId="23885"/>
    <cellStyle name="Input Cell 4 4 12 2 4" xfId="23886"/>
    <cellStyle name="Input Cell 4 4 12 3" xfId="23887"/>
    <cellStyle name="Input Cell 4 4 12 4" xfId="23888"/>
    <cellStyle name="Input Cell 4 4 12 5" xfId="23889"/>
    <cellStyle name="Input Cell 4 4 13" xfId="2779"/>
    <cellStyle name="Input Cell 4 4 13 2" xfId="23890"/>
    <cellStyle name="Input Cell 4 4 13 2 2" xfId="23891"/>
    <cellStyle name="Input Cell 4 4 13 2 3" xfId="23892"/>
    <cellStyle name="Input Cell 4 4 13 2 4" xfId="23893"/>
    <cellStyle name="Input Cell 4 4 13 3" xfId="23894"/>
    <cellStyle name="Input Cell 4 4 13 4" xfId="23895"/>
    <cellStyle name="Input Cell 4 4 13 5" xfId="23896"/>
    <cellStyle name="Input Cell 4 4 14" xfId="2780"/>
    <cellStyle name="Input Cell 4 4 14 2" xfId="23897"/>
    <cellStyle name="Input Cell 4 4 14 2 2" xfId="23898"/>
    <cellStyle name="Input Cell 4 4 14 2 3" xfId="23899"/>
    <cellStyle name="Input Cell 4 4 14 2 4" xfId="23900"/>
    <cellStyle name="Input Cell 4 4 14 3" xfId="23901"/>
    <cellStyle name="Input Cell 4 4 14 4" xfId="23902"/>
    <cellStyle name="Input Cell 4 4 14 5" xfId="23903"/>
    <cellStyle name="Input Cell 4 4 15" xfId="2781"/>
    <cellStyle name="Input Cell 4 4 15 2" xfId="23904"/>
    <cellStyle name="Input Cell 4 4 15 2 2" xfId="23905"/>
    <cellStyle name="Input Cell 4 4 15 2 3" xfId="23906"/>
    <cellStyle name="Input Cell 4 4 15 2 4" xfId="23907"/>
    <cellStyle name="Input Cell 4 4 15 3" xfId="23908"/>
    <cellStyle name="Input Cell 4 4 15 4" xfId="23909"/>
    <cellStyle name="Input Cell 4 4 15 5" xfId="23910"/>
    <cellStyle name="Input Cell 4 4 16" xfId="2782"/>
    <cellStyle name="Input Cell 4 4 16 2" xfId="23911"/>
    <cellStyle name="Input Cell 4 4 16 2 2" xfId="23912"/>
    <cellStyle name="Input Cell 4 4 16 2 3" xfId="23913"/>
    <cellStyle name="Input Cell 4 4 16 2 4" xfId="23914"/>
    <cellStyle name="Input Cell 4 4 16 3" xfId="23915"/>
    <cellStyle name="Input Cell 4 4 16 4" xfId="23916"/>
    <cellStyle name="Input Cell 4 4 16 5" xfId="23917"/>
    <cellStyle name="Input Cell 4 4 17" xfId="2783"/>
    <cellStyle name="Input Cell 4 4 17 2" xfId="23918"/>
    <cellStyle name="Input Cell 4 4 17 2 2" xfId="23919"/>
    <cellStyle name="Input Cell 4 4 17 2 3" xfId="23920"/>
    <cellStyle name="Input Cell 4 4 17 2 4" xfId="23921"/>
    <cellStyle name="Input Cell 4 4 17 3" xfId="23922"/>
    <cellStyle name="Input Cell 4 4 17 4" xfId="23923"/>
    <cellStyle name="Input Cell 4 4 17 5" xfId="23924"/>
    <cellStyle name="Input Cell 4 4 18" xfId="2784"/>
    <cellStyle name="Input Cell 4 4 18 2" xfId="23925"/>
    <cellStyle name="Input Cell 4 4 18 2 2" xfId="23926"/>
    <cellStyle name="Input Cell 4 4 18 2 3" xfId="23927"/>
    <cellStyle name="Input Cell 4 4 18 2 4" xfId="23928"/>
    <cellStyle name="Input Cell 4 4 18 3" xfId="23929"/>
    <cellStyle name="Input Cell 4 4 18 4" xfId="23930"/>
    <cellStyle name="Input Cell 4 4 18 5" xfId="23931"/>
    <cellStyle name="Input Cell 4 4 19" xfId="2785"/>
    <cellStyle name="Input Cell 4 4 19 2" xfId="23932"/>
    <cellStyle name="Input Cell 4 4 19 2 2" xfId="23933"/>
    <cellStyle name="Input Cell 4 4 19 2 3" xfId="23934"/>
    <cellStyle name="Input Cell 4 4 19 2 4" xfId="23935"/>
    <cellStyle name="Input Cell 4 4 19 3" xfId="23936"/>
    <cellStyle name="Input Cell 4 4 19 4" xfId="23937"/>
    <cellStyle name="Input Cell 4 4 19 5" xfId="23938"/>
    <cellStyle name="Input Cell 4 4 2" xfId="2786"/>
    <cellStyle name="Input Cell 4 4 2 10" xfId="2787"/>
    <cellStyle name="Input Cell 4 4 2 10 2" xfId="23939"/>
    <cellStyle name="Input Cell 4 4 2 10 2 2" xfId="23940"/>
    <cellStyle name="Input Cell 4 4 2 10 2 3" xfId="23941"/>
    <cellStyle name="Input Cell 4 4 2 10 2 4" xfId="23942"/>
    <cellStyle name="Input Cell 4 4 2 10 3" xfId="23943"/>
    <cellStyle name="Input Cell 4 4 2 10 4" xfId="23944"/>
    <cellStyle name="Input Cell 4 4 2 10 5" xfId="23945"/>
    <cellStyle name="Input Cell 4 4 2 11" xfId="2788"/>
    <cellStyle name="Input Cell 4 4 2 11 2" xfId="23946"/>
    <cellStyle name="Input Cell 4 4 2 11 2 2" xfId="23947"/>
    <cellStyle name="Input Cell 4 4 2 11 2 3" xfId="23948"/>
    <cellStyle name="Input Cell 4 4 2 11 2 4" xfId="23949"/>
    <cellStyle name="Input Cell 4 4 2 11 3" xfId="23950"/>
    <cellStyle name="Input Cell 4 4 2 11 4" xfId="23951"/>
    <cellStyle name="Input Cell 4 4 2 11 5" xfId="23952"/>
    <cellStyle name="Input Cell 4 4 2 12" xfId="2789"/>
    <cellStyle name="Input Cell 4 4 2 12 2" xfId="23953"/>
    <cellStyle name="Input Cell 4 4 2 12 2 2" xfId="23954"/>
    <cellStyle name="Input Cell 4 4 2 12 2 3" xfId="23955"/>
    <cellStyle name="Input Cell 4 4 2 12 2 4" xfId="23956"/>
    <cellStyle name="Input Cell 4 4 2 12 3" xfId="23957"/>
    <cellStyle name="Input Cell 4 4 2 12 4" xfId="23958"/>
    <cellStyle name="Input Cell 4 4 2 12 5" xfId="23959"/>
    <cellStyle name="Input Cell 4 4 2 13" xfId="2790"/>
    <cellStyle name="Input Cell 4 4 2 13 2" xfId="23960"/>
    <cellStyle name="Input Cell 4 4 2 13 2 2" xfId="23961"/>
    <cellStyle name="Input Cell 4 4 2 13 2 3" xfId="23962"/>
    <cellStyle name="Input Cell 4 4 2 13 2 4" xfId="23963"/>
    <cellStyle name="Input Cell 4 4 2 13 3" xfId="23964"/>
    <cellStyle name="Input Cell 4 4 2 13 4" xfId="23965"/>
    <cellStyle name="Input Cell 4 4 2 13 5" xfId="23966"/>
    <cellStyle name="Input Cell 4 4 2 14" xfId="2791"/>
    <cellStyle name="Input Cell 4 4 2 14 2" xfId="23967"/>
    <cellStyle name="Input Cell 4 4 2 14 2 2" xfId="23968"/>
    <cellStyle name="Input Cell 4 4 2 14 2 3" xfId="23969"/>
    <cellStyle name="Input Cell 4 4 2 14 2 4" xfId="23970"/>
    <cellStyle name="Input Cell 4 4 2 14 3" xfId="23971"/>
    <cellStyle name="Input Cell 4 4 2 14 4" xfId="23972"/>
    <cellStyle name="Input Cell 4 4 2 14 5" xfId="23973"/>
    <cellStyle name="Input Cell 4 4 2 15" xfId="2792"/>
    <cellStyle name="Input Cell 4 4 2 15 2" xfId="23974"/>
    <cellStyle name="Input Cell 4 4 2 15 2 2" xfId="23975"/>
    <cellStyle name="Input Cell 4 4 2 15 2 3" xfId="23976"/>
    <cellStyle name="Input Cell 4 4 2 15 2 4" xfId="23977"/>
    <cellStyle name="Input Cell 4 4 2 15 3" xfId="23978"/>
    <cellStyle name="Input Cell 4 4 2 15 4" xfId="23979"/>
    <cellStyle name="Input Cell 4 4 2 15 5" xfId="23980"/>
    <cellStyle name="Input Cell 4 4 2 16" xfId="2793"/>
    <cellStyle name="Input Cell 4 4 2 16 2" xfId="23981"/>
    <cellStyle name="Input Cell 4 4 2 16 2 2" xfId="23982"/>
    <cellStyle name="Input Cell 4 4 2 16 2 3" xfId="23983"/>
    <cellStyle name="Input Cell 4 4 2 16 2 4" xfId="23984"/>
    <cellStyle name="Input Cell 4 4 2 16 3" xfId="23985"/>
    <cellStyle name="Input Cell 4 4 2 16 4" xfId="23986"/>
    <cellStyle name="Input Cell 4 4 2 16 5" xfId="23987"/>
    <cellStyle name="Input Cell 4 4 2 17" xfId="2794"/>
    <cellStyle name="Input Cell 4 4 2 17 2" xfId="23988"/>
    <cellStyle name="Input Cell 4 4 2 17 2 2" xfId="23989"/>
    <cellStyle name="Input Cell 4 4 2 17 2 3" xfId="23990"/>
    <cellStyle name="Input Cell 4 4 2 17 2 4" xfId="23991"/>
    <cellStyle name="Input Cell 4 4 2 17 3" xfId="23992"/>
    <cellStyle name="Input Cell 4 4 2 17 4" xfId="23993"/>
    <cellStyle name="Input Cell 4 4 2 17 5" xfId="23994"/>
    <cellStyle name="Input Cell 4 4 2 18" xfId="2795"/>
    <cellStyle name="Input Cell 4 4 2 18 2" xfId="23995"/>
    <cellStyle name="Input Cell 4 4 2 18 2 2" xfId="23996"/>
    <cellStyle name="Input Cell 4 4 2 18 2 3" xfId="23997"/>
    <cellStyle name="Input Cell 4 4 2 18 2 4" xfId="23998"/>
    <cellStyle name="Input Cell 4 4 2 18 3" xfId="23999"/>
    <cellStyle name="Input Cell 4 4 2 18 4" xfId="24000"/>
    <cellStyle name="Input Cell 4 4 2 18 5" xfId="24001"/>
    <cellStyle name="Input Cell 4 4 2 19" xfId="2796"/>
    <cellStyle name="Input Cell 4 4 2 19 2" xfId="24002"/>
    <cellStyle name="Input Cell 4 4 2 19 2 2" xfId="24003"/>
    <cellStyle name="Input Cell 4 4 2 19 2 3" xfId="24004"/>
    <cellStyle name="Input Cell 4 4 2 19 2 4" xfId="24005"/>
    <cellStyle name="Input Cell 4 4 2 19 3" xfId="24006"/>
    <cellStyle name="Input Cell 4 4 2 19 4" xfId="24007"/>
    <cellStyle name="Input Cell 4 4 2 19 5" xfId="24008"/>
    <cellStyle name="Input Cell 4 4 2 2" xfId="2797"/>
    <cellStyle name="Input Cell 4 4 2 2 2" xfId="24009"/>
    <cellStyle name="Input Cell 4 4 2 2 2 2" xfId="24010"/>
    <cellStyle name="Input Cell 4 4 2 2 2 3" xfId="24011"/>
    <cellStyle name="Input Cell 4 4 2 2 2 4" xfId="24012"/>
    <cellStyle name="Input Cell 4 4 2 2 3" xfId="24013"/>
    <cellStyle name="Input Cell 4 4 2 2 4" xfId="24014"/>
    <cellStyle name="Input Cell 4 4 2 2 5" xfId="24015"/>
    <cellStyle name="Input Cell 4 4 2 20" xfId="2798"/>
    <cellStyle name="Input Cell 4 4 2 20 2" xfId="24016"/>
    <cellStyle name="Input Cell 4 4 2 20 2 2" xfId="24017"/>
    <cellStyle name="Input Cell 4 4 2 20 2 3" xfId="24018"/>
    <cellStyle name="Input Cell 4 4 2 20 2 4" xfId="24019"/>
    <cellStyle name="Input Cell 4 4 2 20 3" xfId="24020"/>
    <cellStyle name="Input Cell 4 4 2 20 4" xfId="24021"/>
    <cellStyle name="Input Cell 4 4 2 20 5" xfId="24022"/>
    <cellStyle name="Input Cell 4 4 2 21" xfId="2799"/>
    <cellStyle name="Input Cell 4 4 2 21 2" xfId="24023"/>
    <cellStyle name="Input Cell 4 4 2 21 2 2" xfId="24024"/>
    <cellStyle name="Input Cell 4 4 2 21 2 3" xfId="24025"/>
    <cellStyle name="Input Cell 4 4 2 21 2 4" xfId="24026"/>
    <cellStyle name="Input Cell 4 4 2 21 3" xfId="24027"/>
    <cellStyle name="Input Cell 4 4 2 21 4" xfId="24028"/>
    <cellStyle name="Input Cell 4 4 2 21 5" xfId="24029"/>
    <cellStyle name="Input Cell 4 4 2 22" xfId="2800"/>
    <cellStyle name="Input Cell 4 4 2 22 2" xfId="24030"/>
    <cellStyle name="Input Cell 4 4 2 22 2 2" xfId="24031"/>
    <cellStyle name="Input Cell 4 4 2 22 2 3" xfId="24032"/>
    <cellStyle name="Input Cell 4 4 2 22 2 4" xfId="24033"/>
    <cellStyle name="Input Cell 4 4 2 22 3" xfId="24034"/>
    <cellStyle name="Input Cell 4 4 2 22 4" xfId="24035"/>
    <cellStyle name="Input Cell 4 4 2 22 5" xfId="24036"/>
    <cellStyle name="Input Cell 4 4 2 23" xfId="2801"/>
    <cellStyle name="Input Cell 4 4 2 23 2" xfId="24037"/>
    <cellStyle name="Input Cell 4 4 2 23 2 2" xfId="24038"/>
    <cellStyle name="Input Cell 4 4 2 23 2 3" xfId="24039"/>
    <cellStyle name="Input Cell 4 4 2 23 2 4" xfId="24040"/>
    <cellStyle name="Input Cell 4 4 2 23 3" xfId="24041"/>
    <cellStyle name="Input Cell 4 4 2 23 4" xfId="24042"/>
    <cellStyle name="Input Cell 4 4 2 23 5" xfId="24043"/>
    <cellStyle name="Input Cell 4 4 2 24" xfId="2802"/>
    <cellStyle name="Input Cell 4 4 2 24 2" xfId="24044"/>
    <cellStyle name="Input Cell 4 4 2 24 2 2" xfId="24045"/>
    <cellStyle name="Input Cell 4 4 2 24 2 3" xfId="24046"/>
    <cellStyle name="Input Cell 4 4 2 24 2 4" xfId="24047"/>
    <cellStyle name="Input Cell 4 4 2 24 3" xfId="24048"/>
    <cellStyle name="Input Cell 4 4 2 24 4" xfId="24049"/>
    <cellStyle name="Input Cell 4 4 2 24 5" xfId="24050"/>
    <cellStyle name="Input Cell 4 4 2 25" xfId="2803"/>
    <cellStyle name="Input Cell 4 4 2 25 2" xfId="24051"/>
    <cellStyle name="Input Cell 4 4 2 25 2 2" xfId="24052"/>
    <cellStyle name="Input Cell 4 4 2 25 2 3" xfId="24053"/>
    <cellStyle name="Input Cell 4 4 2 25 2 4" xfId="24054"/>
    <cellStyle name="Input Cell 4 4 2 25 3" xfId="24055"/>
    <cellStyle name="Input Cell 4 4 2 25 4" xfId="24056"/>
    <cellStyle name="Input Cell 4 4 2 25 5" xfId="24057"/>
    <cellStyle name="Input Cell 4 4 2 26" xfId="2804"/>
    <cellStyle name="Input Cell 4 4 2 26 2" xfId="24058"/>
    <cellStyle name="Input Cell 4 4 2 26 2 2" xfId="24059"/>
    <cellStyle name="Input Cell 4 4 2 26 2 3" xfId="24060"/>
    <cellStyle name="Input Cell 4 4 2 26 2 4" xfId="24061"/>
    <cellStyle name="Input Cell 4 4 2 26 3" xfId="24062"/>
    <cellStyle name="Input Cell 4 4 2 26 4" xfId="24063"/>
    <cellStyle name="Input Cell 4 4 2 26 5" xfId="24064"/>
    <cellStyle name="Input Cell 4 4 2 27" xfId="2805"/>
    <cellStyle name="Input Cell 4 4 2 27 2" xfId="24065"/>
    <cellStyle name="Input Cell 4 4 2 27 2 2" xfId="24066"/>
    <cellStyle name="Input Cell 4 4 2 27 2 3" xfId="24067"/>
    <cellStyle name="Input Cell 4 4 2 27 2 4" xfId="24068"/>
    <cellStyle name="Input Cell 4 4 2 27 3" xfId="24069"/>
    <cellStyle name="Input Cell 4 4 2 27 4" xfId="24070"/>
    <cellStyle name="Input Cell 4 4 2 27 5" xfId="24071"/>
    <cellStyle name="Input Cell 4 4 2 28" xfId="2806"/>
    <cellStyle name="Input Cell 4 4 2 28 2" xfId="24072"/>
    <cellStyle name="Input Cell 4 4 2 28 2 2" xfId="24073"/>
    <cellStyle name="Input Cell 4 4 2 28 2 3" xfId="24074"/>
    <cellStyle name="Input Cell 4 4 2 28 2 4" xfId="24075"/>
    <cellStyle name="Input Cell 4 4 2 28 3" xfId="24076"/>
    <cellStyle name="Input Cell 4 4 2 28 4" xfId="24077"/>
    <cellStyle name="Input Cell 4 4 2 28 5" xfId="24078"/>
    <cellStyle name="Input Cell 4 4 2 29" xfId="2807"/>
    <cellStyle name="Input Cell 4 4 2 29 2" xfId="24079"/>
    <cellStyle name="Input Cell 4 4 2 29 2 2" xfId="24080"/>
    <cellStyle name="Input Cell 4 4 2 29 2 3" xfId="24081"/>
    <cellStyle name="Input Cell 4 4 2 29 2 4" xfId="24082"/>
    <cellStyle name="Input Cell 4 4 2 29 3" xfId="24083"/>
    <cellStyle name="Input Cell 4 4 2 29 4" xfId="24084"/>
    <cellStyle name="Input Cell 4 4 2 29 5" xfId="24085"/>
    <cellStyle name="Input Cell 4 4 2 3" xfId="2808"/>
    <cellStyle name="Input Cell 4 4 2 3 2" xfId="24086"/>
    <cellStyle name="Input Cell 4 4 2 3 2 2" xfId="24087"/>
    <cellStyle name="Input Cell 4 4 2 3 2 3" xfId="24088"/>
    <cellStyle name="Input Cell 4 4 2 3 2 4" xfId="24089"/>
    <cellStyle name="Input Cell 4 4 2 3 3" xfId="24090"/>
    <cellStyle name="Input Cell 4 4 2 3 4" xfId="24091"/>
    <cellStyle name="Input Cell 4 4 2 3 5" xfId="24092"/>
    <cellStyle name="Input Cell 4 4 2 30" xfId="2809"/>
    <cellStyle name="Input Cell 4 4 2 30 2" xfId="24093"/>
    <cellStyle name="Input Cell 4 4 2 30 2 2" xfId="24094"/>
    <cellStyle name="Input Cell 4 4 2 30 2 3" xfId="24095"/>
    <cellStyle name="Input Cell 4 4 2 30 2 4" xfId="24096"/>
    <cellStyle name="Input Cell 4 4 2 30 3" xfId="24097"/>
    <cellStyle name="Input Cell 4 4 2 30 4" xfId="24098"/>
    <cellStyle name="Input Cell 4 4 2 30 5" xfId="24099"/>
    <cellStyle name="Input Cell 4 4 2 31" xfId="2810"/>
    <cellStyle name="Input Cell 4 4 2 31 2" xfId="24100"/>
    <cellStyle name="Input Cell 4 4 2 31 2 2" xfId="24101"/>
    <cellStyle name="Input Cell 4 4 2 31 2 3" xfId="24102"/>
    <cellStyle name="Input Cell 4 4 2 31 2 4" xfId="24103"/>
    <cellStyle name="Input Cell 4 4 2 31 3" xfId="24104"/>
    <cellStyle name="Input Cell 4 4 2 31 4" xfId="24105"/>
    <cellStyle name="Input Cell 4 4 2 31 5" xfId="24106"/>
    <cellStyle name="Input Cell 4 4 2 32" xfId="2811"/>
    <cellStyle name="Input Cell 4 4 2 32 2" xfId="24107"/>
    <cellStyle name="Input Cell 4 4 2 32 2 2" xfId="24108"/>
    <cellStyle name="Input Cell 4 4 2 32 2 3" xfId="24109"/>
    <cellStyle name="Input Cell 4 4 2 32 2 4" xfId="24110"/>
    <cellStyle name="Input Cell 4 4 2 32 3" xfId="24111"/>
    <cellStyle name="Input Cell 4 4 2 32 4" xfId="24112"/>
    <cellStyle name="Input Cell 4 4 2 32 5" xfId="24113"/>
    <cellStyle name="Input Cell 4 4 2 33" xfId="2812"/>
    <cellStyle name="Input Cell 4 4 2 33 2" xfId="24114"/>
    <cellStyle name="Input Cell 4 4 2 33 2 2" xfId="24115"/>
    <cellStyle name="Input Cell 4 4 2 33 2 3" xfId="24116"/>
    <cellStyle name="Input Cell 4 4 2 33 2 4" xfId="24117"/>
    <cellStyle name="Input Cell 4 4 2 33 3" xfId="24118"/>
    <cellStyle name="Input Cell 4 4 2 33 4" xfId="24119"/>
    <cellStyle name="Input Cell 4 4 2 33 5" xfId="24120"/>
    <cellStyle name="Input Cell 4 4 2 34" xfId="2813"/>
    <cellStyle name="Input Cell 4 4 2 34 2" xfId="24121"/>
    <cellStyle name="Input Cell 4 4 2 34 2 2" xfId="24122"/>
    <cellStyle name="Input Cell 4 4 2 34 2 3" xfId="24123"/>
    <cellStyle name="Input Cell 4 4 2 34 2 4" xfId="24124"/>
    <cellStyle name="Input Cell 4 4 2 34 3" xfId="24125"/>
    <cellStyle name="Input Cell 4 4 2 34 4" xfId="24126"/>
    <cellStyle name="Input Cell 4 4 2 34 5" xfId="24127"/>
    <cellStyle name="Input Cell 4 4 2 35" xfId="2814"/>
    <cellStyle name="Input Cell 4 4 2 35 2" xfId="24128"/>
    <cellStyle name="Input Cell 4 4 2 35 2 2" xfId="24129"/>
    <cellStyle name="Input Cell 4 4 2 35 2 3" xfId="24130"/>
    <cellStyle name="Input Cell 4 4 2 35 2 4" xfId="24131"/>
    <cellStyle name="Input Cell 4 4 2 35 3" xfId="24132"/>
    <cellStyle name="Input Cell 4 4 2 35 4" xfId="24133"/>
    <cellStyle name="Input Cell 4 4 2 35 5" xfId="24134"/>
    <cellStyle name="Input Cell 4 4 2 36" xfId="2815"/>
    <cellStyle name="Input Cell 4 4 2 36 2" xfId="24135"/>
    <cellStyle name="Input Cell 4 4 2 36 2 2" xfId="24136"/>
    <cellStyle name="Input Cell 4 4 2 36 2 3" xfId="24137"/>
    <cellStyle name="Input Cell 4 4 2 36 2 4" xfId="24138"/>
    <cellStyle name="Input Cell 4 4 2 36 3" xfId="24139"/>
    <cellStyle name="Input Cell 4 4 2 36 4" xfId="24140"/>
    <cellStyle name="Input Cell 4 4 2 36 5" xfId="24141"/>
    <cellStyle name="Input Cell 4 4 2 37" xfId="2816"/>
    <cellStyle name="Input Cell 4 4 2 37 2" xfId="24142"/>
    <cellStyle name="Input Cell 4 4 2 37 2 2" xfId="24143"/>
    <cellStyle name="Input Cell 4 4 2 37 2 3" xfId="24144"/>
    <cellStyle name="Input Cell 4 4 2 37 2 4" xfId="24145"/>
    <cellStyle name="Input Cell 4 4 2 37 3" xfId="24146"/>
    <cellStyle name="Input Cell 4 4 2 37 4" xfId="24147"/>
    <cellStyle name="Input Cell 4 4 2 37 5" xfId="24148"/>
    <cellStyle name="Input Cell 4 4 2 38" xfId="2817"/>
    <cellStyle name="Input Cell 4 4 2 38 2" xfId="24149"/>
    <cellStyle name="Input Cell 4 4 2 38 2 2" xfId="24150"/>
    <cellStyle name="Input Cell 4 4 2 38 2 3" xfId="24151"/>
    <cellStyle name="Input Cell 4 4 2 38 2 4" xfId="24152"/>
    <cellStyle name="Input Cell 4 4 2 38 3" xfId="24153"/>
    <cellStyle name="Input Cell 4 4 2 38 4" xfId="24154"/>
    <cellStyle name="Input Cell 4 4 2 38 5" xfId="24155"/>
    <cellStyle name="Input Cell 4 4 2 39" xfId="2818"/>
    <cellStyle name="Input Cell 4 4 2 39 2" xfId="24156"/>
    <cellStyle name="Input Cell 4 4 2 39 2 2" xfId="24157"/>
    <cellStyle name="Input Cell 4 4 2 39 2 3" xfId="24158"/>
    <cellStyle name="Input Cell 4 4 2 39 2 4" xfId="24159"/>
    <cellStyle name="Input Cell 4 4 2 39 3" xfId="24160"/>
    <cellStyle name="Input Cell 4 4 2 39 4" xfId="24161"/>
    <cellStyle name="Input Cell 4 4 2 39 5" xfId="24162"/>
    <cellStyle name="Input Cell 4 4 2 4" xfId="2819"/>
    <cellStyle name="Input Cell 4 4 2 4 2" xfId="24163"/>
    <cellStyle name="Input Cell 4 4 2 4 2 2" xfId="24164"/>
    <cellStyle name="Input Cell 4 4 2 4 2 3" xfId="24165"/>
    <cellStyle name="Input Cell 4 4 2 4 2 4" xfId="24166"/>
    <cellStyle name="Input Cell 4 4 2 4 3" xfId="24167"/>
    <cellStyle name="Input Cell 4 4 2 4 4" xfId="24168"/>
    <cellStyle name="Input Cell 4 4 2 4 5" xfId="24169"/>
    <cellStyle name="Input Cell 4 4 2 40" xfId="2820"/>
    <cellStyle name="Input Cell 4 4 2 40 2" xfId="24170"/>
    <cellStyle name="Input Cell 4 4 2 40 2 2" xfId="24171"/>
    <cellStyle name="Input Cell 4 4 2 40 2 3" xfId="24172"/>
    <cellStyle name="Input Cell 4 4 2 40 2 4" xfId="24173"/>
    <cellStyle name="Input Cell 4 4 2 40 3" xfId="24174"/>
    <cellStyle name="Input Cell 4 4 2 40 4" xfId="24175"/>
    <cellStyle name="Input Cell 4 4 2 40 5" xfId="24176"/>
    <cellStyle name="Input Cell 4 4 2 41" xfId="2821"/>
    <cellStyle name="Input Cell 4 4 2 41 2" xfId="24177"/>
    <cellStyle name="Input Cell 4 4 2 41 2 2" xfId="24178"/>
    <cellStyle name="Input Cell 4 4 2 41 2 3" xfId="24179"/>
    <cellStyle name="Input Cell 4 4 2 41 2 4" xfId="24180"/>
    <cellStyle name="Input Cell 4 4 2 41 3" xfId="24181"/>
    <cellStyle name="Input Cell 4 4 2 41 4" xfId="24182"/>
    <cellStyle name="Input Cell 4 4 2 41 5" xfId="24183"/>
    <cellStyle name="Input Cell 4 4 2 42" xfId="2822"/>
    <cellStyle name="Input Cell 4 4 2 42 2" xfId="24184"/>
    <cellStyle name="Input Cell 4 4 2 42 2 2" xfId="24185"/>
    <cellStyle name="Input Cell 4 4 2 42 2 3" xfId="24186"/>
    <cellStyle name="Input Cell 4 4 2 42 2 4" xfId="24187"/>
    <cellStyle name="Input Cell 4 4 2 42 3" xfId="24188"/>
    <cellStyle name="Input Cell 4 4 2 42 4" xfId="24189"/>
    <cellStyle name="Input Cell 4 4 2 42 5" xfId="24190"/>
    <cellStyle name="Input Cell 4 4 2 43" xfId="2823"/>
    <cellStyle name="Input Cell 4 4 2 43 2" xfId="24191"/>
    <cellStyle name="Input Cell 4 4 2 43 2 2" xfId="24192"/>
    <cellStyle name="Input Cell 4 4 2 43 2 3" xfId="24193"/>
    <cellStyle name="Input Cell 4 4 2 43 2 4" xfId="24194"/>
    <cellStyle name="Input Cell 4 4 2 43 3" xfId="24195"/>
    <cellStyle name="Input Cell 4 4 2 43 4" xfId="24196"/>
    <cellStyle name="Input Cell 4 4 2 43 5" xfId="24197"/>
    <cellStyle name="Input Cell 4 4 2 44" xfId="2824"/>
    <cellStyle name="Input Cell 4 4 2 44 2" xfId="24198"/>
    <cellStyle name="Input Cell 4 4 2 44 2 2" xfId="24199"/>
    <cellStyle name="Input Cell 4 4 2 44 2 3" xfId="24200"/>
    <cellStyle name="Input Cell 4 4 2 44 2 4" xfId="24201"/>
    <cellStyle name="Input Cell 4 4 2 44 3" xfId="24202"/>
    <cellStyle name="Input Cell 4 4 2 44 4" xfId="24203"/>
    <cellStyle name="Input Cell 4 4 2 44 5" xfId="24204"/>
    <cellStyle name="Input Cell 4 4 2 45" xfId="24205"/>
    <cellStyle name="Input Cell 4 4 2 45 2" xfId="24206"/>
    <cellStyle name="Input Cell 4 4 2 45 3" xfId="24207"/>
    <cellStyle name="Input Cell 4 4 2 45 4" xfId="24208"/>
    <cellStyle name="Input Cell 4 4 2 46" xfId="24209"/>
    <cellStyle name="Input Cell 4 4 2 46 2" xfId="24210"/>
    <cellStyle name="Input Cell 4 4 2 46 3" xfId="24211"/>
    <cellStyle name="Input Cell 4 4 2 46 4" xfId="24212"/>
    <cellStyle name="Input Cell 4 4 2 47" xfId="24213"/>
    <cellStyle name="Input Cell 4 4 2 48" xfId="24214"/>
    <cellStyle name="Input Cell 4 4 2 5" xfId="2825"/>
    <cellStyle name="Input Cell 4 4 2 5 2" xfId="24215"/>
    <cellStyle name="Input Cell 4 4 2 5 2 2" xfId="24216"/>
    <cellStyle name="Input Cell 4 4 2 5 2 3" xfId="24217"/>
    <cellStyle name="Input Cell 4 4 2 5 2 4" xfId="24218"/>
    <cellStyle name="Input Cell 4 4 2 5 3" xfId="24219"/>
    <cellStyle name="Input Cell 4 4 2 5 4" xfId="24220"/>
    <cellStyle name="Input Cell 4 4 2 5 5" xfId="24221"/>
    <cellStyle name="Input Cell 4 4 2 6" xfId="2826"/>
    <cellStyle name="Input Cell 4 4 2 6 2" xfId="24222"/>
    <cellStyle name="Input Cell 4 4 2 6 2 2" xfId="24223"/>
    <cellStyle name="Input Cell 4 4 2 6 2 3" xfId="24224"/>
    <cellStyle name="Input Cell 4 4 2 6 2 4" xfId="24225"/>
    <cellStyle name="Input Cell 4 4 2 6 3" xfId="24226"/>
    <cellStyle name="Input Cell 4 4 2 6 4" xfId="24227"/>
    <cellStyle name="Input Cell 4 4 2 6 5" xfId="24228"/>
    <cellStyle name="Input Cell 4 4 2 7" xfId="2827"/>
    <cellStyle name="Input Cell 4 4 2 7 2" xfId="24229"/>
    <cellStyle name="Input Cell 4 4 2 7 2 2" xfId="24230"/>
    <cellStyle name="Input Cell 4 4 2 7 2 3" xfId="24231"/>
    <cellStyle name="Input Cell 4 4 2 7 2 4" xfId="24232"/>
    <cellStyle name="Input Cell 4 4 2 7 3" xfId="24233"/>
    <cellStyle name="Input Cell 4 4 2 7 4" xfId="24234"/>
    <cellStyle name="Input Cell 4 4 2 7 5" xfId="24235"/>
    <cellStyle name="Input Cell 4 4 2 8" xfId="2828"/>
    <cellStyle name="Input Cell 4 4 2 8 2" xfId="24236"/>
    <cellStyle name="Input Cell 4 4 2 8 2 2" xfId="24237"/>
    <cellStyle name="Input Cell 4 4 2 8 2 3" xfId="24238"/>
    <cellStyle name="Input Cell 4 4 2 8 2 4" xfId="24239"/>
    <cellStyle name="Input Cell 4 4 2 8 3" xfId="24240"/>
    <cellStyle name="Input Cell 4 4 2 8 4" xfId="24241"/>
    <cellStyle name="Input Cell 4 4 2 8 5" xfId="24242"/>
    <cellStyle name="Input Cell 4 4 2 9" xfId="2829"/>
    <cellStyle name="Input Cell 4 4 2 9 2" xfId="24243"/>
    <cellStyle name="Input Cell 4 4 2 9 2 2" xfId="24244"/>
    <cellStyle name="Input Cell 4 4 2 9 2 3" xfId="24245"/>
    <cellStyle name="Input Cell 4 4 2 9 2 4" xfId="24246"/>
    <cellStyle name="Input Cell 4 4 2 9 3" xfId="24247"/>
    <cellStyle name="Input Cell 4 4 2 9 4" xfId="24248"/>
    <cellStyle name="Input Cell 4 4 2 9 5" xfId="24249"/>
    <cellStyle name="Input Cell 4 4 20" xfId="2830"/>
    <cellStyle name="Input Cell 4 4 20 2" xfId="24250"/>
    <cellStyle name="Input Cell 4 4 20 2 2" xfId="24251"/>
    <cellStyle name="Input Cell 4 4 20 2 3" xfId="24252"/>
    <cellStyle name="Input Cell 4 4 20 2 4" xfId="24253"/>
    <cellStyle name="Input Cell 4 4 20 3" xfId="24254"/>
    <cellStyle name="Input Cell 4 4 20 4" xfId="24255"/>
    <cellStyle name="Input Cell 4 4 20 5" xfId="24256"/>
    <cellStyle name="Input Cell 4 4 21" xfId="2831"/>
    <cellStyle name="Input Cell 4 4 21 2" xfId="24257"/>
    <cellStyle name="Input Cell 4 4 21 2 2" xfId="24258"/>
    <cellStyle name="Input Cell 4 4 21 2 3" xfId="24259"/>
    <cellStyle name="Input Cell 4 4 21 2 4" xfId="24260"/>
    <cellStyle name="Input Cell 4 4 21 3" xfId="24261"/>
    <cellStyle name="Input Cell 4 4 21 4" xfId="24262"/>
    <cellStyle name="Input Cell 4 4 21 5" xfId="24263"/>
    <cellStyle name="Input Cell 4 4 22" xfId="2832"/>
    <cellStyle name="Input Cell 4 4 22 2" xfId="24264"/>
    <cellStyle name="Input Cell 4 4 22 2 2" xfId="24265"/>
    <cellStyle name="Input Cell 4 4 22 2 3" xfId="24266"/>
    <cellStyle name="Input Cell 4 4 22 2 4" xfId="24267"/>
    <cellStyle name="Input Cell 4 4 22 3" xfId="24268"/>
    <cellStyle name="Input Cell 4 4 22 4" xfId="24269"/>
    <cellStyle name="Input Cell 4 4 22 5" xfId="24270"/>
    <cellStyle name="Input Cell 4 4 23" xfId="2833"/>
    <cellStyle name="Input Cell 4 4 23 2" xfId="24271"/>
    <cellStyle name="Input Cell 4 4 23 2 2" xfId="24272"/>
    <cellStyle name="Input Cell 4 4 23 2 3" xfId="24273"/>
    <cellStyle name="Input Cell 4 4 23 2 4" xfId="24274"/>
    <cellStyle name="Input Cell 4 4 23 3" xfId="24275"/>
    <cellStyle name="Input Cell 4 4 23 4" xfId="24276"/>
    <cellStyle name="Input Cell 4 4 23 5" xfId="24277"/>
    <cellStyle name="Input Cell 4 4 24" xfId="2834"/>
    <cellStyle name="Input Cell 4 4 24 2" xfId="24278"/>
    <cellStyle name="Input Cell 4 4 24 2 2" xfId="24279"/>
    <cellStyle name="Input Cell 4 4 24 2 3" xfId="24280"/>
    <cellStyle name="Input Cell 4 4 24 2 4" xfId="24281"/>
    <cellStyle name="Input Cell 4 4 24 3" xfId="24282"/>
    <cellStyle name="Input Cell 4 4 24 4" xfId="24283"/>
    <cellStyle name="Input Cell 4 4 24 5" xfId="24284"/>
    <cellStyle name="Input Cell 4 4 25" xfId="2835"/>
    <cellStyle name="Input Cell 4 4 25 2" xfId="24285"/>
    <cellStyle name="Input Cell 4 4 25 2 2" xfId="24286"/>
    <cellStyle name="Input Cell 4 4 25 2 3" xfId="24287"/>
    <cellStyle name="Input Cell 4 4 25 2 4" xfId="24288"/>
    <cellStyle name="Input Cell 4 4 25 3" xfId="24289"/>
    <cellStyle name="Input Cell 4 4 25 4" xfId="24290"/>
    <cellStyle name="Input Cell 4 4 25 5" xfId="24291"/>
    <cellStyle name="Input Cell 4 4 26" xfId="2836"/>
    <cellStyle name="Input Cell 4 4 26 2" xfId="24292"/>
    <cellStyle name="Input Cell 4 4 26 2 2" xfId="24293"/>
    <cellStyle name="Input Cell 4 4 26 2 3" xfId="24294"/>
    <cellStyle name="Input Cell 4 4 26 2 4" xfId="24295"/>
    <cellStyle name="Input Cell 4 4 26 3" xfId="24296"/>
    <cellStyle name="Input Cell 4 4 26 4" xfId="24297"/>
    <cellStyle name="Input Cell 4 4 26 5" xfId="24298"/>
    <cellStyle name="Input Cell 4 4 27" xfId="2837"/>
    <cellStyle name="Input Cell 4 4 27 2" xfId="24299"/>
    <cellStyle name="Input Cell 4 4 27 2 2" xfId="24300"/>
    <cellStyle name="Input Cell 4 4 27 2 3" xfId="24301"/>
    <cellStyle name="Input Cell 4 4 27 2 4" xfId="24302"/>
    <cellStyle name="Input Cell 4 4 27 3" xfId="24303"/>
    <cellStyle name="Input Cell 4 4 27 4" xfId="24304"/>
    <cellStyle name="Input Cell 4 4 27 5" xfId="24305"/>
    <cellStyle name="Input Cell 4 4 28" xfId="2838"/>
    <cellStyle name="Input Cell 4 4 28 2" xfId="24306"/>
    <cellStyle name="Input Cell 4 4 28 2 2" xfId="24307"/>
    <cellStyle name="Input Cell 4 4 28 2 3" xfId="24308"/>
    <cellStyle name="Input Cell 4 4 28 2 4" xfId="24309"/>
    <cellStyle name="Input Cell 4 4 28 3" xfId="24310"/>
    <cellStyle name="Input Cell 4 4 28 4" xfId="24311"/>
    <cellStyle name="Input Cell 4 4 28 5" xfId="24312"/>
    <cellStyle name="Input Cell 4 4 29" xfId="2839"/>
    <cellStyle name="Input Cell 4 4 29 2" xfId="24313"/>
    <cellStyle name="Input Cell 4 4 29 2 2" xfId="24314"/>
    <cellStyle name="Input Cell 4 4 29 2 3" xfId="24315"/>
    <cellStyle name="Input Cell 4 4 29 2 4" xfId="24316"/>
    <cellStyle name="Input Cell 4 4 29 3" xfId="24317"/>
    <cellStyle name="Input Cell 4 4 29 4" xfId="24318"/>
    <cellStyle name="Input Cell 4 4 29 5" xfId="24319"/>
    <cellStyle name="Input Cell 4 4 3" xfId="2840"/>
    <cellStyle name="Input Cell 4 4 3 2" xfId="24320"/>
    <cellStyle name="Input Cell 4 4 3 2 2" xfId="24321"/>
    <cellStyle name="Input Cell 4 4 3 2 3" xfId="24322"/>
    <cellStyle name="Input Cell 4 4 3 2 4" xfId="24323"/>
    <cellStyle name="Input Cell 4 4 3 3" xfId="24324"/>
    <cellStyle name="Input Cell 4 4 3 4" xfId="24325"/>
    <cellStyle name="Input Cell 4 4 3 5" xfId="24326"/>
    <cellStyle name="Input Cell 4 4 30" xfId="2841"/>
    <cellStyle name="Input Cell 4 4 30 2" xfId="24327"/>
    <cellStyle name="Input Cell 4 4 30 2 2" xfId="24328"/>
    <cellStyle name="Input Cell 4 4 30 2 3" xfId="24329"/>
    <cellStyle name="Input Cell 4 4 30 2 4" xfId="24330"/>
    <cellStyle name="Input Cell 4 4 30 3" xfId="24331"/>
    <cellStyle name="Input Cell 4 4 30 4" xfId="24332"/>
    <cellStyle name="Input Cell 4 4 30 5" xfId="24333"/>
    <cellStyle name="Input Cell 4 4 31" xfId="2842"/>
    <cellStyle name="Input Cell 4 4 31 2" xfId="24334"/>
    <cellStyle name="Input Cell 4 4 31 2 2" xfId="24335"/>
    <cellStyle name="Input Cell 4 4 31 2 3" xfId="24336"/>
    <cellStyle name="Input Cell 4 4 31 2 4" xfId="24337"/>
    <cellStyle name="Input Cell 4 4 31 3" xfId="24338"/>
    <cellStyle name="Input Cell 4 4 31 4" xfId="24339"/>
    <cellStyle name="Input Cell 4 4 31 5" xfId="24340"/>
    <cellStyle name="Input Cell 4 4 32" xfId="2843"/>
    <cellStyle name="Input Cell 4 4 32 2" xfId="24341"/>
    <cellStyle name="Input Cell 4 4 32 2 2" xfId="24342"/>
    <cellStyle name="Input Cell 4 4 32 2 3" xfId="24343"/>
    <cellStyle name="Input Cell 4 4 32 2 4" xfId="24344"/>
    <cellStyle name="Input Cell 4 4 32 3" xfId="24345"/>
    <cellStyle name="Input Cell 4 4 32 4" xfId="24346"/>
    <cellStyle name="Input Cell 4 4 32 5" xfId="24347"/>
    <cellStyle name="Input Cell 4 4 33" xfId="2844"/>
    <cellStyle name="Input Cell 4 4 33 2" xfId="24348"/>
    <cellStyle name="Input Cell 4 4 33 2 2" xfId="24349"/>
    <cellStyle name="Input Cell 4 4 33 2 3" xfId="24350"/>
    <cellStyle name="Input Cell 4 4 33 2 4" xfId="24351"/>
    <cellStyle name="Input Cell 4 4 33 3" xfId="24352"/>
    <cellStyle name="Input Cell 4 4 33 4" xfId="24353"/>
    <cellStyle name="Input Cell 4 4 33 5" xfId="24354"/>
    <cellStyle name="Input Cell 4 4 34" xfId="2845"/>
    <cellStyle name="Input Cell 4 4 34 2" xfId="24355"/>
    <cellStyle name="Input Cell 4 4 34 2 2" xfId="24356"/>
    <cellStyle name="Input Cell 4 4 34 2 3" xfId="24357"/>
    <cellStyle name="Input Cell 4 4 34 2 4" xfId="24358"/>
    <cellStyle name="Input Cell 4 4 34 3" xfId="24359"/>
    <cellStyle name="Input Cell 4 4 34 4" xfId="24360"/>
    <cellStyle name="Input Cell 4 4 34 5" xfId="24361"/>
    <cellStyle name="Input Cell 4 4 35" xfId="2846"/>
    <cellStyle name="Input Cell 4 4 35 2" xfId="24362"/>
    <cellStyle name="Input Cell 4 4 35 2 2" xfId="24363"/>
    <cellStyle name="Input Cell 4 4 35 2 3" xfId="24364"/>
    <cellStyle name="Input Cell 4 4 35 2 4" xfId="24365"/>
    <cellStyle name="Input Cell 4 4 35 3" xfId="24366"/>
    <cellStyle name="Input Cell 4 4 35 4" xfId="24367"/>
    <cellStyle name="Input Cell 4 4 35 5" xfId="24368"/>
    <cellStyle name="Input Cell 4 4 36" xfId="2847"/>
    <cellStyle name="Input Cell 4 4 36 2" xfId="24369"/>
    <cellStyle name="Input Cell 4 4 36 2 2" xfId="24370"/>
    <cellStyle name="Input Cell 4 4 36 2 3" xfId="24371"/>
    <cellStyle name="Input Cell 4 4 36 2 4" xfId="24372"/>
    <cellStyle name="Input Cell 4 4 36 3" xfId="24373"/>
    <cellStyle name="Input Cell 4 4 36 4" xfId="24374"/>
    <cellStyle name="Input Cell 4 4 36 5" xfId="24375"/>
    <cellStyle name="Input Cell 4 4 37" xfId="2848"/>
    <cellStyle name="Input Cell 4 4 37 2" xfId="24376"/>
    <cellStyle name="Input Cell 4 4 37 2 2" xfId="24377"/>
    <cellStyle name="Input Cell 4 4 37 2 3" xfId="24378"/>
    <cellStyle name="Input Cell 4 4 37 2 4" xfId="24379"/>
    <cellStyle name="Input Cell 4 4 37 3" xfId="24380"/>
    <cellStyle name="Input Cell 4 4 37 4" xfId="24381"/>
    <cellStyle name="Input Cell 4 4 37 5" xfId="24382"/>
    <cellStyle name="Input Cell 4 4 38" xfId="2849"/>
    <cellStyle name="Input Cell 4 4 38 2" xfId="24383"/>
    <cellStyle name="Input Cell 4 4 38 2 2" xfId="24384"/>
    <cellStyle name="Input Cell 4 4 38 2 3" xfId="24385"/>
    <cellStyle name="Input Cell 4 4 38 2 4" xfId="24386"/>
    <cellStyle name="Input Cell 4 4 38 3" xfId="24387"/>
    <cellStyle name="Input Cell 4 4 38 4" xfId="24388"/>
    <cellStyle name="Input Cell 4 4 38 5" xfId="24389"/>
    <cellStyle name="Input Cell 4 4 39" xfId="2850"/>
    <cellStyle name="Input Cell 4 4 39 2" xfId="24390"/>
    <cellStyle name="Input Cell 4 4 39 2 2" xfId="24391"/>
    <cellStyle name="Input Cell 4 4 39 2 3" xfId="24392"/>
    <cellStyle name="Input Cell 4 4 39 2 4" xfId="24393"/>
    <cellStyle name="Input Cell 4 4 39 3" xfId="24394"/>
    <cellStyle name="Input Cell 4 4 39 4" xfId="24395"/>
    <cellStyle name="Input Cell 4 4 39 5" xfId="24396"/>
    <cellStyle name="Input Cell 4 4 4" xfId="2851"/>
    <cellStyle name="Input Cell 4 4 4 2" xfId="24397"/>
    <cellStyle name="Input Cell 4 4 4 2 2" xfId="24398"/>
    <cellStyle name="Input Cell 4 4 4 2 3" xfId="24399"/>
    <cellStyle name="Input Cell 4 4 4 2 4" xfId="24400"/>
    <cellStyle name="Input Cell 4 4 4 3" xfId="24401"/>
    <cellStyle name="Input Cell 4 4 4 4" xfId="24402"/>
    <cellStyle name="Input Cell 4 4 4 5" xfId="24403"/>
    <cellStyle name="Input Cell 4 4 40" xfId="2852"/>
    <cellStyle name="Input Cell 4 4 40 2" xfId="24404"/>
    <cellStyle name="Input Cell 4 4 40 2 2" xfId="24405"/>
    <cellStyle name="Input Cell 4 4 40 2 3" xfId="24406"/>
    <cellStyle name="Input Cell 4 4 40 2 4" xfId="24407"/>
    <cellStyle name="Input Cell 4 4 40 3" xfId="24408"/>
    <cellStyle name="Input Cell 4 4 40 4" xfId="24409"/>
    <cellStyle name="Input Cell 4 4 40 5" xfId="24410"/>
    <cellStyle name="Input Cell 4 4 41" xfId="2853"/>
    <cellStyle name="Input Cell 4 4 41 2" xfId="24411"/>
    <cellStyle name="Input Cell 4 4 41 2 2" xfId="24412"/>
    <cellStyle name="Input Cell 4 4 41 2 3" xfId="24413"/>
    <cellStyle name="Input Cell 4 4 41 2 4" xfId="24414"/>
    <cellStyle name="Input Cell 4 4 41 3" xfId="24415"/>
    <cellStyle name="Input Cell 4 4 41 4" xfId="24416"/>
    <cellStyle name="Input Cell 4 4 41 5" xfId="24417"/>
    <cellStyle name="Input Cell 4 4 42" xfId="2854"/>
    <cellStyle name="Input Cell 4 4 42 2" xfId="24418"/>
    <cellStyle name="Input Cell 4 4 42 2 2" xfId="24419"/>
    <cellStyle name="Input Cell 4 4 42 2 3" xfId="24420"/>
    <cellStyle name="Input Cell 4 4 42 2 4" xfId="24421"/>
    <cellStyle name="Input Cell 4 4 42 3" xfId="24422"/>
    <cellStyle name="Input Cell 4 4 42 4" xfId="24423"/>
    <cellStyle name="Input Cell 4 4 42 5" xfId="24424"/>
    <cellStyle name="Input Cell 4 4 43" xfId="2855"/>
    <cellStyle name="Input Cell 4 4 43 2" xfId="24425"/>
    <cellStyle name="Input Cell 4 4 43 2 2" xfId="24426"/>
    <cellStyle name="Input Cell 4 4 43 2 3" xfId="24427"/>
    <cellStyle name="Input Cell 4 4 43 2 4" xfId="24428"/>
    <cellStyle name="Input Cell 4 4 43 3" xfId="24429"/>
    <cellStyle name="Input Cell 4 4 43 4" xfId="24430"/>
    <cellStyle name="Input Cell 4 4 43 5" xfId="24431"/>
    <cellStyle name="Input Cell 4 4 44" xfId="2856"/>
    <cellStyle name="Input Cell 4 4 44 2" xfId="24432"/>
    <cellStyle name="Input Cell 4 4 44 2 2" xfId="24433"/>
    <cellStyle name="Input Cell 4 4 44 2 3" xfId="24434"/>
    <cellStyle name="Input Cell 4 4 44 2 4" xfId="24435"/>
    <cellStyle name="Input Cell 4 4 44 3" xfId="24436"/>
    <cellStyle name="Input Cell 4 4 44 4" xfId="24437"/>
    <cellStyle name="Input Cell 4 4 44 5" xfId="24438"/>
    <cellStyle name="Input Cell 4 4 45" xfId="2857"/>
    <cellStyle name="Input Cell 4 4 45 2" xfId="24439"/>
    <cellStyle name="Input Cell 4 4 45 2 2" xfId="24440"/>
    <cellStyle name="Input Cell 4 4 45 2 3" xfId="24441"/>
    <cellStyle name="Input Cell 4 4 45 2 4" xfId="24442"/>
    <cellStyle name="Input Cell 4 4 45 3" xfId="24443"/>
    <cellStyle name="Input Cell 4 4 45 4" xfId="24444"/>
    <cellStyle name="Input Cell 4 4 45 5" xfId="24445"/>
    <cellStyle name="Input Cell 4 4 46" xfId="24446"/>
    <cellStyle name="Input Cell 4 4 46 2" xfId="24447"/>
    <cellStyle name="Input Cell 4 4 46 3" xfId="24448"/>
    <cellStyle name="Input Cell 4 4 46 4" xfId="24449"/>
    <cellStyle name="Input Cell 4 4 47" xfId="24450"/>
    <cellStyle name="Input Cell 4 4 48" xfId="24451"/>
    <cellStyle name="Input Cell 4 4 5" xfId="2858"/>
    <cellStyle name="Input Cell 4 4 5 2" xfId="24452"/>
    <cellStyle name="Input Cell 4 4 5 2 2" xfId="24453"/>
    <cellStyle name="Input Cell 4 4 5 2 3" xfId="24454"/>
    <cellStyle name="Input Cell 4 4 5 2 4" xfId="24455"/>
    <cellStyle name="Input Cell 4 4 5 3" xfId="24456"/>
    <cellStyle name="Input Cell 4 4 5 4" xfId="24457"/>
    <cellStyle name="Input Cell 4 4 5 5" xfId="24458"/>
    <cellStyle name="Input Cell 4 4 6" xfId="2859"/>
    <cellStyle name="Input Cell 4 4 6 2" xfId="24459"/>
    <cellStyle name="Input Cell 4 4 6 2 2" xfId="24460"/>
    <cellStyle name="Input Cell 4 4 6 2 3" xfId="24461"/>
    <cellStyle name="Input Cell 4 4 6 2 4" xfId="24462"/>
    <cellStyle name="Input Cell 4 4 6 3" xfId="24463"/>
    <cellStyle name="Input Cell 4 4 6 4" xfId="24464"/>
    <cellStyle name="Input Cell 4 4 6 5" xfId="24465"/>
    <cellStyle name="Input Cell 4 4 7" xfId="2860"/>
    <cellStyle name="Input Cell 4 4 7 2" xfId="24466"/>
    <cellStyle name="Input Cell 4 4 7 2 2" xfId="24467"/>
    <cellStyle name="Input Cell 4 4 7 2 3" xfId="24468"/>
    <cellStyle name="Input Cell 4 4 7 2 4" xfId="24469"/>
    <cellStyle name="Input Cell 4 4 7 3" xfId="24470"/>
    <cellStyle name="Input Cell 4 4 7 4" xfId="24471"/>
    <cellStyle name="Input Cell 4 4 7 5" xfId="24472"/>
    <cellStyle name="Input Cell 4 4 8" xfId="2861"/>
    <cellStyle name="Input Cell 4 4 8 2" xfId="24473"/>
    <cellStyle name="Input Cell 4 4 8 2 2" xfId="24474"/>
    <cellStyle name="Input Cell 4 4 8 2 3" xfId="24475"/>
    <cellStyle name="Input Cell 4 4 8 2 4" xfId="24476"/>
    <cellStyle name="Input Cell 4 4 8 3" xfId="24477"/>
    <cellStyle name="Input Cell 4 4 8 4" xfId="24478"/>
    <cellStyle name="Input Cell 4 4 8 5" xfId="24479"/>
    <cellStyle name="Input Cell 4 4 9" xfId="2862"/>
    <cellStyle name="Input Cell 4 4 9 2" xfId="24480"/>
    <cellStyle name="Input Cell 4 4 9 2 2" xfId="24481"/>
    <cellStyle name="Input Cell 4 4 9 2 3" xfId="24482"/>
    <cellStyle name="Input Cell 4 4 9 2 4" xfId="24483"/>
    <cellStyle name="Input Cell 4 4 9 3" xfId="24484"/>
    <cellStyle name="Input Cell 4 4 9 4" xfId="24485"/>
    <cellStyle name="Input Cell 4 4 9 5" xfId="24486"/>
    <cellStyle name="Input Cell 4 5" xfId="2863"/>
    <cellStyle name="Input Cell 4 5 10" xfId="2864"/>
    <cellStyle name="Input Cell 4 5 10 2" xfId="24487"/>
    <cellStyle name="Input Cell 4 5 10 2 2" xfId="24488"/>
    <cellStyle name="Input Cell 4 5 10 2 3" xfId="24489"/>
    <cellStyle name="Input Cell 4 5 10 2 4" xfId="24490"/>
    <cellStyle name="Input Cell 4 5 10 3" xfId="24491"/>
    <cellStyle name="Input Cell 4 5 10 4" xfId="24492"/>
    <cellStyle name="Input Cell 4 5 10 5" xfId="24493"/>
    <cellStyle name="Input Cell 4 5 11" xfId="2865"/>
    <cellStyle name="Input Cell 4 5 11 2" xfId="24494"/>
    <cellStyle name="Input Cell 4 5 11 2 2" xfId="24495"/>
    <cellStyle name="Input Cell 4 5 11 2 3" xfId="24496"/>
    <cellStyle name="Input Cell 4 5 11 2 4" xfId="24497"/>
    <cellStyle name="Input Cell 4 5 11 3" xfId="24498"/>
    <cellStyle name="Input Cell 4 5 11 4" xfId="24499"/>
    <cellStyle name="Input Cell 4 5 11 5" xfId="24500"/>
    <cellStyle name="Input Cell 4 5 12" xfId="2866"/>
    <cellStyle name="Input Cell 4 5 12 2" xfId="24501"/>
    <cellStyle name="Input Cell 4 5 12 2 2" xfId="24502"/>
    <cellStyle name="Input Cell 4 5 12 2 3" xfId="24503"/>
    <cellStyle name="Input Cell 4 5 12 2 4" xfId="24504"/>
    <cellStyle name="Input Cell 4 5 12 3" xfId="24505"/>
    <cellStyle name="Input Cell 4 5 12 4" xfId="24506"/>
    <cellStyle name="Input Cell 4 5 12 5" xfId="24507"/>
    <cellStyle name="Input Cell 4 5 13" xfId="2867"/>
    <cellStyle name="Input Cell 4 5 13 2" xfId="24508"/>
    <cellStyle name="Input Cell 4 5 13 2 2" xfId="24509"/>
    <cellStyle name="Input Cell 4 5 13 2 3" xfId="24510"/>
    <cellStyle name="Input Cell 4 5 13 2 4" xfId="24511"/>
    <cellStyle name="Input Cell 4 5 13 3" xfId="24512"/>
    <cellStyle name="Input Cell 4 5 13 4" xfId="24513"/>
    <cellStyle name="Input Cell 4 5 13 5" xfId="24514"/>
    <cellStyle name="Input Cell 4 5 14" xfId="2868"/>
    <cellStyle name="Input Cell 4 5 14 2" xfId="24515"/>
    <cellStyle name="Input Cell 4 5 14 2 2" xfId="24516"/>
    <cellStyle name="Input Cell 4 5 14 2 3" xfId="24517"/>
    <cellStyle name="Input Cell 4 5 14 2 4" xfId="24518"/>
    <cellStyle name="Input Cell 4 5 14 3" xfId="24519"/>
    <cellStyle name="Input Cell 4 5 14 4" xfId="24520"/>
    <cellStyle name="Input Cell 4 5 14 5" xfId="24521"/>
    <cellStyle name="Input Cell 4 5 15" xfId="2869"/>
    <cellStyle name="Input Cell 4 5 15 2" xfId="24522"/>
    <cellStyle name="Input Cell 4 5 15 2 2" xfId="24523"/>
    <cellStyle name="Input Cell 4 5 15 2 3" xfId="24524"/>
    <cellStyle name="Input Cell 4 5 15 2 4" xfId="24525"/>
    <cellStyle name="Input Cell 4 5 15 3" xfId="24526"/>
    <cellStyle name="Input Cell 4 5 15 4" xfId="24527"/>
    <cellStyle name="Input Cell 4 5 15 5" xfId="24528"/>
    <cellStyle name="Input Cell 4 5 16" xfId="2870"/>
    <cellStyle name="Input Cell 4 5 16 2" xfId="24529"/>
    <cellStyle name="Input Cell 4 5 16 2 2" xfId="24530"/>
    <cellStyle name="Input Cell 4 5 16 2 3" xfId="24531"/>
    <cellStyle name="Input Cell 4 5 16 2 4" xfId="24532"/>
    <cellStyle name="Input Cell 4 5 16 3" xfId="24533"/>
    <cellStyle name="Input Cell 4 5 16 4" xfId="24534"/>
    <cellStyle name="Input Cell 4 5 16 5" xfId="24535"/>
    <cellStyle name="Input Cell 4 5 17" xfId="2871"/>
    <cellStyle name="Input Cell 4 5 17 2" xfId="24536"/>
    <cellStyle name="Input Cell 4 5 17 2 2" xfId="24537"/>
    <cellStyle name="Input Cell 4 5 17 2 3" xfId="24538"/>
    <cellStyle name="Input Cell 4 5 17 2 4" xfId="24539"/>
    <cellStyle name="Input Cell 4 5 17 3" xfId="24540"/>
    <cellStyle name="Input Cell 4 5 17 4" xfId="24541"/>
    <cellStyle name="Input Cell 4 5 17 5" xfId="24542"/>
    <cellStyle name="Input Cell 4 5 18" xfId="2872"/>
    <cellStyle name="Input Cell 4 5 18 2" xfId="24543"/>
    <cellStyle name="Input Cell 4 5 18 2 2" xfId="24544"/>
    <cellStyle name="Input Cell 4 5 18 2 3" xfId="24545"/>
    <cellStyle name="Input Cell 4 5 18 2 4" xfId="24546"/>
    <cellStyle name="Input Cell 4 5 18 3" xfId="24547"/>
    <cellStyle name="Input Cell 4 5 18 4" xfId="24548"/>
    <cellStyle name="Input Cell 4 5 18 5" xfId="24549"/>
    <cellStyle name="Input Cell 4 5 19" xfId="2873"/>
    <cellStyle name="Input Cell 4 5 19 2" xfId="24550"/>
    <cellStyle name="Input Cell 4 5 19 2 2" xfId="24551"/>
    <cellStyle name="Input Cell 4 5 19 2 3" xfId="24552"/>
    <cellStyle name="Input Cell 4 5 19 2 4" xfId="24553"/>
    <cellStyle name="Input Cell 4 5 19 3" xfId="24554"/>
    <cellStyle name="Input Cell 4 5 19 4" xfId="24555"/>
    <cellStyle name="Input Cell 4 5 19 5" xfId="24556"/>
    <cellStyle name="Input Cell 4 5 2" xfId="2874"/>
    <cellStyle name="Input Cell 4 5 2 2" xfId="24557"/>
    <cellStyle name="Input Cell 4 5 2 2 2" xfId="24558"/>
    <cellStyle name="Input Cell 4 5 2 2 3" xfId="24559"/>
    <cellStyle name="Input Cell 4 5 2 2 4" xfId="24560"/>
    <cellStyle name="Input Cell 4 5 2 3" xfId="24561"/>
    <cellStyle name="Input Cell 4 5 2 4" xfId="24562"/>
    <cellStyle name="Input Cell 4 5 2 5" xfId="24563"/>
    <cellStyle name="Input Cell 4 5 20" xfId="2875"/>
    <cellStyle name="Input Cell 4 5 20 2" xfId="24564"/>
    <cellStyle name="Input Cell 4 5 20 2 2" xfId="24565"/>
    <cellStyle name="Input Cell 4 5 20 2 3" xfId="24566"/>
    <cellStyle name="Input Cell 4 5 20 2 4" xfId="24567"/>
    <cellStyle name="Input Cell 4 5 20 3" xfId="24568"/>
    <cellStyle name="Input Cell 4 5 20 4" xfId="24569"/>
    <cellStyle name="Input Cell 4 5 20 5" xfId="24570"/>
    <cellStyle name="Input Cell 4 5 21" xfId="2876"/>
    <cellStyle name="Input Cell 4 5 21 2" xfId="24571"/>
    <cellStyle name="Input Cell 4 5 21 2 2" xfId="24572"/>
    <cellStyle name="Input Cell 4 5 21 2 3" xfId="24573"/>
    <cellStyle name="Input Cell 4 5 21 2 4" xfId="24574"/>
    <cellStyle name="Input Cell 4 5 21 3" xfId="24575"/>
    <cellStyle name="Input Cell 4 5 21 4" xfId="24576"/>
    <cellStyle name="Input Cell 4 5 21 5" xfId="24577"/>
    <cellStyle name="Input Cell 4 5 22" xfId="2877"/>
    <cellStyle name="Input Cell 4 5 22 2" xfId="24578"/>
    <cellStyle name="Input Cell 4 5 22 2 2" xfId="24579"/>
    <cellStyle name="Input Cell 4 5 22 2 3" xfId="24580"/>
    <cellStyle name="Input Cell 4 5 22 2 4" xfId="24581"/>
    <cellStyle name="Input Cell 4 5 22 3" xfId="24582"/>
    <cellStyle name="Input Cell 4 5 22 4" xfId="24583"/>
    <cellStyle name="Input Cell 4 5 22 5" xfId="24584"/>
    <cellStyle name="Input Cell 4 5 23" xfId="2878"/>
    <cellStyle name="Input Cell 4 5 23 2" xfId="24585"/>
    <cellStyle name="Input Cell 4 5 23 2 2" xfId="24586"/>
    <cellStyle name="Input Cell 4 5 23 2 3" xfId="24587"/>
    <cellStyle name="Input Cell 4 5 23 2 4" xfId="24588"/>
    <cellStyle name="Input Cell 4 5 23 3" xfId="24589"/>
    <cellStyle name="Input Cell 4 5 23 4" xfId="24590"/>
    <cellStyle name="Input Cell 4 5 23 5" xfId="24591"/>
    <cellStyle name="Input Cell 4 5 24" xfId="2879"/>
    <cellStyle name="Input Cell 4 5 24 2" xfId="24592"/>
    <cellStyle name="Input Cell 4 5 24 2 2" xfId="24593"/>
    <cellStyle name="Input Cell 4 5 24 2 3" xfId="24594"/>
    <cellStyle name="Input Cell 4 5 24 2 4" xfId="24595"/>
    <cellStyle name="Input Cell 4 5 24 3" xfId="24596"/>
    <cellStyle name="Input Cell 4 5 24 4" xfId="24597"/>
    <cellStyle name="Input Cell 4 5 24 5" xfId="24598"/>
    <cellStyle name="Input Cell 4 5 25" xfId="2880"/>
    <cellStyle name="Input Cell 4 5 25 2" xfId="24599"/>
    <cellStyle name="Input Cell 4 5 25 2 2" xfId="24600"/>
    <cellStyle name="Input Cell 4 5 25 2 3" xfId="24601"/>
    <cellStyle name="Input Cell 4 5 25 2 4" xfId="24602"/>
    <cellStyle name="Input Cell 4 5 25 3" xfId="24603"/>
    <cellStyle name="Input Cell 4 5 25 4" xfId="24604"/>
    <cellStyle name="Input Cell 4 5 25 5" xfId="24605"/>
    <cellStyle name="Input Cell 4 5 26" xfId="2881"/>
    <cellStyle name="Input Cell 4 5 26 2" xfId="24606"/>
    <cellStyle name="Input Cell 4 5 26 2 2" xfId="24607"/>
    <cellStyle name="Input Cell 4 5 26 2 3" xfId="24608"/>
    <cellStyle name="Input Cell 4 5 26 2 4" xfId="24609"/>
    <cellStyle name="Input Cell 4 5 26 3" xfId="24610"/>
    <cellStyle name="Input Cell 4 5 26 4" xfId="24611"/>
    <cellStyle name="Input Cell 4 5 26 5" xfId="24612"/>
    <cellStyle name="Input Cell 4 5 27" xfId="2882"/>
    <cellStyle name="Input Cell 4 5 27 2" xfId="24613"/>
    <cellStyle name="Input Cell 4 5 27 2 2" xfId="24614"/>
    <cellStyle name="Input Cell 4 5 27 2 3" xfId="24615"/>
    <cellStyle name="Input Cell 4 5 27 2 4" xfId="24616"/>
    <cellStyle name="Input Cell 4 5 27 3" xfId="24617"/>
    <cellStyle name="Input Cell 4 5 27 4" xfId="24618"/>
    <cellStyle name="Input Cell 4 5 27 5" xfId="24619"/>
    <cellStyle name="Input Cell 4 5 28" xfId="2883"/>
    <cellStyle name="Input Cell 4 5 28 2" xfId="24620"/>
    <cellStyle name="Input Cell 4 5 28 2 2" xfId="24621"/>
    <cellStyle name="Input Cell 4 5 28 2 3" xfId="24622"/>
    <cellStyle name="Input Cell 4 5 28 2 4" xfId="24623"/>
    <cellStyle name="Input Cell 4 5 28 3" xfId="24624"/>
    <cellStyle name="Input Cell 4 5 28 4" xfId="24625"/>
    <cellStyle name="Input Cell 4 5 28 5" xfId="24626"/>
    <cellStyle name="Input Cell 4 5 29" xfId="2884"/>
    <cellStyle name="Input Cell 4 5 29 2" xfId="24627"/>
    <cellStyle name="Input Cell 4 5 29 2 2" xfId="24628"/>
    <cellStyle name="Input Cell 4 5 29 2 3" xfId="24629"/>
    <cellStyle name="Input Cell 4 5 29 2 4" xfId="24630"/>
    <cellStyle name="Input Cell 4 5 29 3" xfId="24631"/>
    <cellStyle name="Input Cell 4 5 29 4" xfId="24632"/>
    <cellStyle name="Input Cell 4 5 29 5" xfId="24633"/>
    <cellStyle name="Input Cell 4 5 3" xfId="2885"/>
    <cellStyle name="Input Cell 4 5 3 2" xfId="24634"/>
    <cellStyle name="Input Cell 4 5 3 2 2" xfId="24635"/>
    <cellStyle name="Input Cell 4 5 3 2 3" xfId="24636"/>
    <cellStyle name="Input Cell 4 5 3 2 4" xfId="24637"/>
    <cellStyle name="Input Cell 4 5 3 3" xfId="24638"/>
    <cellStyle name="Input Cell 4 5 3 4" xfId="24639"/>
    <cellStyle name="Input Cell 4 5 3 5" xfId="24640"/>
    <cellStyle name="Input Cell 4 5 30" xfId="2886"/>
    <cellStyle name="Input Cell 4 5 30 2" xfId="24641"/>
    <cellStyle name="Input Cell 4 5 30 2 2" xfId="24642"/>
    <cellStyle name="Input Cell 4 5 30 2 3" xfId="24643"/>
    <cellStyle name="Input Cell 4 5 30 2 4" xfId="24644"/>
    <cellStyle name="Input Cell 4 5 30 3" xfId="24645"/>
    <cellStyle name="Input Cell 4 5 30 4" xfId="24646"/>
    <cellStyle name="Input Cell 4 5 30 5" xfId="24647"/>
    <cellStyle name="Input Cell 4 5 31" xfId="2887"/>
    <cellStyle name="Input Cell 4 5 31 2" xfId="24648"/>
    <cellStyle name="Input Cell 4 5 31 2 2" xfId="24649"/>
    <cellStyle name="Input Cell 4 5 31 2 3" xfId="24650"/>
    <cellStyle name="Input Cell 4 5 31 2 4" xfId="24651"/>
    <cellStyle name="Input Cell 4 5 31 3" xfId="24652"/>
    <cellStyle name="Input Cell 4 5 31 4" xfId="24653"/>
    <cellStyle name="Input Cell 4 5 31 5" xfId="24654"/>
    <cellStyle name="Input Cell 4 5 32" xfId="2888"/>
    <cellStyle name="Input Cell 4 5 32 2" xfId="24655"/>
    <cellStyle name="Input Cell 4 5 32 2 2" xfId="24656"/>
    <cellStyle name="Input Cell 4 5 32 2 3" xfId="24657"/>
    <cellStyle name="Input Cell 4 5 32 2 4" xfId="24658"/>
    <cellStyle name="Input Cell 4 5 32 3" xfId="24659"/>
    <cellStyle name="Input Cell 4 5 32 4" xfId="24660"/>
    <cellStyle name="Input Cell 4 5 32 5" xfId="24661"/>
    <cellStyle name="Input Cell 4 5 33" xfId="2889"/>
    <cellStyle name="Input Cell 4 5 33 2" xfId="24662"/>
    <cellStyle name="Input Cell 4 5 33 2 2" xfId="24663"/>
    <cellStyle name="Input Cell 4 5 33 2 3" xfId="24664"/>
    <cellStyle name="Input Cell 4 5 33 2 4" xfId="24665"/>
    <cellStyle name="Input Cell 4 5 33 3" xfId="24666"/>
    <cellStyle name="Input Cell 4 5 33 4" xfId="24667"/>
    <cellStyle name="Input Cell 4 5 33 5" xfId="24668"/>
    <cellStyle name="Input Cell 4 5 34" xfId="2890"/>
    <cellStyle name="Input Cell 4 5 34 2" xfId="24669"/>
    <cellStyle name="Input Cell 4 5 34 2 2" xfId="24670"/>
    <cellStyle name="Input Cell 4 5 34 2 3" xfId="24671"/>
    <cellStyle name="Input Cell 4 5 34 2 4" xfId="24672"/>
    <cellStyle name="Input Cell 4 5 34 3" xfId="24673"/>
    <cellStyle name="Input Cell 4 5 34 4" xfId="24674"/>
    <cellStyle name="Input Cell 4 5 34 5" xfId="24675"/>
    <cellStyle name="Input Cell 4 5 35" xfId="2891"/>
    <cellStyle name="Input Cell 4 5 35 2" xfId="24676"/>
    <cellStyle name="Input Cell 4 5 35 2 2" xfId="24677"/>
    <cellStyle name="Input Cell 4 5 35 2 3" xfId="24678"/>
    <cellStyle name="Input Cell 4 5 35 2 4" xfId="24679"/>
    <cellStyle name="Input Cell 4 5 35 3" xfId="24680"/>
    <cellStyle name="Input Cell 4 5 35 4" xfId="24681"/>
    <cellStyle name="Input Cell 4 5 35 5" xfId="24682"/>
    <cellStyle name="Input Cell 4 5 36" xfId="2892"/>
    <cellStyle name="Input Cell 4 5 36 2" xfId="24683"/>
    <cellStyle name="Input Cell 4 5 36 2 2" xfId="24684"/>
    <cellStyle name="Input Cell 4 5 36 2 3" xfId="24685"/>
    <cellStyle name="Input Cell 4 5 36 2 4" xfId="24686"/>
    <cellStyle name="Input Cell 4 5 36 3" xfId="24687"/>
    <cellStyle name="Input Cell 4 5 36 4" xfId="24688"/>
    <cellStyle name="Input Cell 4 5 36 5" xfId="24689"/>
    <cellStyle name="Input Cell 4 5 37" xfId="2893"/>
    <cellStyle name="Input Cell 4 5 37 2" xfId="24690"/>
    <cellStyle name="Input Cell 4 5 37 2 2" xfId="24691"/>
    <cellStyle name="Input Cell 4 5 37 2 3" xfId="24692"/>
    <cellStyle name="Input Cell 4 5 37 2 4" xfId="24693"/>
    <cellStyle name="Input Cell 4 5 37 3" xfId="24694"/>
    <cellStyle name="Input Cell 4 5 37 4" xfId="24695"/>
    <cellStyle name="Input Cell 4 5 37 5" xfId="24696"/>
    <cellStyle name="Input Cell 4 5 38" xfId="2894"/>
    <cellStyle name="Input Cell 4 5 38 2" xfId="24697"/>
    <cellStyle name="Input Cell 4 5 38 2 2" xfId="24698"/>
    <cellStyle name="Input Cell 4 5 38 2 3" xfId="24699"/>
    <cellStyle name="Input Cell 4 5 38 2 4" xfId="24700"/>
    <cellStyle name="Input Cell 4 5 38 3" xfId="24701"/>
    <cellStyle name="Input Cell 4 5 38 4" xfId="24702"/>
    <cellStyle name="Input Cell 4 5 38 5" xfId="24703"/>
    <cellStyle name="Input Cell 4 5 39" xfId="2895"/>
    <cellStyle name="Input Cell 4 5 39 2" xfId="24704"/>
    <cellStyle name="Input Cell 4 5 39 2 2" xfId="24705"/>
    <cellStyle name="Input Cell 4 5 39 2 3" xfId="24706"/>
    <cellStyle name="Input Cell 4 5 39 2 4" xfId="24707"/>
    <cellStyle name="Input Cell 4 5 39 3" xfId="24708"/>
    <cellStyle name="Input Cell 4 5 39 4" xfId="24709"/>
    <cellStyle name="Input Cell 4 5 39 5" xfId="24710"/>
    <cellStyle name="Input Cell 4 5 4" xfId="2896"/>
    <cellStyle name="Input Cell 4 5 4 2" xfId="24711"/>
    <cellStyle name="Input Cell 4 5 4 2 2" xfId="24712"/>
    <cellStyle name="Input Cell 4 5 4 2 3" xfId="24713"/>
    <cellStyle name="Input Cell 4 5 4 2 4" xfId="24714"/>
    <cellStyle name="Input Cell 4 5 4 3" xfId="24715"/>
    <cellStyle name="Input Cell 4 5 4 4" xfId="24716"/>
    <cellStyle name="Input Cell 4 5 4 5" xfId="24717"/>
    <cellStyle name="Input Cell 4 5 40" xfId="2897"/>
    <cellStyle name="Input Cell 4 5 40 2" xfId="24718"/>
    <cellStyle name="Input Cell 4 5 40 2 2" xfId="24719"/>
    <cellStyle name="Input Cell 4 5 40 2 3" xfId="24720"/>
    <cellStyle name="Input Cell 4 5 40 2 4" xfId="24721"/>
    <cellStyle name="Input Cell 4 5 40 3" xfId="24722"/>
    <cellStyle name="Input Cell 4 5 40 4" xfId="24723"/>
    <cellStyle name="Input Cell 4 5 40 5" xfId="24724"/>
    <cellStyle name="Input Cell 4 5 41" xfId="2898"/>
    <cellStyle name="Input Cell 4 5 41 2" xfId="24725"/>
    <cellStyle name="Input Cell 4 5 41 2 2" xfId="24726"/>
    <cellStyle name="Input Cell 4 5 41 2 3" xfId="24727"/>
    <cellStyle name="Input Cell 4 5 41 2 4" xfId="24728"/>
    <cellStyle name="Input Cell 4 5 41 3" xfId="24729"/>
    <cellStyle name="Input Cell 4 5 41 4" xfId="24730"/>
    <cellStyle name="Input Cell 4 5 41 5" xfId="24731"/>
    <cellStyle name="Input Cell 4 5 42" xfId="2899"/>
    <cellStyle name="Input Cell 4 5 42 2" xfId="24732"/>
    <cellStyle name="Input Cell 4 5 42 2 2" xfId="24733"/>
    <cellStyle name="Input Cell 4 5 42 2 3" xfId="24734"/>
    <cellStyle name="Input Cell 4 5 42 2 4" xfId="24735"/>
    <cellStyle name="Input Cell 4 5 42 3" xfId="24736"/>
    <cellStyle name="Input Cell 4 5 42 4" xfId="24737"/>
    <cellStyle name="Input Cell 4 5 42 5" xfId="24738"/>
    <cellStyle name="Input Cell 4 5 43" xfId="2900"/>
    <cellStyle name="Input Cell 4 5 43 2" xfId="24739"/>
    <cellStyle name="Input Cell 4 5 43 2 2" xfId="24740"/>
    <cellStyle name="Input Cell 4 5 43 2 3" xfId="24741"/>
    <cellStyle name="Input Cell 4 5 43 2 4" xfId="24742"/>
    <cellStyle name="Input Cell 4 5 43 3" xfId="24743"/>
    <cellStyle name="Input Cell 4 5 43 4" xfId="24744"/>
    <cellStyle name="Input Cell 4 5 43 5" xfId="24745"/>
    <cellStyle name="Input Cell 4 5 44" xfId="2901"/>
    <cellStyle name="Input Cell 4 5 44 2" xfId="24746"/>
    <cellStyle name="Input Cell 4 5 44 2 2" xfId="24747"/>
    <cellStyle name="Input Cell 4 5 44 2 3" xfId="24748"/>
    <cellStyle name="Input Cell 4 5 44 2 4" xfId="24749"/>
    <cellStyle name="Input Cell 4 5 44 3" xfId="24750"/>
    <cellStyle name="Input Cell 4 5 44 4" xfId="24751"/>
    <cellStyle name="Input Cell 4 5 44 5" xfId="24752"/>
    <cellStyle name="Input Cell 4 5 45" xfId="24753"/>
    <cellStyle name="Input Cell 4 5 45 2" xfId="24754"/>
    <cellStyle name="Input Cell 4 5 45 3" xfId="24755"/>
    <cellStyle name="Input Cell 4 5 45 4" xfId="24756"/>
    <cellStyle name="Input Cell 4 5 46" xfId="24757"/>
    <cellStyle name="Input Cell 4 5 46 2" xfId="24758"/>
    <cellStyle name="Input Cell 4 5 46 3" xfId="24759"/>
    <cellStyle name="Input Cell 4 5 46 4" xfId="24760"/>
    <cellStyle name="Input Cell 4 5 47" xfId="24761"/>
    <cellStyle name="Input Cell 4 5 48" xfId="24762"/>
    <cellStyle name="Input Cell 4 5 49" xfId="24763"/>
    <cellStyle name="Input Cell 4 5 5" xfId="2902"/>
    <cellStyle name="Input Cell 4 5 5 2" xfId="24764"/>
    <cellStyle name="Input Cell 4 5 5 2 2" xfId="24765"/>
    <cellStyle name="Input Cell 4 5 5 2 3" xfId="24766"/>
    <cellStyle name="Input Cell 4 5 5 2 4" xfId="24767"/>
    <cellStyle name="Input Cell 4 5 5 3" xfId="24768"/>
    <cellStyle name="Input Cell 4 5 5 4" xfId="24769"/>
    <cellStyle name="Input Cell 4 5 5 5" xfId="24770"/>
    <cellStyle name="Input Cell 4 5 6" xfId="2903"/>
    <cellStyle name="Input Cell 4 5 6 2" xfId="24771"/>
    <cellStyle name="Input Cell 4 5 6 2 2" xfId="24772"/>
    <cellStyle name="Input Cell 4 5 6 2 3" xfId="24773"/>
    <cellStyle name="Input Cell 4 5 6 2 4" xfId="24774"/>
    <cellStyle name="Input Cell 4 5 6 3" xfId="24775"/>
    <cellStyle name="Input Cell 4 5 6 4" xfId="24776"/>
    <cellStyle name="Input Cell 4 5 6 5" xfId="24777"/>
    <cellStyle name="Input Cell 4 5 7" xfId="2904"/>
    <cellStyle name="Input Cell 4 5 7 2" xfId="24778"/>
    <cellStyle name="Input Cell 4 5 7 2 2" xfId="24779"/>
    <cellStyle name="Input Cell 4 5 7 2 3" xfId="24780"/>
    <cellStyle name="Input Cell 4 5 7 2 4" xfId="24781"/>
    <cellStyle name="Input Cell 4 5 7 3" xfId="24782"/>
    <cellStyle name="Input Cell 4 5 7 4" xfId="24783"/>
    <cellStyle name="Input Cell 4 5 7 5" xfId="24784"/>
    <cellStyle name="Input Cell 4 5 8" xfId="2905"/>
    <cellStyle name="Input Cell 4 5 8 2" xfId="24785"/>
    <cellStyle name="Input Cell 4 5 8 2 2" xfId="24786"/>
    <cellStyle name="Input Cell 4 5 8 2 3" xfId="24787"/>
    <cellStyle name="Input Cell 4 5 8 2 4" xfId="24788"/>
    <cellStyle name="Input Cell 4 5 8 3" xfId="24789"/>
    <cellStyle name="Input Cell 4 5 8 4" xfId="24790"/>
    <cellStyle name="Input Cell 4 5 8 5" xfId="24791"/>
    <cellStyle name="Input Cell 4 5 9" xfId="2906"/>
    <cellStyle name="Input Cell 4 5 9 2" xfId="24792"/>
    <cellStyle name="Input Cell 4 5 9 2 2" xfId="24793"/>
    <cellStyle name="Input Cell 4 5 9 2 3" xfId="24794"/>
    <cellStyle name="Input Cell 4 5 9 2 4" xfId="24795"/>
    <cellStyle name="Input Cell 4 5 9 3" xfId="24796"/>
    <cellStyle name="Input Cell 4 5 9 4" xfId="24797"/>
    <cellStyle name="Input Cell 4 5 9 5" xfId="24798"/>
    <cellStyle name="Input Cell 4 6" xfId="2907"/>
    <cellStyle name="Input Cell 4 6 2" xfId="24799"/>
    <cellStyle name="Input Cell 4 6 2 2" xfId="24800"/>
    <cellStyle name="Input Cell 4 6 2 3" xfId="24801"/>
    <cellStyle name="Input Cell 4 6 2 4" xfId="24802"/>
    <cellStyle name="Input Cell 4 6 3" xfId="24803"/>
    <cellStyle name="Input Cell 4 6 4" xfId="24804"/>
    <cellStyle name="Input Cell 4 6 5" xfId="24805"/>
    <cellStyle name="Input Cell 4 7" xfId="2908"/>
    <cellStyle name="Input Cell 4 7 2" xfId="24806"/>
    <cellStyle name="Input Cell 4 7 2 2" xfId="24807"/>
    <cellStyle name="Input Cell 4 7 2 3" xfId="24808"/>
    <cellStyle name="Input Cell 4 7 2 4" xfId="24809"/>
    <cellStyle name="Input Cell 4 7 3" xfId="24810"/>
    <cellStyle name="Input Cell 4 7 4" xfId="24811"/>
    <cellStyle name="Input Cell 4 7 5" xfId="24812"/>
    <cellStyle name="Input Cell 4 8" xfId="2909"/>
    <cellStyle name="Input Cell 4 8 2" xfId="24813"/>
    <cellStyle name="Input Cell 4 8 2 2" xfId="24814"/>
    <cellStyle name="Input Cell 4 8 2 3" xfId="24815"/>
    <cellStyle name="Input Cell 4 8 2 4" xfId="24816"/>
    <cellStyle name="Input Cell 4 8 3" xfId="24817"/>
    <cellStyle name="Input Cell 4 8 4" xfId="24818"/>
    <cellStyle name="Input Cell 4 8 5" xfId="24819"/>
    <cellStyle name="Input Cell 4 9" xfId="2910"/>
    <cellStyle name="Input Cell 4 9 2" xfId="24820"/>
    <cellStyle name="Input Cell 4 9 2 2" xfId="24821"/>
    <cellStyle name="Input Cell 4 9 2 3" xfId="24822"/>
    <cellStyle name="Input Cell 4 9 2 4" xfId="24823"/>
    <cellStyle name="Input Cell 4 9 3" xfId="24824"/>
    <cellStyle name="Input Cell 4 9 4" xfId="24825"/>
    <cellStyle name="Input Cell 4 9 5" xfId="24826"/>
    <cellStyle name="Input Cell 5" xfId="2911"/>
    <cellStyle name="Input Cell 5 10" xfId="2912"/>
    <cellStyle name="Input Cell 5 10 2" xfId="24827"/>
    <cellStyle name="Input Cell 5 10 2 2" xfId="24828"/>
    <cellStyle name="Input Cell 5 10 2 3" xfId="24829"/>
    <cellStyle name="Input Cell 5 10 2 4" xfId="24830"/>
    <cellStyle name="Input Cell 5 10 3" xfId="24831"/>
    <cellStyle name="Input Cell 5 10 4" xfId="24832"/>
    <cellStyle name="Input Cell 5 10 5" xfId="24833"/>
    <cellStyle name="Input Cell 5 11" xfId="2913"/>
    <cellStyle name="Input Cell 5 11 2" xfId="24834"/>
    <cellStyle name="Input Cell 5 11 2 2" xfId="24835"/>
    <cellStyle name="Input Cell 5 11 2 3" xfId="24836"/>
    <cellStyle name="Input Cell 5 11 2 4" xfId="24837"/>
    <cellStyle name="Input Cell 5 11 3" xfId="24838"/>
    <cellStyle name="Input Cell 5 11 4" xfId="24839"/>
    <cellStyle name="Input Cell 5 11 5" xfId="24840"/>
    <cellStyle name="Input Cell 5 12" xfId="2914"/>
    <cellStyle name="Input Cell 5 12 2" xfId="24841"/>
    <cellStyle name="Input Cell 5 12 2 2" xfId="24842"/>
    <cellStyle name="Input Cell 5 12 2 3" xfId="24843"/>
    <cellStyle name="Input Cell 5 12 2 4" xfId="24844"/>
    <cellStyle name="Input Cell 5 12 3" xfId="24845"/>
    <cellStyle name="Input Cell 5 12 4" xfId="24846"/>
    <cellStyle name="Input Cell 5 12 5" xfId="24847"/>
    <cellStyle name="Input Cell 5 13" xfId="2915"/>
    <cellStyle name="Input Cell 5 13 2" xfId="24848"/>
    <cellStyle name="Input Cell 5 13 2 2" xfId="24849"/>
    <cellStyle name="Input Cell 5 13 2 3" xfId="24850"/>
    <cellStyle name="Input Cell 5 13 2 4" xfId="24851"/>
    <cellStyle name="Input Cell 5 13 3" xfId="24852"/>
    <cellStyle name="Input Cell 5 13 4" xfId="24853"/>
    <cellStyle name="Input Cell 5 13 5" xfId="24854"/>
    <cellStyle name="Input Cell 5 14" xfId="2916"/>
    <cellStyle name="Input Cell 5 14 2" xfId="24855"/>
    <cellStyle name="Input Cell 5 14 2 2" xfId="24856"/>
    <cellStyle name="Input Cell 5 14 2 3" xfId="24857"/>
    <cellStyle name="Input Cell 5 14 2 4" xfId="24858"/>
    <cellStyle name="Input Cell 5 14 3" xfId="24859"/>
    <cellStyle name="Input Cell 5 14 4" xfId="24860"/>
    <cellStyle name="Input Cell 5 14 5" xfId="24861"/>
    <cellStyle name="Input Cell 5 15" xfId="2917"/>
    <cellStyle name="Input Cell 5 15 2" xfId="24862"/>
    <cellStyle name="Input Cell 5 15 2 2" xfId="24863"/>
    <cellStyle name="Input Cell 5 15 2 3" xfId="24864"/>
    <cellStyle name="Input Cell 5 15 2 4" xfId="24865"/>
    <cellStyle name="Input Cell 5 15 3" xfId="24866"/>
    <cellStyle name="Input Cell 5 15 4" xfId="24867"/>
    <cellStyle name="Input Cell 5 15 5" xfId="24868"/>
    <cellStyle name="Input Cell 5 16" xfId="2918"/>
    <cellStyle name="Input Cell 5 16 2" xfId="24869"/>
    <cellStyle name="Input Cell 5 16 2 2" xfId="24870"/>
    <cellStyle name="Input Cell 5 16 2 3" xfId="24871"/>
    <cellStyle name="Input Cell 5 16 2 4" xfId="24872"/>
    <cellStyle name="Input Cell 5 16 3" xfId="24873"/>
    <cellStyle name="Input Cell 5 16 4" xfId="24874"/>
    <cellStyle name="Input Cell 5 16 5" xfId="24875"/>
    <cellStyle name="Input Cell 5 17" xfId="2919"/>
    <cellStyle name="Input Cell 5 17 2" xfId="24876"/>
    <cellStyle name="Input Cell 5 17 2 2" xfId="24877"/>
    <cellStyle name="Input Cell 5 17 2 3" xfId="24878"/>
    <cellStyle name="Input Cell 5 17 2 4" xfId="24879"/>
    <cellStyle name="Input Cell 5 17 3" xfId="24880"/>
    <cellStyle name="Input Cell 5 17 4" xfId="24881"/>
    <cellStyle name="Input Cell 5 17 5" xfId="24882"/>
    <cellStyle name="Input Cell 5 18" xfId="2920"/>
    <cellStyle name="Input Cell 5 18 2" xfId="24883"/>
    <cellStyle name="Input Cell 5 18 2 2" xfId="24884"/>
    <cellStyle name="Input Cell 5 18 2 3" xfId="24885"/>
    <cellStyle name="Input Cell 5 18 2 4" xfId="24886"/>
    <cellStyle name="Input Cell 5 18 3" xfId="24887"/>
    <cellStyle name="Input Cell 5 18 4" xfId="24888"/>
    <cellStyle name="Input Cell 5 18 5" xfId="24889"/>
    <cellStyle name="Input Cell 5 19" xfId="2921"/>
    <cellStyle name="Input Cell 5 19 2" xfId="24890"/>
    <cellStyle name="Input Cell 5 19 2 2" xfId="24891"/>
    <cellStyle name="Input Cell 5 19 2 3" xfId="24892"/>
    <cellStyle name="Input Cell 5 19 2 4" xfId="24893"/>
    <cellStyle name="Input Cell 5 19 3" xfId="24894"/>
    <cellStyle name="Input Cell 5 19 4" xfId="24895"/>
    <cellStyle name="Input Cell 5 19 5" xfId="24896"/>
    <cellStyle name="Input Cell 5 2" xfId="2922"/>
    <cellStyle name="Input Cell 5 2 10" xfId="2923"/>
    <cellStyle name="Input Cell 5 2 10 2" xfId="24897"/>
    <cellStyle name="Input Cell 5 2 10 2 2" xfId="24898"/>
    <cellStyle name="Input Cell 5 2 10 2 3" xfId="24899"/>
    <cellStyle name="Input Cell 5 2 10 2 4" xfId="24900"/>
    <cellStyle name="Input Cell 5 2 10 3" xfId="24901"/>
    <cellStyle name="Input Cell 5 2 10 4" xfId="24902"/>
    <cellStyle name="Input Cell 5 2 10 5" xfId="24903"/>
    <cellStyle name="Input Cell 5 2 11" xfId="2924"/>
    <cellStyle name="Input Cell 5 2 11 2" xfId="24904"/>
    <cellStyle name="Input Cell 5 2 11 2 2" xfId="24905"/>
    <cellStyle name="Input Cell 5 2 11 2 3" xfId="24906"/>
    <cellStyle name="Input Cell 5 2 11 2 4" xfId="24907"/>
    <cellStyle name="Input Cell 5 2 11 3" xfId="24908"/>
    <cellStyle name="Input Cell 5 2 11 4" xfId="24909"/>
    <cellStyle name="Input Cell 5 2 11 5" xfId="24910"/>
    <cellStyle name="Input Cell 5 2 12" xfId="2925"/>
    <cellStyle name="Input Cell 5 2 12 2" xfId="24911"/>
    <cellStyle name="Input Cell 5 2 12 2 2" xfId="24912"/>
    <cellStyle name="Input Cell 5 2 12 2 3" xfId="24913"/>
    <cellStyle name="Input Cell 5 2 12 2 4" xfId="24914"/>
    <cellStyle name="Input Cell 5 2 12 3" xfId="24915"/>
    <cellStyle name="Input Cell 5 2 12 4" xfId="24916"/>
    <cellStyle name="Input Cell 5 2 12 5" xfId="24917"/>
    <cellStyle name="Input Cell 5 2 13" xfId="2926"/>
    <cellStyle name="Input Cell 5 2 13 2" xfId="24918"/>
    <cellStyle name="Input Cell 5 2 13 2 2" xfId="24919"/>
    <cellStyle name="Input Cell 5 2 13 2 3" xfId="24920"/>
    <cellStyle name="Input Cell 5 2 13 2 4" xfId="24921"/>
    <cellStyle name="Input Cell 5 2 13 3" xfId="24922"/>
    <cellStyle name="Input Cell 5 2 13 4" xfId="24923"/>
    <cellStyle name="Input Cell 5 2 13 5" xfId="24924"/>
    <cellStyle name="Input Cell 5 2 14" xfId="2927"/>
    <cellStyle name="Input Cell 5 2 14 2" xfId="24925"/>
    <cellStyle name="Input Cell 5 2 14 2 2" xfId="24926"/>
    <cellStyle name="Input Cell 5 2 14 2 3" xfId="24927"/>
    <cellStyle name="Input Cell 5 2 14 2 4" xfId="24928"/>
    <cellStyle name="Input Cell 5 2 14 3" xfId="24929"/>
    <cellStyle name="Input Cell 5 2 14 4" xfId="24930"/>
    <cellStyle name="Input Cell 5 2 14 5" xfId="24931"/>
    <cellStyle name="Input Cell 5 2 15" xfId="2928"/>
    <cellStyle name="Input Cell 5 2 15 2" xfId="24932"/>
    <cellStyle name="Input Cell 5 2 15 2 2" xfId="24933"/>
    <cellStyle name="Input Cell 5 2 15 2 3" xfId="24934"/>
    <cellStyle name="Input Cell 5 2 15 2 4" xfId="24935"/>
    <cellStyle name="Input Cell 5 2 15 3" xfId="24936"/>
    <cellStyle name="Input Cell 5 2 15 4" xfId="24937"/>
    <cellStyle name="Input Cell 5 2 15 5" xfId="24938"/>
    <cellStyle name="Input Cell 5 2 16" xfId="2929"/>
    <cellStyle name="Input Cell 5 2 16 2" xfId="24939"/>
    <cellStyle name="Input Cell 5 2 16 2 2" xfId="24940"/>
    <cellStyle name="Input Cell 5 2 16 2 3" xfId="24941"/>
    <cellStyle name="Input Cell 5 2 16 2 4" xfId="24942"/>
    <cellStyle name="Input Cell 5 2 16 3" xfId="24943"/>
    <cellStyle name="Input Cell 5 2 16 4" xfId="24944"/>
    <cellStyle name="Input Cell 5 2 16 5" xfId="24945"/>
    <cellStyle name="Input Cell 5 2 17" xfId="2930"/>
    <cellStyle name="Input Cell 5 2 17 2" xfId="24946"/>
    <cellStyle name="Input Cell 5 2 17 2 2" xfId="24947"/>
    <cellStyle name="Input Cell 5 2 17 2 3" xfId="24948"/>
    <cellStyle name="Input Cell 5 2 17 2 4" xfId="24949"/>
    <cellStyle name="Input Cell 5 2 17 3" xfId="24950"/>
    <cellStyle name="Input Cell 5 2 17 4" xfId="24951"/>
    <cellStyle name="Input Cell 5 2 17 5" xfId="24952"/>
    <cellStyle name="Input Cell 5 2 18" xfId="2931"/>
    <cellStyle name="Input Cell 5 2 18 2" xfId="24953"/>
    <cellStyle name="Input Cell 5 2 18 2 2" xfId="24954"/>
    <cellStyle name="Input Cell 5 2 18 2 3" xfId="24955"/>
    <cellStyle name="Input Cell 5 2 18 2 4" xfId="24956"/>
    <cellStyle name="Input Cell 5 2 18 3" xfId="24957"/>
    <cellStyle name="Input Cell 5 2 18 4" xfId="24958"/>
    <cellStyle name="Input Cell 5 2 18 5" xfId="24959"/>
    <cellStyle name="Input Cell 5 2 19" xfId="2932"/>
    <cellStyle name="Input Cell 5 2 19 2" xfId="24960"/>
    <cellStyle name="Input Cell 5 2 19 2 2" xfId="24961"/>
    <cellStyle name="Input Cell 5 2 19 2 3" xfId="24962"/>
    <cellStyle name="Input Cell 5 2 19 2 4" xfId="24963"/>
    <cellStyle name="Input Cell 5 2 19 3" xfId="24964"/>
    <cellStyle name="Input Cell 5 2 19 4" xfId="24965"/>
    <cellStyle name="Input Cell 5 2 19 5" xfId="24966"/>
    <cellStyle name="Input Cell 5 2 2" xfId="2933"/>
    <cellStyle name="Input Cell 5 2 2 2" xfId="24967"/>
    <cellStyle name="Input Cell 5 2 2 2 2" xfId="24968"/>
    <cellStyle name="Input Cell 5 2 2 2 3" xfId="24969"/>
    <cellStyle name="Input Cell 5 2 2 2 4" xfId="24970"/>
    <cellStyle name="Input Cell 5 2 2 3" xfId="24971"/>
    <cellStyle name="Input Cell 5 2 2 4" xfId="24972"/>
    <cellStyle name="Input Cell 5 2 2 5" xfId="24973"/>
    <cellStyle name="Input Cell 5 2 20" xfId="2934"/>
    <cellStyle name="Input Cell 5 2 20 2" xfId="24974"/>
    <cellStyle name="Input Cell 5 2 20 2 2" xfId="24975"/>
    <cellStyle name="Input Cell 5 2 20 2 3" xfId="24976"/>
    <cellStyle name="Input Cell 5 2 20 2 4" xfId="24977"/>
    <cellStyle name="Input Cell 5 2 20 3" xfId="24978"/>
    <cellStyle name="Input Cell 5 2 20 4" xfId="24979"/>
    <cellStyle name="Input Cell 5 2 20 5" xfId="24980"/>
    <cellStyle name="Input Cell 5 2 21" xfId="2935"/>
    <cellStyle name="Input Cell 5 2 21 2" xfId="24981"/>
    <cellStyle name="Input Cell 5 2 21 2 2" xfId="24982"/>
    <cellStyle name="Input Cell 5 2 21 2 3" xfId="24983"/>
    <cellStyle name="Input Cell 5 2 21 2 4" xfId="24984"/>
    <cellStyle name="Input Cell 5 2 21 3" xfId="24985"/>
    <cellStyle name="Input Cell 5 2 21 4" xfId="24986"/>
    <cellStyle name="Input Cell 5 2 21 5" xfId="24987"/>
    <cellStyle name="Input Cell 5 2 22" xfId="2936"/>
    <cellStyle name="Input Cell 5 2 22 2" xfId="24988"/>
    <cellStyle name="Input Cell 5 2 22 2 2" xfId="24989"/>
    <cellStyle name="Input Cell 5 2 22 2 3" xfId="24990"/>
    <cellStyle name="Input Cell 5 2 22 2 4" xfId="24991"/>
    <cellStyle name="Input Cell 5 2 22 3" xfId="24992"/>
    <cellStyle name="Input Cell 5 2 22 4" xfId="24993"/>
    <cellStyle name="Input Cell 5 2 22 5" xfId="24994"/>
    <cellStyle name="Input Cell 5 2 23" xfId="2937"/>
    <cellStyle name="Input Cell 5 2 23 2" xfId="24995"/>
    <cellStyle name="Input Cell 5 2 23 2 2" xfId="24996"/>
    <cellStyle name="Input Cell 5 2 23 2 3" xfId="24997"/>
    <cellStyle name="Input Cell 5 2 23 2 4" xfId="24998"/>
    <cellStyle name="Input Cell 5 2 23 3" xfId="24999"/>
    <cellStyle name="Input Cell 5 2 23 4" xfId="25000"/>
    <cellStyle name="Input Cell 5 2 23 5" xfId="25001"/>
    <cellStyle name="Input Cell 5 2 24" xfId="2938"/>
    <cellStyle name="Input Cell 5 2 24 2" xfId="25002"/>
    <cellStyle name="Input Cell 5 2 24 2 2" xfId="25003"/>
    <cellStyle name="Input Cell 5 2 24 2 3" xfId="25004"/>
    <cellStyle name="Input Cell 5 2 24 2 4" xfId="25005"/>
    <cellStyle name="Input Cell 5 2 24 3" xfId="25006"/>
    <cellStyle name="Input Cell 5 2 24 4" xfId="25007"/>
    <cellStyle name="Input Cell 5 2 24 5" xfId="25008"/>
    <cellStyle name="Input Cell 5 2 25" xfId="2939"/>
    <cellStyle name="Input Cell 5 2 25 2" xfId="25009"/>
    <cellStyle name="Input Cell 5 2 25 2 2" xfId="25010"/>
    <cellStyle name="Input Cell 5 2 25 2 3" xfId="25011"/>
    <cellStyle name="Input Cell 5 2 25 2 4" xfId="25012"/>
    <cellStyle name="Input Cell 5 2 25 3" xfId="25013"/>
    <cellStyle name="Input Cell 5 2 25 4" xfId="25014"/>
    <cellStyle name="Input Cell 5 2 25 5" xfId="25015"/>
    <cellStyle name="Input Cell 5 2 26" xfId="2940"/>
    <cellStyle name="Input Cell 5 2 26 2" xfId="25016"/>
    <cellStyle name="Input Cell 5 2 26 2 2" xfId="25017"/>
    <cellStyle name="Input Cell 5 2 26 2 3" xfId="25018"/>
    <cellStyle name="Input Cell 5 2 26 2 4" xfId="25019"/>
    <cellStyle name="Input Cell 5 2 26 3" xfId="25020"/>
    <cellStyle name="Input Cell 5 2 26 4" xfId="25021"/>
    <cellStyle name="Input Cell 5 2 26 5" xfId="25022"/>
    <cellStyle name="Input Cell 5 2 27" xfId="2941"/>
    <cellStyle name="Input Cell 5 2 27 2" xfId="25023"/>
    <cellStyle name="Input Cell 5 2 27 2 2" xfId="25024"/>
    <cellStyle name="Input Cell 5 2 27 2 3" xfId="25025"/>
    <cellStyle name="Input Cell 5 2 27 2 4" xfId="25026"/>
    <cellStyle name="Input Cell 5 2 27 3" xfId="25027"/>
    <cellStyle name="Input Cell 5 2 27 4" xfId="25028"/>
    <cellStyle name="Input Cell 5 2 27 5" xfId="25029"/>
    <cellStyle name="Input Cell 5 2 28" xfId="2942"/>
    <cellStyle name="Input Cell 5 2 28 2" xfId="25030"/>
    <cellStyle name="Input Cell 5 2 28 2 2" xfId="25031"/>
    <cellStyle name="Input Cell 5 2 28 2 3" xfId="25032"/>
    <cellStyle name="Input Cell 5 2 28 2 4" xfId="25033"/>
    <cellStyle name="Input Cell 5 2 28 3" xfId="25034"/>
    <cellStyle name="Input Cell 5 2 28 4" xfId="25035"/>
    <cellStyle name="Input Cell 5 2 28 5" xfId="25036"/>
    <cellStyle name="Input Cell 5 2 29" xfId="2943"/>
    <cellStyle name="Input Cell 5 2 29 2" xfId="25037"/>
    <cellStyle name="Input Cell 5 2 29 2 2" xfId="25038"/>
    <cellStyle name="Input Cell 5 2 29 2 3" xfId="25039"/>
    <cellStyle name="Input Cell 5 2 29 2 4" xfId="25040"/>
    <cellStyle name="Input Cell 5 2 29 3" xfId="25041"/>
    <cellStyle name="Input Cell 5 2 29 4" xfId="25042"/>
    <cellStyle name="Input Cell 5 2 29 5" xfId="25043"/>
    <cellStyle name="Input Cell 5 2 3" xfId="2944"/>
    <cellStyle name="Input Cell 5 2 3 2" xfId="25044"/>
    <cellStyle name="Input Cell 5 2 3 2 2" xfId="25045"/>
    <cellStyle name="Input Cell 5 2 3 2 3" xfId="25046"/>
    <cellStyle name="Input Cell 5 2 3 2 4" xfId="25047"/>
    <cellStyle name="Input Cell 5 2 3 3" xfId="25048"/>
    <cellStyle name="Input Cell 5 2 3 4" xfId="25049"/>
    <cellStyle name="Input Cell 5 2 3 5" xfId="25050"/>
    <cellStyle name="Input Cell 5 2 30" xfId="2945"/>
    <cellStyle name="Input Cell 5 2 30 2" xfId="25051"/>
    <cellStyle name="Input Cell 5 2 30 2 2" xfId="25052"/>
    <cellStyle name="Input Cell 5 2 30 2 3" xfId="25053"/>
    <cellStyle name="Input Cell 5 2 30 2 4" xfId="25054"/>
    <cellStyle name="Input Cell 5 2 30 3" xfId="25055"/>
    <cellStyle name="Input Cell 5 2 30 4" xfId="25056"/>
    <cellStyle name="Input Cell 5 2 30 5" xfId="25057"/>
    <cellStyle name="Input Cell 5 2 31" xfId="2946"/>
    <cellStyle name="Input Cell 5 2 31 2" xfId="25058"/>
    <cellStyle name="Input Cell 5 2 31 2 2" xfId="25059"/>
    <cellStyle name="Input Cell 5 2 31 2 3" xfId="25060"/>
    <cellStyle name="Input Cell 5 2 31 2 4" xfId="25061"/>
    <cellStyle name="Input Cell 5 2 31 3" xfId="25062"/>
    <cellStyle name="Input Cell 5 2 31 4" xfId="25063"/>
    <cellStyle name="Input Cell 5 2 31 5" xfId="25064"/>
    <cellStyle name="Input Cell 5 2 32" xfId="2947"/>
    <cellStyle name="Input Cell 5 2 32 2" xfId="25065"/>
    <cellStyle name="Input Cell 5 2 32 2 2" xfId="25066"/>
    <cellStyle name="Input Cell 5 2 32 2 3" xfId="25067"/>
    <cellStyle name="Input Cell 5 2 32 2 4" xfId="25068"/>
    <cellStyle name="Input Cell 5 2 32 3" xfId="25069"/>
    <cellStyle name="Input Cell 5 2 32 4" xfId="25070"/>
    <cellStyle name="Input Cell 5 2 32 5" xfId="25071"/>
    <cellStyle name="Input Cell 5 2 33" xfId="2948"/>
    <cellStyle name="Input Cell 5 2 33 2" xfId="25072"/>
    <cellStyle name="Input Cell 5 2 33 2 2" xfId="25073"/>
    <cellStyle name="Input Cell 5 2 33 2 3" xfId="25074"/>
    <cellStyle name="Input Cell 5 2 33 2 4" xfId="25075"/>
    <cellStyle name="Input Cell 5 2 33 3" xfId="25076"/>
    <cellStyle name="Input Cell 5 2 33 4" xfId="25077"/>
    <cellStyle name="Input Cell 5 2 33 5" xfId="25078"/>
    <cellStyle name="Input Cell 5 2 34" xfId="2949"/>
    <cellStyle name="Input Cell 5 2 34 2" xfId="25079"/>
    <cellStyle name="Input Cell 5 2 34 2 2" xfId="25080"/>
    <cellStyle name="Input Cell 5 2 34 2 3" xfId="25081"/>
    <cellStyle name="Input Cell 5 2 34 2 4" xfId="25082"/>
    <cellStyle name="Input Cell 5 2 34 3" xfId="25083"/>
    <cellStyle name="Input Cell 5 2 34 4" xfId="25084"/>
    <cellStyle name="Input Cell 5 2 34 5" xfId="25085"/>
    <cellStyle name="Input Cell 5 2 35" xfId="2950"/>
    <cellStyle name="Input Cell 5 2 35 2" xfId="25086"/>
    <cellStyle name="Input Cell 5 2 35 2 2" xfId="25087"/>
    <cellStyle name="Input Cell 5 2 35 2 3" xfId="25088"/>
    <cellStyle name="Input Cell 5 2 35 2 4" xfId="25089"/>
    <cellStyle name="Input Cell 5 2 35 3" xfId="25090"/>
    <cellStyle name="Input Cell 5 2 35 4" xfId="25091"/>
    <cellStyle name="Input Cell 5 2 35 5" xfId="25092"/>
    <cellStyle name="Input Cell 5 2 36" xfId="2951"/>
    <cellStyle name="Input Cell 5 2 36 2" xfId="25093"/>
    <cellStyle name="Input Cell 5 2 36 2 2" xfId="25094"/>
    <cellStyle name="Input Cell 5 2 36 2 3" xfId="25095"/>
    <cellStyle name="Input Cell 5 2 36 2 4" xfId="25096"/>
    <cellStyle name="Input Cell 5 2 36 3" xfId="25097"/>
    <cellStyle name="Input Cell 5 2 36 4" xfId="25098"/>
    <cellStyle name="Input Cell 5 2 36 5" xfId="25099"/>
    <cellStyle name="Input Cell 5 2 37" xfId="2952"/>
    <cellStyle name="Input Cell 5 2 37 2" xfId="25100"/>
    <cellStyle name="Input Cell 5 2 37 2 2" xfId="25101"/>
    <cellStyle name="Input Cell 5 2 37 2 3" xfId="25102"/>
    <cellStyle name="Input Cell 5 2 37 2 4" xfId="25103"/>
    <cellStyle name="Input Cell 5 2 37 3" xfId="25104"/>
    <cellStyle name="Input Cell 5 2 37 4" xfId="25105"/>
    <cellStyle name="Input Cell 5 2 37 5" xfId="25106"/>
    <cellStyle name="Input Cell 5 2 38" xfId="2953"/>
    <cellStyle name="Input Cell 5 2 38 2" xfId="25107"/>
    <cellStyle name="Input Cell 5 2 38 2 2" xfId="25108"/>
    <cellStyle name="Input Cell 5 2 38 2 3" xfId="25109"/>
    <cellStyle name="Input Cell 5 2 38 2 4" xfId="25110"/>
    <cellStyle name="Input Cell 5 2 38 3" xfId="25111"/>
    <cellStyle name="Input Cell 5 2 38 4" xfId="25112"/>
    <cellStyle name="Input Cell 5 2 38 5" xfId="25113"/>
    <cellStyle name="Input Cell 5 2 39" xfId="2954"/>
    <cellStyle name="Input Cell 5 2 39 2" xfId="25114"/>
    <cellStyle name="Input Cell 5 2 39 2 2" xfId="25115"/>
    <cellStyle name="Input Cell 5 2 39 2 3" xfId="25116"/>
    <cellStyle name="Input Cell 5 2 39 2 4" xfId="25117"/>
    <cellStyle name="Input Cell 5 2 39 3" xfId="25118"/>
    <cellStyle name="Input Cell 5 2 39 4" xfId="25119"/>
    <cellStyle name="Input Cell 5 2 39 5" xfId="25120"/>
    <cellStyle name="Input Cell 5 2 4" xfId="2955"/>
    <cellStyle name="Input Cell 5 2 4 2" xfId="25121"/>
    <cellStyle name="Input Cell 5 2 4 2 2" xfId="25122"/>
    <cellStyle name="Input Cell 5 2 4 2 3" xfId="25123"/>
    <cellStyle name="Input Cell 5 2 4 2 4" xfId="25124"/>
    <cellStyle name="Input Cell 5 2 4 3" xfId="25125"/>
    <cellStyle name="Input Cell 5 2 4 4" xfId="25126"/>
    <cellStyle name="Input Cell 5 2 4 5" xfId="25127"/>
    <cellStyle name="Input Cell 5 2 40" xfId="2956"/>
    <cellStyle name="Input Cell 5 2 40 2" xfId="25128"/>
    <cellStyle name="Input Cell 5 2 40 2 2" xfId="25129"/>
    <cellStyle name="Input Cell 5 2 40 2 3" xfId="25130"/>
    <cellStyle name="Input Cell 5 2 40 2 4" xfId="25131"/>
    <cellStyle name="Input Cell 5 2 40 3" xfId="25132"/>
    <cellStyle name="Input Cell 5 2 40 4" xfId="25133"/>
    <cellStyle name="Input Cell 5 2 40 5" xfId="25134"/>
    <cellStyle name="Input Cell 5 2 41" xfId="2957"/>
    <cellStyle name="Input Cell 5 2 41 2" xfId="25135"/>
    <cellStyle name="Input Cell 5 2 41 2 2" xfId="25136"/>
    <cellStyle name="Input Cell 5 2 41 2 3" xfId="25137"/>
    <cellStyle name="Input Cell 5 2 41 2 4" xfId="25138"/>
    <cellStyle name="Input Cell 5 2 41 3" xfId="25139"/>
    <cellStyle name="Input Cell 5 2 41 4" xfId="25140"/>
    <cellStyle name="Input Cell 5 2 41 5" xfId="25141"/>
    <cellStyle name="Input Cell 5 2 42" xfId="2958"/>
    <cellStyle name="Input Cell 5 2 42 2" xfId="25142"/>
    <cellStyle name="Input Cell 5 2 42 2 2" xfId="25143"/>
    <cellStyle name="Input Cell 5 2 42 2 3" xfId="25144"/>
    <cellStyle name="Input Cell 5 2 42 2 4" xfId="25145"/>
    <cellStyle name="Input Cell 5 2 42 3" xfId="25146"/>
    <cellStyle name="Input Cell 5 2 42 4" xfId="25147"/>
    <cellStyle name="Input Cell 5 2 42 5" xfId="25148"/>
    <cellStyle name="Input Cell 5 2 43" xfId="2959"/>
    <cellStyle name="Input Cell 5 2 43 2" xfId="25149"/>
    <cellStyle name="Input Cell 5 2 43 2 2" xfId="25150"/>
    <cellStyle name="Input Cell 5 2 43 2 3" xfId="25151"/>
    <cellStyle name="Input Cell 5 2 43 2 4" xfId="25152"/>
    <cellStyle name="Input Cell 5 2 43 3" xfId="25153"/>
    <cellStyle name="Input Cell 5 2 43 4" xfId="25154"/>
    <cellStyle name="Input Cell 5 2 43 5" xfId="25155"/>
    <cellStyle name="Input Cell 5 2 44" xfId="2960"/>
    <cellStyle name="Input Cell 5 2 44 2" xfId="25156"/>
    <cellStyle name="Input Cell 5 2 44 2 2" xfId="25157"/>
    <cellStyle name="Input Cell 5 2 44 2 3" xfId="25158"/>
    <cellStyle name="Input Cell 5 2 44 2 4" xfId="25159"/>
    <cellStyle name="Input Cell 5 2 44 3" xfId="25160"/>
    <cellStyle name="Input Cell 5 2 44 4" xfId="25161"/>
    <cellStyle name="Input Cell 5 2 44 5" xfId="25162"/>
    <cellStyle name="Input Cell 5 2 45" xfId="25163"/>
    <cellStyle name="Input Cell 5 2 45 2" xfId="25164"/>
    <cellStyle name="Input Cell 5 2 45 3" xfId="25165"/>
    <cellStyle name="Input Cell 5 2 45 4" xfId="25166"/>
    <cellStyle name="Input Cell 5 2 46" xfId="25167"/>
    <cellStyle name="Input Cell 5 2 46 2" xfId="25168"/>
    <cellStyle name="Input Cell 5 2 46 3" xfId="25169"/>
    <cellStyle name="Input Cell 5 2 46 4" xfId="25170"/>
    <cellStyle name="Input Cell 5 2 47" xfId="25171"/>
    <cellStyle name="Input Cell 5 2 48" xfId="25172"/>
    <cellStyle name="Input Cell 5 2 5" xfId="2961"/>
    <cellStyle name="Input Cell 5 2 5 2" xfId="25173"/>
    <cellStyle name="Input Cell 5 2 5 2 2" xfId="25174"/>
    <cellStyle name="Input Cell 5 2 5 2 3" xfId="25175"/>
    <cellStyle name="Input Cell 5 2 5 2 4" xfId="25176"/>
    <cellStyle name="Input Cell 5 2 5 3" xfId="25177"/>
    <cellStyle name="Input Cell 5 2 5 4" xfId="25178"/>
    <cellStyle name="Input Cell 5 2 5 5" xfId="25179"/>
    <cellStyle name="Input Cell 5 2 6" xfId="2962"/>
    <cellStyle name="Input Cell 5 2 6 2" xfId="25180"/>
    <cellStyle name="Input Cell 5 2 6 2 2" xfId="25181"/>
    <cellStyle name="Input Cell 5 2 6 2 3" xfId="25182"/>
    <cellStyle name="Input Cell 5 2 6 2 4" xfId="25183"/>
    <cellStyle name="Input Cell 5 2 6 3" xfId="25184"/>
    <cellStyle name="Input Cell 5 2 6 4" xfId="25185"/>
    <cellStyle name="Input Cell 5 2 6 5" xfId="25186"/>
    <cellStyle name="Input Cell 5 2 7" xfId="2963"/>
    <cellStyle name="Input Cell 5 2 7 2" xfId="25187"/>
    <cellStyle name="Input Cell 5 2 7 2 2" xfId="25188"/>
    <cellStyle name="Input Cell 5 2 7 2 3" xfId="25189"/>
    <cellStyle name="Input Cell 5 2 7 2 4" xfId="25190"/>
    <cellStyle name="Input Cell 5 2 7 3" xfId="25191"/>
    <cellStyle name="Input Cell 5 2 7 4" xfId="25192"/>
    <cellStyle name="Input Cell 5 2 7 5" xfId="25193"/>
    <cellStyle name="Input Cell 5 2 8" xfId="2964"/>
    <cellStyle name="Input Cell 5 2 8 2" xfId="25194"/>
    <cellStyle name="Input Cell 5 2 8 2 2" xfId="25195"/>
    <cellStyle name="Input Cell 5 2 8 2 3" xfId="25196"/>
    <cellStyle name="Input Cell 5 2 8 2 4" xfId="25197"/>
    <cellStyle name="Input Cell 5 2 8 3" xfId="25198"/>
    <cellStyle name="Input Cell 5 2 8 4" xfId="25199"/>
    <cellStyle name="Input Cell 5 2 8 5" xfId="25200"/>
    <cellStyle name="Input Cell 5 2 9" xfId="2965"/>
    <cellStyle name="Input Cell 5 2 9 2" xfId="25201"/>
    <cellStyle name="Input Cell 5 2 9 2 2" xfId="25202"/>
    <cellStyle name="Input Cell 5 2 9 2 3" xfId="25203"/>
    <cellStyle name="Input Cell 5 2 9 2 4" xfId="25204"/>
    <cellStyle name="Input Cell 5 2 9 3" xfId="25205"/>
    <cellStyle name="Input Cell 5 2 9 4" xfId="25206"/>
    <cellStyle name="Input Cell 5 2 9 5" xfId="25207"/>
    <cellStyle name="Input Cell 5 20" xfId="2966"/>
    <cellStyle name="Input Cell 5 20 2" xfId="25208"/>
    <cellStyle name="Input Cell 5 20 2 2" xfId="25209"/>
    <cellStyle name="Input Cell 5 20 2 3" xfId="25210"/>
    <cellStyle name="Input Cell 5 20 2 4" xfId="25211"/>
    <cellStyle name="Input Cell 5 20 3" xfId="25212"/>
    <cellStyle name="Input Cell 5 20 4" xfId="25213"/>
    <cellStyle name="Input Cell 5 20 5" xfId="25214"/>
    <cellStyle name="Input Cell 5 21" xfId="2967"/>
    <cellStyle name="Input Cell 5 21 2" xfId="25215"/>
    <cellStyle name="Input Cell 5 21 2 2" xfId="25216"/>
    <cellStyle name="Input Cell 5 21 2 3" xfId="25217"/>
    <cellStyle name="Input Cell 5 21 2 4" xfId="25218"/>
    <cellStyle name="Input Cell 5 21 3" xfId="25219"/>
    <cellStyle name="Input Cell 5 21 4" xfId="25220"/>
    <cellStyle name="Input Cell 5 21 5" xfId="25221"/>
    <cellStyle name="Input Cell 5 22" xfId="2968"/>
    <cellStyle name="Input Cell 5 22 2" xfId="25222"/>
    <cellStyle name="Input Cell 5 22 2 2" xfId="25223"/>
    <cellStyle name="Input Cell 5 22 2 3" xfId="25224"/>
    <cellStyle name="Input Cell 5 22 2 4" xfId="25225"/>
    <cellStyle name="Input Cell 5 22 3" xfId="25226"/>
    <cellStyle name="Input Cell 5 22 4" xfId="25227"/>
    <cellStyle name="Input Cell 5 22 5" xfId="25228"/>
    <cellStyle name="Input Cell 5 23" xfId="2969"/>
    <cellStyle name="Input Cell 5 23 2" xfId="25229"/>
    <cellStyle name="Input Cell 5 23 2 2" xfId="25230"/>
    <cellStyle name="Input Cell 5 23 2 3" xfId="25231"/>
    <cellStyle name="Input Cell 5 23 2 4" xfId="25232"/>
    <cellStyle name="Input Cell 5 23 3" xfId="25233"/>
    <cellStyle name="Input Cell 5 23 4" xfId="25234"/>
    <cellStyle name="Input Cell 5 23 5" xfId="25235"/>
    <cellStyle name="Input Cell 5 24" xfId="2970"/>
    <cellStyle name="Input Cell 5 24 2" xfId="25236"/>
    <cellStyle name="Input Cell 5 24 2 2" xfId="25237"/>
    <cellStyle name="Input Cell 5 24 2 3" xfId="25238"/>
    <cellStyle name="Input Cell 5 24 2 4" xfId="25239"/>
    <cellStyle name="Input Cell 5 24 3" xfId="25240"/>
    <cellStyle name="Input Cell 5 24 4" xfId="25241"/>
    <cellStyle name="Input Cell 5 24 5" xfId="25242"/>
    <cellStyle name="Input Cell 5 25" xfId="2971"/>
    <cellStyle name="Input Cell 5 25 2" xfId="25243"/>
    <cellStyle name="Input Cell 5 25 2 2" xfId="25244"/>
    <cellStyle name="Input Cell 5 25 2 3" xfId="25245"/>
    <cellStyle name="Input Cell 5 25 2 4" xfId="25246"/>
    <cellStyle name="Input Cell 5 25 3" xfId="25247"/>
    <cellStyle name="Input Cell 5 25 4" xfId="25248"/>
    <cellStyle name="Input Cell 5 25 5" xfId="25249"/>
    <cellStyle name="Input Cell 5 26" xfId="2972"/>
    <cellStyle name="Input Cell 5 26 2" xfId="25250"/>
    <cellStyle name="Input Cell 5 26 2 2" xfId="25251"/>
    <cellStyle name="Input Cell 5 26 2 3" xfId="25252"/>
    <cellStyle name="Input Cell 5 26 2 4" xfId="25253"/>
    <cellStyle name="Input Cell 5 26 3" xfId="25254"/>
    <cellStyle name="Input Cell 5 26 4" xfId="25255"/>
    <cellStyle name="Input Cell 5 26 5" xfId="25256"/>
    <cellStyle name="Input Cell 5 27" xfId="2973"/>
    <cellStyle name="Input Cell 5 27 2" xfId="25257"/>
    <cellStyle name="Input Cell 5 27 2 2" xfId="25258"/>
    <cellStyle name="Input Cell 5 27 2 3" xfId="25259"/>
    <cellStyle name="Input Cell 5 27 2 4" xfId="25260"/>
    <cellStyle name="Input Cell 5 27 3" xfId="25261"/>
    <cellStyle name="Input Cell 5 27 4" xfId="25262"/>
    <cellStyle name="Input Cell 5 27 5" xfId="25263"/>
    <cellStyle name="Input Cell 5 28" xfId="2974"/>
    <cellStyle name="Input Cell 5 28 2" xfId="25264"/>
    <cellStyle name="Input Cell 5 28 2 2" xfId="25265"/>
    <cellStyle name="Input Cell 5 28 2 3" xfId="25266"/>
    <cellStyle name="Input Cell 5 28 2 4" xfId="25267"/>
    <cellStyle name="Input Cell 5 28 3" xfId="25268"/>
    <cellStyle name="Input Cell 5 28 4" xfId="25269"/>
    <cellStyle name="Input Cell 5 28 5" xfId="25270"/>
    <cellStyle name="Input Cell 5 29" xfId="2975"/>
    <cellStyle name="Input Cell 5 29 2" xfId="25271"/>
    <cellStyle name="Input Cell 5 29 2 2" xfId="25272"/>
    <cellStyle name="Input Cell 5 29 2 3" xfId="25273"/>
    <cellStyle name="Input Cell 5 29 2 4" xfId="25274"/>
    <cellStyle name="Input Cell 5 29 3" xfId="25275"/>
    <cellStyle name="Input Cell 5 29 4" xfId="25276"/>
    <cellStyle name="Input Cell 5 29 5" xfId="25277"/>
    <cellStyle name="Input Cell 5 3" xfId="2976"/>
    <cellStyle name="Input Cell 5 3 2" xfId="25278"/>
    <cellStyle name="Input Cell 5 3 2 2" xfId="25279"/>
    <cellStyle name="Input Cell 5 3 2 3" xfId="25280"/>
    <cellStyle name="Input Cell 5 3 2 4" xfId="25281"/>
    <cellStyle name="Input Cell 5 3 3" xfId="25282"/>
    <cellStyle name="Input Cell 5 3 4" xfId="25283"/>
    <cellStyle name="Input Cell 5 3 5" xfId="25284"/>
    <cellStyle name="Input Cell 5 30" xfId="2977"/>
    <cellStyle name="Input Cell 5 30 2" xfId="25285"/>
    <cellStyle name="Input Cell 5 30 2 2" xfId="25286"/>
    <cellStyle name="Input Cell 5 30 2 3" xfId="25287"/>
    <cellStyle name="Input Cell 5 30 2 4" xfId="25288"/>
    <cellStyle name="Input Cell 5 30 3" xfId="25289"/>
    <cellStyle name="Input Cell 5 30 4" xfId="25290"/>
    <cellStyle name="Input Cell 5 30 5" xfId="25291"/>
    <cellStyle name="Input Cell 5 31" xfId="2978"/>
    <cellStyle name="Input Cell 5 31 2" xfId="25292"/>
    <cellStyle name="Input Cell 5 31 2 2" xfId="25293"/>
    <cellStyle name="Input Cell 5 31 2 3" xfId="25294"/>
    <cellStyle name="Input Cell 5 31 2 4" xfId="25295"/>
    <cellStyle name="Input Cell 5 31 3" xfId="25296"/>
    <cellStyle name="Input Cell 5 31 4" xfId="25297"/>
    <cellStyle name="Input Cell 5 31 5" xfId="25298"/>
    <cellStyle name="Input Cell 5 32" xfId="2979"/>
    <cellStyle name="Input Cell 5 32 2" xfId="25299"/>
    <cellStyle name="Input Cell 5 32 2 2" xfId="25300"/>
    <cellStyle name="Input Cell 5 32 2 3" xfId="25301"/>
    <cellStyle name="Input Cell 5 32 2 4" xfId="25302"/>
    <cellStyle name="Input Cell 5 32 3" xfId="25303"/>
    <cellStyle name="Input Cell 5 32 4" xfId="25304"/>
    <cellStyle name="Input Cell 5 32 5" xfId="25305"/>
    <cellStyle name="Input Cell 5 33" xfId="2980"/>
    <cellStyle name="Input Cell 5 33 2" xfId="25306"/>
    <cellStyle name="Input Cell 5 33 2 2" xfId="25307"/>
    <cellStyle name="Input Cell 5 33 2 3" xfId="25308"/>
    <cellStyle name="Input Cell 5 33 2 4" xfId="25309"/>
    <cellStyle name="Input Cell 5 33 3" xfId="25310"/>
    <cellStyle name="Input Cell 5 33 4" xfId="25311"/>
    <cellStyle name="Input Cell 5 33 5" xfId="25312"/>
    <cellStyle name="Input Cell 5 34" xfId="2981"/>
    <cellStyle name="Input Cell 5 34 2" xfId="25313"/>
    <cellStyle name="Input Cell 5 34 2 2" xfId="25314"/>
    <cellStyle name="Input Cell 5 34 2 3" xfId="25315"/>
    <cellStyle name="Input Cell 5 34 2 4" xfId="25316"/>
    <cellStyle name="Input Cell 5 34 3" xfId="25317"/>
    <cellStyle name="Input Cell 5 34 4" xfId="25318"/>
    <cellStyle name="Input Cell 5 34 5" xfId="25319"/>
    <cellStyle name="Input Cell 5 35" xfId="2982"/>
    <cellStyle name="Input Cell 5 35 2" xfId="25320"/>
    <cellStyle name="Input Cell 5 35 2 2" xfId="25321"/>
    <cellStyle name="Input Cell 5 35 2 3" xfId="25322"/>
    <cellStyle name="Input Cell 5 35 2 4" xfId="25323"/>
    <cellStyle name="Input Cell 5 35 3" xfId="25324"/>
    <cellStyle name="Input Cell 5 35 4" xfId="25325"/>
    <cellStyle name="Input Cell 5 35 5" xfId="25326"/>
    <cellStyle name="Input Cell 5 36" xfId="2983"/>
    <cellStyle name="Input Cell 5 36 2" xfId="25327"/>
    <cellStyle name="Input Cell 5 36 2 2" xfId="25328"/>
    <cellStyle name="Input Cell 5 36 2 3" xfId="25329"/>
    <cellStyle name="Input Cell 5 36 2 4" xfId="25330"/>
    <cellStyle name="Input Cell 5 36 3" xfId="25331"/>
    <cellStyle name="Input Cell 5 36 4" xfId="25332"/>
    <cellStyle name="Input Cell 5 36 5" xfId="25333"/>
    <cellStyle name="Input Cell 5 37" xfId="2984"/>
    <cellStyle name="Input Cell 5 37 2" xfId="25334"/>
    <cellStyle name="Input Cell 5 37 2 2" xfId="25335"/>
    <cellStyle name="Input Cell 5 37 2 3" xfId="25336"/>
    <cellStyle name="Input Cell 5 37 2 4" xfId="25337"/>
    <cellStyle name="Input Cell 5 37 3" xfId="25338"/>
    <cellStyle name="Input Cell 5 37 4" xfId="25339"/>
    <cellStyle name="Input Cell 5 37 5" xfId="25340"/>
    <cellStyle name="Input Cell 5 38" xfId="2985"/>
    <cellStyle name="Input Cell 5 38 2" xfId="25341"/>
    <cellStyle name="Input Cell 5 38 2 2" xfId="25342"/>
    <cellStyle name="Input Cell 5 38 2 3" xfId="25343"/>
    <cellStyle name="Input Cell 5 38 2 4" xfId="25344"/>
    <cellStyle name="Input Cell 5 38 3" xfId="25345"/>
    <cellStyle name="Input Cell 5 38 4" xfId="25346"/>
    <cellStyle name="Input Cell 5 38 5" xfId="25347"/>
    <cellStyle name="Input Cell 5 39" xfId="2986"/>
    <cellStyle name="Input Cell 5 39 2" xfId="25348"/>
    <cellStyle name="Input Cell 5 39 2 2" xfId="25349"/>
    <cellStyle name="Input Cell 5 39 2 3" xfId="25350"/>
    <cellStyle name="Input Cell 5 39 2 4" xfId="25351"/>
    <cellStyle name="Input Cell 5 39 3" xfId="25352"/>
    <cellStyle name="Input Cell 5 39 4" xfId="25353"/>
    <cellStyle name="Input Cell 5 39 5" xfId="25354"/>
    <cellStyle name="Input Cell 5 4" xfId="2987"/>
    <cellStyle name="Input Cell 5 4 2" xfId="25355"/>
    <cellStyle name="Input Cell 5 4 2 2" xfId="25356"/>
    <cellStyle name="Input Cell 5 4 2 3" xfId="25357"/>
    <cellStyle name="Input Cell 5 4 2 4" xfId="25358"/>
    <cellStyle name="Input Cell 5 4 3" xfId="25359"/>
    <cellStyle name="Input Cell 5 4 4" xfId="25360"/>
    <cellStyle name="Input Cell 5 4 5" xfId="25361"/>
    <cellStyle name="Input Cell 5 40" xfId="2988"/>
    <cellStyle name="Input Cell 5 40 2" xfId="25362"/>
    <cellStyle name="Input Cell 5 40 2 2" xfId="25363"/>
    <cellStyle name="Input Cell 5 40 2 3" xfId="25364"/>
    <cellStyle name="Input Cell 5 40 2 4" xfId="25365"/>
    <cellStyle name="Input Cell 5 40 3" xfId="25366"/>
    <cellStyle name="Input Cell 5 40 4" xfId="25367"/>
    <cellStyle name="Input Cell 5 40 5" xfId="25368"/>
    <cellStyle name="Input Cell 5 41" xfId="2989"/>
    <cellStyle name="Input Cell 5 41 2" xfId="25369"/>
    <cellStyle name="Input Cell 5 41 2 2" xfId="25370"/>
    <cellStyle name="Input Cell 5 41 2 3" xfId="25371"/>
    <cellStyle name="Input Cell 5 41 2 4" xfId="25372"/>
    <cellStyle name="Input Cell 5 41 3" xfId="25373"/>
    <cellStyle name="Input Cell 5 41 4" xfId="25374"/>
    <cellStyle name="Input Cell 5 41 5" xfId="25375"/>
    <cellStyle name="Input Cell 5 42" xfId="2990"/>
    <cellStyle name="Input Cell 5 42 2" xfId="25376"/>
    <cellStyle name="Input Cell 5 42 2 2" xfId="25377"/>
    <cellStyle name="Input Cell 5 42 2 3" xfId="25378"/>
    <cellStyle name="Input Cell 5 42 2 4" xfId="25379"/>
    <cellStyle name="Input Cell 5 42 3" xfId="25380"/>
    <cellStyle name="Input Cell 5 42 4" xfId="25381"/>
    <cellStyle name="Input Cell 5 42 5" xfId="25382"/>
    <cellStyle name="Input Cell 5 43" xfId="2991"/>
    <cellStyle name="Input Cell 5 43 2" xfId="25383"/>
    <cellStyle name="Input Cell 5 43 2 2" xfId="25384"/>
    <cellStyle name="Input Cell 5 43 2 3" xfId="25385"/>
    <cellStyle name="Input Cell 5 43 2 4" xfId="25386"/>
    <cellStyle name="Input Cell 5 43 3" xfId="25387"/>
    <cellStyle name="Input Cell 5 43 4" xfId="25388"/>
    <cellStyle name="Input Cell 5 43 5" xfId="25389"/>
    <cellStyle name="Input Cell 5 44" xfId="2992"/>
    <cellStyle name="Input Cell 5 44 2" xfId="25390"/>
    <cellStyle name="Input Cell 5 44 2 2" xfId="25391"/>
    <cellStyle name="Input Cell 5 44 2 3" xfId="25392"/>
    <cellStyle name="Input Cell 5 44 2 4" xfId="25393"/>
    <cellStyle name="Input Cell 5 44 3" xfId="25394"/>
    <cellStyle name="Input Cell 5 44 4" xfId="25395"/>
    <cellStyle name="Input Cell 5 44 5" xfId="25396"/>
    <cellStyle name="Input Cell 5 45" xfId="2993"/>
    <cellStyle name="Input Cell 5 45 2" xfId="25397"/>
    <cellStyle name="Input Cell 5 45 2 2" xfId="25398"/>
    <cellStyle name="Input Cell 5 45 2 3" xfId="25399"/>
    <cellStyle name="Input Cell 5 45 2 4" xfId="25400"/>
    <cellStyle name="Input Cell 5 45 3" xfId="25401"/>
    <cellStyle name="Input Cell 5 45 4" xfId="25402"/>
    <cellStyle name="Input Cell 5 45 5" xfId="25403"/>
    <cellStyle name="Input Cell 5 46" xfId="25404"/>
    <cellStyle name="Input Cell 5 46 2" xfId="25405"/>
    <cellStyle name="Input Cell 5 46 3" xfId="25406"/>
    <cellStyle name="Input Cell 5 46 4" xfId="25407"/>
    <cellStyle name="Input Cell 5 47" xfId="25408"/>
    <cellStyle name="Input Cell 5 47 2" xfId="25409"/>
    <cellStyle name="Input Cell 5 47 3" xfId="25410"/>
    <cellStyle name="Input Cell 5 47 4" xfId="25411"/>
    <cellStyle name="Input Cell 5 48" xfId="25412"/>
    <cellStyle name="Input Cell 5 49" xfId="25413"/>
    <cellStyle name="Input Cell 5 5" xfId="2994"/>
    <cellStyle name="Input Cell 5 5 2" xfId="25414"/>
    <cellStyle name="Input Cell 5 5 2 2" xfId="25415"/>
    <cellStyle name="Input Cell 5 5 2 3" xfId="25416"/>
    <cellStyle name="Input Cell 5 5 2 4" xfId="25417"/>
    <cellStyle name="Input Cell 5 5 3" xfId="25418"/>
    <cellStyle name="Input Cell 5 5 4" xfId="25419"/>
    <cellStyle name="Input Cell 5 5 5" xfId="25420"/>
    <cellStyle name="Input Cell 5 6" xfId="2995"/>
    <cellStyle name="Input Cell 5 6 2" xfId="25421"/>
    <cellStyle name="Input Cell 5 6 2 2" xfId="25422"/>
    <cellStyle name="Input Cell 5 6 2 3" xfId="25423"/>
    <cellStyle name="Input Cell 5 6 2 4" xfId="25424"/>
    <cellStyle name="Input Cell 5 6 3" xfId="25425"/>
    <cellStyle name="Input Cell 5 6 4" xfId="25426"/>
    <cellStyle name="Input Cell 5 6 5" xfId="25427"/>
    <cellStyle name="Input Cell 5 7" xfId="2996"/>
    <cellStyle name="Input Cell 5 7 2" xfId="25428"/>
    <cellStyle name="Input Cell 5 7 2 2" xfId="25429"/>
    <cellStyle name="Input Cell 5 7 2 3" xfId="25430"/>
    <cellStyle name="Input Cell 5 7 2 4" xfId="25431"/>
    <cellStyle name="Input Cell 5 7 3" xfId="25432"/>
    <cellStyle name="Input Cell 5 7 4" xfId="25433"/>
    <cellStyle name="Input Cell 5 7 5" xfId="25434"/>
    <cellStyle name="Input Cell 5 8" xfId="2997"/>
    <cellStyle name="Input Cell 5 8 2" xfId="25435"/>
    <cellStyle name="Input Cell 5 8 2 2" xfId="25436"/>
    <cellStyle name="Input Cell 5 8 2 3" xfId="25437"/>
    <cellStyle name="Input Cell 5 8 2 4" xfId="25438"/>
    <cellStyle name="Input Cell 5 8 3" xfId="25439"/>
    <cellStyle name="Input Cell 5 8 4" xfId="25440"/>
    <cellStyle name="Input Cell 5 8 5" xfId="25441"/>
    <cellStyle name="Input Cell 5 9" xfId="2998"/>
    <cellStyle name="Input Cell 5 9 2" xfId="25442"/>
    <cellStyle name="Input Cell 5 9 2 2" xfId="25443"/>
    <cellStyle name="Input Cell 5 9 2 3" xfId="25444"/>
    <cellStyle name="Input Cell 5 9 2 4" xfId="25445"/>
    <cellStyle name="Input Cell 5 9 3" xfId="25446"/>
    <cellStyle name="Input Cell 5 9 4" xfId="25447"/>
    <cellStyle name="Input Cell 5 9 5" xfId="25448"/>
    <cellStyle name="Input Cell 6" xfId="2999"/>
    <cellStyle name="Input Cell 6 10" xfId="3000"/>
    <cellStyle name="Input Cell 6 10 2" xfId="25449"/>
    <cellStyle name="Input Cell 6 10 2 2" xfId="25450"/>
    <cellStyle name="Input Cell 6 10 2 3" xfId="25451"/>
    <cellStyle name="Input Cell 6 10 2 4" xfId="25452"/>
    <cellStyle name="Input Cell 6 10 3" xfId="25453"/>
    <cellStyle name="Input Cell 6 10 4" xfId="25454"/>
    <cellStyle name="Input Cell 6 10 5" xfId="25455"/>
    <cellStyle name="Input Cell 6 11" xfId="3001"/>
    <cellStyle name="Input Cell 6 11 2" xfId="25456"/>
    <cellStyle name="Input Cell 6 11 2 2" xfId="25457"/>
    <cellStyle name="Input Cell 6 11 2 3" xfId="25458"/>
    <cellStyle name="Input Cell 6 11 2 4" xfId="25459"/>
    <cellStyle name="Input Cell 6 11 3" xfId="25460"/>
    <cellStyle name="Input Cell 6 11 4" xfId="25461"/>
    <cellStyle name="Input Cell 6 11 5" xfId="25462"/>
    <cellStyle name="Input Cell 6 12" xfId="3002"/>
    <cellStyle name="Input Cell 6 12 2" xfId="25463"/>
    <cellStyle name="Input Cell 6 12 2 2" xfId="25464"/>
    <cellStyle name="Input Cell 6 12 2 3" xfId="25465"/>
    <cellStyle name="Input Cell 6 12 2 4" xfId="25466"/>
    <cellStyle name="Input Cell 6 12 3" xfId="25467"/>
    <cellStyle name="Input Cell 6 12 4" xfId="25468"/>
    <cellStyle name="Input Cell 6 12 5" xfId="25469"/>
    <cellStyle name="Input Cell 6 13" xfId="3003"/>
    <cellStyle name="Input Cell 6 13 2" xfId="25470"/>
    <cellStyle name="Input Cell 6 13 2 2" xfId="25471"/>
    <cellStyle name="Input Cell 6 13 2 3" xfId="25472"/>
    <cellStyle name="Input Cell 6 13 2 4" xfId="25473"/>
    <cellStyle name="Input Cell 6 13 3" xfId="25474"/>
    <cellStyle name="Input Cell 6 13 4" xfId="25475"/>
    <cellStyle name="Input Cell 6 13 5" xfId="25476"/>
    <cellStyle name="Input Cell 6 14" xfId="3004"/>
    <cellStyle name="Input Cell 6 14 2" xfId="25477"/>
    <cellStyle name="Input Cell 6 14 2 2" xfId="25478"/>
    <cellStyle name="Input Cell 6 14 2 3" xfId="25479"/>
    <cellStyle name="Input Cell 6 14 2 4" xfId="25480"/>
    <cellStyle name="Input Cell 6 14 3" xfId="25481"/>
    <cellStyle name="Input Cell 6 14 4" xfId="25482"/>
    <cellStyle name="Input Cell 6 14 5" xfId="25483"/>
    <cellStyle name="Input Cell 6 15" xfId="3005"/>
    <cellStyle name="Input Cell 6 15 2" xfId="25484"/>
    <cellStyle name="Input Cell 6 15 2 2" xfId="25485"/>
    <cellStyle name="Input Cell 6 15 2 3" xfId="25486"/>
    <cellStyle name="Input Cell 6 15 2 4" xfId="25487"/>
    <cellStyle name="Input Cell 6 15 3" xfId="25488"/>
    <cellStyle name="Input Cell 6 15 4" xfId="25489"/>
    <cellStyle name="Input Cell 6 15 5" xfId="25490"/>
    <cellStyle name="Input Cell 6 16" xfId="3006"/>
    <cellStyle name="Input Cell 6 16 2" xfId="25491"/>
    <cellStyle name="Input Cell 6 16 2 2" xfId="25492"/>
    <cellStyle name="Input Cell 6 16 2 3" xfId="25493"/>
    <cellStyle name="Input Cell 6 16 2 4" xfId="25494"/>
    <cellStyle name="Input Cell 6 16 3" xfId="25495"/>
    <cellStyle name="Input Cell 6 16 4" xfId="25496"/>
    <cellStyle name="Input Cell 6 16 5" xfId="25497"/>
    <cellStyle name="Input Cell 6 17" xfId="3007"/>
    <cellStyle name="Input Cell 6 17 2" xfId="25498"/>
    <cellStyle name="Input Cell 6 17 2 2" xfId="25499"/>
    <cellStyle name="Input Cell 6 17 2 3" xfId="25500"/>
    <cellStyle name="Input Cell 6 17 2 4" xfId="25501"/>
    <cellStyle name="Input Cell 6 17 3" xfId="25502"/>
    <cellStyle name="Input Cell 6 17 4" xfId="25503"/>
    <cellStyle name="Input Cell 6 17 5" xfId="25504"/>
    <cellStyle name="Input Cell 6 18" xfId="3008"/>
    <cellStyle name="Input Cell 6 18 2" xfId="25505"/>
    <cellStyle name="Input Cell 6 18 2 2" xfId="25506"/>
    <cellStyle name="Input Cell 6 18 2 3" xfId="25507"/>
    <cellStyle name="Input Cell 6 18 2 4" xfId="25508"/>
    <cellStyle name="Input Cell 6 18 3" xfId="25509"/>
    <cellStyle name="Input Cell 6 18 4" xfId="25510"/>
    <cellStyle name="Input Cell 6 18 5" xfId="25511"/>
    <cellStyle name="Input Cell 6 19" xfId="3009"/>
    <cellStyle name="Input Cell 6 19 2" xfId="25512"/>
    <cellStyle name="Input Cell 6 19 2 2" xfId="25513"/>
    <cellStyle name="Input Cell 6 19 2 3" xfId="25514"/>
    <cellStyle name="Input Cell 6 19 2 4" xfId="25515"/>
    <cellStyle name="Input Cell 6 19 3" xfId="25516"/>
    <cellStyle name="Input Cell 6 19 4" xfId="25517"/>
    <cellStyle name="Input Cell 6 19 5" xfId="25518"/>
    <cellStyle name="Input Cell 6 2" xfId="3010"/>
    <cellStyle name="Input Cell 6 2 10" xfId="3011"/>
    <cellStyle name="Input Cell 6 2 10 2" xfId="25519"/>
    <cellStyle name="Input Cell 6 2 10 2 2" xfId="25520"/>
    <cellStyle name="Input Cell 6 2 10 2 3" xfId="25521"/>
    <cellStyle name="Input Cell 6 2 10 2 4" xfId="25522"/>
    <cellStyle name="Input Cell 6 2 10 3" xfId="25523"/>
    <cellStyle name="Input Cell 6 2 10 4" xfId="25524"/>
    <cellStyle name="Input Cell 6 2 10 5" xfId="25525"/>
    <cellStyle name="Input Cell 6 2 11" xfId="3012"/>
    <cellStyle name="Input Cell 6 2 11 2" xfId="25526"/>
    <cellStyle name="Input Cell 6 2 11 2 2" xfId="25527"/>
    <cellStyle name="Input Cell 6 2 11 2 3" xfId="25528"/>
    <cellStyle name="Input Cell 6 2 11 2 4" xfId="25529"/>
    <cellStyle name="Input Cell 6 2 11 3" xfId="25530"/>
    <cellStyle name="Input Cell 6 2 11 4" xfId="25531"/>
    <cellStyle name="Input Cell 6 2 11 5" xfId="25532"/>
    <cellStyle name="Input Cell 6 2 12" xfId="3013"/>
    <cellStyle name="Input Cell 6 2 12 2" xfId="25533"/>
    <cellStyle name="Input Cell 6 2 12 2 2" xfId="25534"/>
    <cellStyle name="Input Cell 6 2 12 2 3" xfId="25535"/>
    <cellStyle name="Input Cell 6 2 12 2 4" xfId="25536"/>
    <cellStyle name="Input Cell 6 2 12 3" xfId="25537"/>
    <cellStyle name="Input Cell 6 2 12 4" xfId="25538"/>
    <cellStyle name="Input Cell 6 2 12 5" xfId="25539"/>
    <cellStyle name="Input Cell 6 2 13" xfId="3014"/>
    <cellStyle name="Input Cell 6 2 13 2" xfId="25540"/>
    <cellStyle name="Input Cell 6 2 13 2 2" xfId="25541"/>
    <cellStyle name="Input Cell 6 2 13 2 3" xfId="25542"/>
    <cellStyle name="Input Cell 6 2 13 2 4" xfId="25543"/>
    <cellStyle name="Input Cell 6 2 13 3" xfId="25544"/>
    <cellStyle name="Input Cell 6 2 13 4" xfId="25545"/>
    <cellStyle name="Input Cell 6 2 13 5" xfId="25546"/>
    <cellStyle name="Input Cell 6 2 14" xfId="3015"/>
    <cellStyle name="Input Cell 6 2 14 2" xfId="25547"/>
    <cellStyle name="Input Cell 6 2 14 2 2" xfId="25548"/>
    <cellStyle name="Input Cell 6 2 14 2 3" xfId="25549"/>
    <cellStyle name="Input Cell 6 2 14 2 4" xfId="25550"/>
    <cellStyle name="Input Cell 6 2 14 3" xfId="25551"/>
    <cellStyle name="Input Cell 6 2 14 4" xfId="25552"/>
    <cellStyle name="Input Cell 6 2 14 5" xfId="25553"/>
    <cellStyle name="Input Cell 6 2 15" xfId="3016"/>
    <cellStyle name="Input Cell 6 2 15 2" xfId="25554"/>
    <cellStyle name="Input Cell 6 2 15 2 2" xfId="25555"/>
    <cellStyle name="Input Cell 6 2 15 2 3" xfId="25556"/>
    <cellStyle name="Input Cell 6 2 15 2 4" xfId="25557"/>
    <cellStyle name="Input Cell 6 2 15 3" xfId="25558"/>
    <cellStyle name="Input Cell 6 2 15 4" xfId="25559"/>
    <cellStyle name="Input Cell 6 2 15 5" xfId="25560"/>
    <cellStyle name="Input Cell 6 2 16" xfId="3017"/>
    <cellStyle name="Input Cell 6 2 16 2" xfId="25561"/>
    <cellStyle name="Input Cell 6 2 16 2 2" xfId="25562"/>
    <cellStyle name="Input Cell 6 2 16 2 3" xfId="25563"/>
    <cellStyle name="Input Cell 6 2 16 2 4" xfId="25564"/>
    <cellStyle name="Input Cell 6 2 16 3" xfId="25565"/>
    <cellStyle name="Input Cell 6 2 16 4" xfId="25566"/>
    <cellStyle name="Input Cell 6 2 16 5" xfId="25567"/>
    <cellStyle name="Input Cell 6 2 17" xfId="3018"/>
    <cellStyle name="Input Cell 6 2 17 2" xfId="25568"/>
    <cellStyle name="Input Cell 6 2 17 2 2" xfId="25569"/>
    <cellStyle name="Input Cell 6 2 17 2 3" xfId="25570"/>
    <cellStyle name="Input Cell 6 2 17 2 4" xfId="25571"/>
    <cellStyle name="Input Cell 6 2 17 3" xfId="25572"/>
    <cellStyle name="Input Cell 6 2 17 4" xfId="25573"/>
    <cellStyle name="Input Cell 6 2 17 5" xfId="25574"/>
    <cellStyle name="Input Cell 6 2 18" xfId="3019"/>
    <cellStyle name="Input Cell 6 2 18 2" xfId="25575"/>
    <cellStyle name="Input Cell 6 2 18 2 2" xfId="25576"/>
    <cellStyle name="Input Cell 6 2 18 2 3" xfId="25577"/>
    <cellStyle name="Input Cell 6 2 18 2 4" xfId="25578"/>
    <cellStyle name="Input Cell 6 2 18 3" xfId="25579"/>
    <cellStyle name="Input Cell 6 2 18 4" xfId="25580"/>
    <cellStyle name="Input Cell 6 2 18 5" xfId="25581"/>
    <cellStyle name="Input Cell 6 2 19" xfId="3020"/>
    <cellStyle name="Input Cell 6 2 19 2" xfId="25582"/>
    <cellStyle name="Input Cell 6 2 19 2 2" xfId="25583"/>
    <cellStyle name="Input Cell 6 2 19 2 3" xfId="25584"/>
    <cellStyle name="Input Cell 6 2 19 2 4" xfId="25585"/>
    <cellStyle name="Input Cell 6 2 19 3" xfId="25586"/>
    <cellStyle name="Input Cell 6 2 19 4" xfId="25587"/>
    <cellStyle name="Input Cell 6 2 19 5" xfId="25588"/>
    <cellStyle name="Input Cell 6 2 2" xfId="3021"/>
    <cellStyle name="Input Cell 6 2 2 2" xfId="25589"/>
    <cellStyle name="Input Cell 6 2 2 2 2" xfId="25590"/>
    <cellStyle name="Input Cell 6 2 2 2 3" xfId="25591"/>
    <cellStyle name="Input Cell 6 2 2 2 4" xfId="25592"/>
    <cellStyle name="Input Cell 6 2 2 3" xfId="25593"/>
    <cellStyle name="Input Cell 6 2 2 4" xfId="25594"/>
    <cellStyle name="Input Cell 6 2 2 5" xfId="25595"/>
    <cellStyle name="Input Cell 6 2 20" xfId="3022"/>
    <cellStyle name="Input Cell 6 2 20 2" xfId="25596"/>
    <cellStyle name="Input Cell 6 2 20 2 2" xfId="25597"/>
    <cellStyle name="Input Cell 6 2 20 2 3" xfId="25598"/>
    <cellStyle name="Input Cell 6 2 20 2 4" xfId="25599"/>
    <cellStyle name="Input Cell 6 2 20 3" xfId="25600"/>
    <cellStyle name="Input Cell 6 2 20 4" xfId="25601"/>
    <cellStyle name="Input Cell 6 2 20 5" xfId="25602"/>
    <cellStyle name="Input Cell 6 2 21" xfId="3023"/>
    <cellStyle name="Input Cell 6 2 21 2" xfId="25603"/>
    <cellStyle name="Input Cell 6 2 21 2 2" xfId="25604"/>
    <cellStyle name="Input Cell 6 2 21 2 3" xfId="25605"/>
    <cellStyle name="Input Cell 6 2 21 2 4" xfId="25606"/>
    <cellStyle name="Input Cell 6 2 21 3" xfId="25607"/>
    <cellStyle name="Input Cell 6 2 21 4" xfId="25608"/>
    <cellStyle name="Input Cell 6 2 21 5" xfId="25609"/>
    <cellStyle name="Input Cell 6 2 22" xfId="3024"/>
    <cellStyle name="Input Cell 6 2 22 2" xfId="25610"/>
    <cellStyle name="Input Cell 6 2 22 2 2" xfId="25611"/>
    <cellStyle name="Input Cell 6 2 22 2 3" xfId="25612"/>
    <cellStyle name="Input Cell 6 2 22 2 4" xfId="25613"/>
    <cellStyle name="Input Cell 6 2 22 3" xfId="25614"/>
    <cellStyle name="Input Cell 6 2 22 4" xfId="25615"/>
    <cellStyle name="Input Cell 6 2 22 5" xfId="25616"/>
    <cellStyle name="Input Cell 6 2 23" xfId="3025"/>
    <cellStyle name="Input Cell 6 2 23 2" xfId="25617"/>
    <cellStyle name="Input Cell 6 2 23 2 2" xfId="25618"/>
    <cellStyle name="Input Cell 6 2 23 2 3" xfId="25619"/>
    <cellStyle name="Input Cell 6 2 23 2 4" xfId="25620"/>
    <cellStyle name="Input Cell 6 2 23 3" xfId="25621"/>
    <cellStyle name="Input Cell 6 2 23 4" xfId="25622"/>
    <cellStyle name="Input Cell 6 2 23 5" xfId="25623"/>
    <cellStyle name="Input Cell 6 2 24" xfId="3026"/>
    <cellStyle name="Input Cell 6 2 24 2" xfId="25624"/>
    <cellStyle name="Input Cell 6 2 24 2 2" xfId="25625"/>
    <cellStyle name="Input Cell 6 2 24 2 3" xfId="25626"/>
    <cellStyle name="Input Cell 6 2 24 2 4" xfId="25627"/>
    <cellStyle name="Input Cell 6 2 24 3" xfId="25628"/>
    <cellStyle name="Input Cell 6 2 24 4" xfId="25629"/>
    <cellStyle name="Input Cell 6 2 24 5" xfId="25630"/>
    <cellStyle name="Input Cell 6 2 25" xfId="3027"/>
    <cellStyle name="Input Cell 6 2 25 2" xfId="25631"/>
    <cellStyle name="Input Cell 6 2 25 2 2" xfId="25632"/>
    <cellStyle name="Input Cell 6 2 25 2 3" xfId="25633"/>
    <cellStyle name="Input Cell 6 2 25 2 4" xfId="25634"/>
    <cellStyle name="Input Cell 6 2 25 3" xfId="25635"/>
    <cellStyle name="Input Cell 6 2 25 4" xfId="25636"/>
    <cellStyle name="Input Cell 6 2 25 5" xfId="25637"/>
    <cellStyle name="Input Cell 6 2 26" xfId="3028"/>
    <cellStyle name="Input Cell 6 2 26 2" xfId="25638"/>
    <cellStyle name="Input Cell 6 2 26 2 2" xfId="25639"/>
    <cellStyle name="Input Cell 6 2 26 2 3" xfId="25640"/>
    <cellStyle name="Input Cell 6 2 26 2 4" xfId="25641"/>
    <cellStyle name="Input Cell 6 2 26 3" xfId="25642"/>
    <cellStyle name="Input Cell 6 2 26 4" xfId="25643"/>
    <cellStyle name="Input Cell 6 2 26 5" xfId="25644"/>
    <cellStyle name="Input Cell 6 2 27" xfId="3029"/>
    <cellStyle name="Input Cell 6 2 27 2" xfId="25645"/>
    <cellStyle name="Input Cell 6 2 27 2 2" xfId="25646"/>
    <cellStyle name="Input Cell 6 2 27 2 3" xfId="25647"/>
    <cellStyle name="Input Cell 6 2 27 2 4" xfId="25648"/>
    <cellStyle name="Input Cell 6 2 27 3" xfId="25649"/>
    <cellStyle name="Input Cell 6 2 27 4" xfId="25650"/>
    <cellStyle name="Input Cell 6 2 27 5" xfId="25651"/>
    <cellStyle name="Input Cell 6 2 28" xfId="3030"/>
    <cellStyle name="Input Cell 6 2 28 2" xfId="25652"/>
    <cellStyle name="Input Cell 6 2 28 2 2" xfId="25653"/>
    <cellStyle name="Input Cell 6 2 28 2 3" xfId="25654"/>
    <cellStyle name="Input Cell 6 2 28 2 4" xfId="25655"/>
    <cellStyle name="Input Cell 6 2 28 3" xfId="25656"/>
    <cellStyle name="Input Cell 6 2 28 4" xfId="25657"/>
    <cellStyle name="Input Cell 6 2 28 5" xfId="25658"/>
    <cellStyle name="Input Cell 6 2 29" xfId="3031"/>
    <cellStyle name="Input Cell 6 2 29 2" xfId="25659"/>
    <cellStyle name="Input Cell 6 2 29 2 2" xfId="25660"/>
    <cellStyle name="Input Cell 6 2 29 2 3" xfId="25661"/>
    <cellStyle name="Input Cell 6 2 29 2 4" xfId="25662"/>
    <cellStyle name="Input Cell 6 2 29 3" xfId="25663"/>
    <cellStyle name="Input Cell 6 2 29 4" xfId="25664"/>
    <cellStyle name="Input Cell 6 2 29 5" xfId="25665"/>
    <cellStyle name="Input Cell 6 2 3" xfId="3032"/>
    <cellStyle name="Input Cell 6 2 3 2" xfId="25666"/>
    <cellStyle name="Input Cell 6 2 3 2 2" xfId="25667"/>
    <cellStyle name="Input Cell 6 2 3 2 3" xfId="25668"/>
    <cellStyle name="Input Cell 6 2 3 2 4" xfId="25669"/>
    <cellStyle name="Input Cell 6 2 3 3" xfId="25670"/>
    <cellStyle name="Input Cell 6 2 3 4" xfId="25671"/>
    <cellStyle name="Input Cell 6 2 3 5" xfId="25672"/>
    <cellStyle name="Input Cell 6 2 30" xfId="3033"/>
    <cellStyle name="Input Cell 6 2 30 2" xfId="25673"/>
    <cellStyle name="Input Cell 6 2 30 2 2" xfId="25674"/>
    <cellStyle name="Input Cell 6 2 30 2 3" xfId="25675"/>
    <cellStyle name="Input Cell 6 2 30 2 4" xfId="25676"/>
    <cellStyle name="Input Cell 6 2 30 3" xfId="25677"/>
    <cellStyle name="Input Cell 6 2 30 4" xfId="25678"/>
    <cellStyle name="Input Cell 6 2 30 5" xfId="25679"/>
    <cellStyle name="Input Cell 6 2 31" xfId="3034"/>
    <cellStyle name="Input Cell 6 2 31 2" xfId="25680"/>
    <cellStyle name="Input Cell 6 2 31 2 2" xfId="25681"/>
    <cellStyle name="Input Cell 6 2 31 2 3" xfId="25682"/>
    <cellStyle name="Input Cell 6 2 31 2 4" xfId="25683"/>
    <cellStyle name="Input Cell 6 2 31 3" xfId="25684"/>
    <cellStyle name="Input Cell 6 2 31 4" xfId="25685"/>
    <cellStyle name="Input Cell 6 2 31 5" xfId="25686"/>
    <cellStyle name="Input Cell 6 2 32" xfId="3035"/>
    <cellStyle name="Input Cell 6 2 32 2" xfId="25687"/>
    <cellStyle name="Input Cell 6 2 32 2 2" xfId="25688"/>
    <cellStyle name="Input Cell 6 2 32 2 3" xfId="25689"/>
    <cellStyle name="Input Cell 6 2 32 2 4" xfId="25690"/>
    <cellStyle name="Input Cell 6 2 32 3" xfId="25691"/>
    <cellStyle name="Input Cell 6 2 32 4" xfId="25692"/>
    <cellStyle name="Input Cell 6 2 32 5" xfId="25693"/>
    <cellStyle name="Input Cell 6 2 33" xfId="3036"/>
    <cellStyle name="Input Cell 6 2 33 2" xfId="25694"/>
    <cellStyle name="Input Cell 6 2 33 2 2" xfId="25695"/>
    <cellStyle name="Input Cell 6 2 33 2 3" xfId="25696"/>
    <cellStyle name="Input Cell 6 2 33 2 4" xfId="25697"/>
    <cellStyle name="Input Cell 6 2 33 3" xfId="25698"/>
    <cellStyle name="Input Cell 6 2 33 4" xfId="25699"/>
    <cellStyle name="Input Cell 6 2 33 5" xfId="25700"/>
    <cellStyle name="Input Cell 6 2 34" xfId="3037"/>
    <cellStyle name="Input Cell 6 2 34 2" xfId="25701"/>
    <cellStyle name="Input Cell 6 2 34 2 2" xfId="25702"/>
    <cellStyle name="Input Cell 6 2 34 2 3" xfId="25703"/>
    <cellStyle name="Input Cell 6 2 34 2 4" xfId="25704"/>
    <cellStyle name="Input Cell 6 2 34 3" xfId="25705"/>
    <cellStyle name="Input Cell 6 2 34 4" xfId="25706"/>
    <cellStyle name="Input Cell 6 2 34 5" xfId="25707"/>
    <cellStyle name="Input Cell 6 2 35" xfId="3038"/>
    <cellStyle name="Input Cell 6 2 35 2" xfId="25708"/>
    <cellStyle name="Input Cell 6 2 35 2 2" xfId="25709"/>
    <cellStyle name="Input Cell 6 2 35 2 3" xfId="25710"/>
    <cellStyle name="Input Cell 6 2 35 2 4" xfId="25711"/>
    <cellStyle name="Input Cell 6 2 35 3" xfId="25712"/>
    <cellStyle name="Input Cell 6 2 35 4" xfId="25713"/>
    <cellStyle name="Input Cell 6 2 35 5" xfId="25714"/>
    <cellStyle name="Input Cell 6 2 36" xfId="3039"/>
    <cellStyle name="Input Cell 6 2 36 2" xfId="25715"/>
    <cellStyle name="Input Cell 6 2 36 2 2" xfId="25716"/>
    <cellStyle name="Input Cell 6 2 36 2 3" xfId="25717"/>
    <cellStyle name="Input Cell 6 2 36 2 4" xfId="25718"/>
    <cellStyle name="Input Cell 6 2 36 3" xfId="25719"/>
    <cellStyle name="Input Cell 6 2 36 4" xfId="25720"/>
    <cellStyle name="Input Cell 6 2 36 5" xfId="25721"/>
    <cellStyle name="Input Cell 6 2 37" xfId="3040"/>
    <cellStyle name="Input Cell 6 2 37 2" xfId="25722"/>
    <cellStyle name="Input Cell 6 2 37 2 2" xfId="25723"/>
    <cellStyle name="Input Cell 6 2 37 2 3" xfId="25724"/>
    <cellStyle name="Input Cell 6 2 37 2 4" xfId="25725"/>
    <cellStyle name="Input Cell 6 2 37 3" xfId="25726"/>
    <cellStyle name="Input Cell 6 2 37 4" xfId="25727"/>
    <cellStyle name="Input Cell 6 2 37 5" xfId="25728"/>
    <cellStyle name="Input Cell 6 2 38" xfId="3041"/>
    <cellStyle name="Input Cell 6 2 38 2" xfId="25729"/>
    <cellStyle name="Input Cell 6 2 38 2 2" xfId="25730"/>
    <cellStyle name="Input Cell 6 2 38 2 3" xfId="25731"/>
    <cellStyle name="Input Cell 6 2 38 2 4" xfId="25732"/>
    <cellStyle name="Input Cell 6 2 38 3" xfId="25733"/>
    <cellStyle name="Input Cell 6 2 38 4" xfId="25734"/>
    <cellStyle name="Input Cell 6 2 38 5" xfId="25735"/>
    <cellStyle name="Input Cell 6 2 39" xfId="3042"/>
    <cellStyle name="Input Cell 6 2 39 2" xfId="25736"/>
    <cellStyle name="Input Cell 6 2 39 2 2" xfId="25737"/>
    <cellStyle name="Input Cell 6 2 39 2 3" xfId="25738"/>
    <cellStyle name="Input Cell 6 2 39 2 4" xfId="25739"/>
    <cellStyle name="Input Cell 6 2 39 3" xfId="25740"/>
    <cellStyle name="Input Cell 6 2 39 4" xfId="25741"/>
    <cellStyle name="Input Cell 6 2 39 5" xfId="25742"/>
    <cellStyle name="Input Cell 6 2 4" xfId="3043"/>
    <cellStyle name="Input Cell 6 2 4 2" xfId="25743"/>
    <cellStyle name="Input Cell 6 2 4 2 2" xfId="25744"/>
    <cellStyle name="Input Cell 6 2 4 2 3" xfId="25745"/>
    <cellStyle name="Input Cell 6 2 4 2 4" xfId="25746"/>
    <cellStyle name="Input Cell 6 2 4 3" xfId="25747"/>
    <cellStyle name="Input Cell 6 2 4 4" xfId="25748"/>
    <cellStyle name="Input Cell 6 2 4 5" xfId="25749"/>
    <cellStyle name="Input Cell 6 2 40" xfId="3044"/>
    <cellStyle name="Input Cell 6 2 40 2" xfId="25750"/>
    <cellStyle name="Input Cell 6 2 40 2 2" xfId="25751"/>
    <cellStyle name="Input Cell 6 2 40 2 3" xfId="25752"/>
    <cellStyle name="Input Cell 6 2 40 2 4" xfId="25753"/>
    <cellStyle name="Input Cell 6 2 40 3" xfId="25754"/>
    <cellStyle name="Input Cell 6 2 40 4" xfId="25755"/>
    <cellStyle name="Input Cell 6 2 40 5" xfId="25756"/>
    <cellStyle name="Input Cell 6 2 41" xfId="3045"/>
    <cellStyle name="Input Cell 6 2 41 2" xfId="25757"/>
    <cellStyle name="Input Cell 6 2 41 2 2" xfId="25758"/>
    <cellStyle name="Input Cell 6 2 41 2 3" xfId="25759"/>
    <cellStyle name="Input Cell 6 2 41 2 4" xfId="25760"/>
    <cellStyle name="Input Cell 6 2 41 3" xfId="25761"/>
    <cellStyle name="Input Cell 6 2 41 4" xfId="25762"/>
    <cellStyle name="Input Cell 6 2 41 5" xfId="25763"/>
    <cellStyle name="Input Cell 6 2 42" xfId="3046"/>
    <cellStyle name="Input Cell 6 2 42 2" xfId="25764"/>
    <cellStyle name="Input Cell 6 2 42 2 2" xfId="25765"/>
    <cellStyle name="Input Cell 6 2 42 2 3" xfId="25766"/>
    <cellStyle name="Input Cell 6 2 42 2 4" xfId="25767"/>
    <cellStyle name="Input Cell 6 2 42 3" xfId="25768"/>
    <cellStyle name="Input Cell 6 2 42 4" xfId="25769"/>
    <cellStyle name="Input Cell 6 2 42 5" xfId="25770"/>
    <cellStyle name="Input Cell 6 2 43" xfId="3047"/>
    <cellStyle name="Input Cell 6 2 43 2" xfId="25771"/>
    <cellStyle name="Input Cell 6 2 43 2 2" xfId="25772"/>
    <cellStyle name="Input Cell 6 2 43 2 3" xfId="25773"/>
    <cellStyle name="Input Cell 6 2 43 2 4" xfId="25774"/>
    <cellStyle name="Input Cell 6 2 43 3" xfId="25775"/>
    <cellStyle name="Input Cell 6 2 43 4" xfId="25776"/>
    <cellStyle name="Input Cell 6 2 43 5" xfId="25777"/>
    <cellStyle name="Input Cell 6 2 44" xfId="3048"/>
    <cellStyle name="Input Cell 6 2 44 2" xfId="25778"/>
    <cellStyle name="Input Cell 6 2 44 2 2" xfId="25779"/>
    <cellStyle name="Input Cell 6 2 44 2 3" xfId="25780"/>
    <cellStyle name="Input Cell 6 2 44 2 4" xfId="25781"/>
    <cellStyle name="Input Cell 6 2 44 3" xfId="25782"/>
    <cellStyle name="Input Cell 6 2 44 4" xfId="25783"/>
    <cellStyle name="Input Cell 6 2 44 5" xfId="25784"/>
    <cellStyle name="Input Cell 6 2 45" xfId="25785"/>
    <cellStyle name="Input Cell 6 2 45 2" xfId="25786"/>
    <cellStyle name="Input Cell 6 2 45 3" xfId="25787"/>
    <cellStyle name="Input Cell 6 2 45 4" xfId="25788"/>
    <cellStyle name="Input Cell 6 2 46" xfId="25789"/>
    <cellStyle name="Input Cell 6 2 46 2" xfId="25790"/>
    <cellStyle name="Input Cell 6 2 46 3" xfId="25791"/>
    <cellStyle name="Input Cell 6 2 46 4" xfId="25792"/>
    <cellStyle name="Input Cell 6 2 47" xfId="25793"/>
    <cellStyle name="Input Cell 6 2 48" xfId="25794"/>
    <cellStyle name="Input Cell 6 2 49" xfId="25795"/>
    <cellStyle name="Input Cell 6 2 5" xfId="3049"/>
    <cellStyle name="Input Cell 6 2 5 2" xfId="25796"/>
    <cellStyle name="Input Cell 6 2 5 2 2" xfId="25797"/>
    <cellStyle name="Input Cell 6 2 5 2 3" xfId="25798"/>
    <cellStyle name="Input Cell 6 2 5 2 4" xfId="25799"/>
    <cellStyle name="Input Cell 6 2 5 3" xfId="25800"/>
    <cellStyle name="Input Cell 6 2 5 4" xfId="25801"/>
    <cellStyle name="Input Cell 6 2 5 5" xfId="25802"/>
    <cellStyle name="Input Cell 6 2 6" xfId="3050"/>
    <cellStyle name="Input Cell 6 2 6 2" xfId="25803"/>
    <cellStyle name="Input Cell 6 2 6 2 2" xfId="25804"/>
    <cellStyle name="Input Cell 6 2 6 2 3" xfId="25805"/>
    <cellStyle name="Input Cell 6 2 6 2 4" xfId="25806"/>
    <cellStyle name="Input Cell 6 2 6 3" xfId="25807"/>
    <cellStyle name="Input Cell 6 2 6 4" xfId="25808"/>
    <cellStyle name="Input Cell 6 2 6 5" xfId="25809"/>
    <cellStyle name="Input Cell 6 2 7" xfId="3051"/>
    <cellStyle name="Input Cell 6 2 7 2" xfId="25810"/>
    <cellStyle name="Input Cell 6 2 7 2 2" xfId="25811"/>
    <cellStyle name="Input Cell 6 2 7 2 3" xfId="25812"/>
    <cellStyle name="Input Cell 6 2 7 2 4" xfId="25813"/>
    <cellStyle name="Input Cell 6 2 7 3" xfId="25814"/>
    <cellStyle name="Input Cell 6 2 7 4" xfId="25815"/>
    <cellStyle name="Input Cell 6 2 7 5" xfId="25816"/>
    <cellStyle name="Input Cell 6 2 8" xfId="3052"/>
    <cellStyle name="Input Cell 6 2 8 2" xfId="25817"/>
    <cellStyle name="Input Cell 6 2 8 2 2" xfId="25818"/>
    <cellStyle name="Input Cell 6 2 8 2 3" xfId="25819"/>
    <cellStyle name="Input Cell 6 2 8 2 4" xfId="25820"/>
    <cellStyle name="Input Cell 6 2 8 3" xfId="25821"/>
    <cellStyle name="Input Cell 6 2 8 4" xfId="25822"/>
    <cellStyle name="Input Cell 6 2 8 5" xfId="25823"/>
    <cellStyle name="Input Cell 6 2 9" xfId="3053"/>
    <cellStyle name="Input Cell 6 2 9 2" xfId="25824"/>
    <cellStyle name="Input Cell 6 2 9 2 2" xfId="25825"/>
    <cellStyle name="Input Cell 6 2 9 2 3" xfId="25826"/>
    <cellStyle name="Input Cell 6 2 9 2 4" xfId="25827"/>
    <cellStyle name="Input Cell 6 2 9 3" xfId="25828"/>
    <cellStyle name="Input Cell 6 2 9 4" xfId="25829"/>
    <cellStyle name="Input Cell 6 2 9 5" xfId="25830"/>
    <cellStyle name="Input Cell 6 20" xfId="3054"/>
    <cellStyle name="Input Cell 6 20 2" xfId="25831"/>
    <cellStyle name="Input Cell 6 20 2 2" xfId="25832"/>
    <cellStyle name="Input Cell 6 20 2 3" xfId="25833"/>
    <cellStyle name="Input Cell 6 20 2 4" xfId="25834"/>
    <cellStyle name="Input Cell 6 20 3" xfId="25835"/>
    <cellStyle name="Input Cell 6 20 4" xfId="25836"/>
    <cellStyle name="Input Cell 6 20 5" xfId="25837"/>
    <cellStyle name="Input Cell 6 21" xfId="3055"/>
    <cellStyle name="Input Cell 6 21 2" xfId="25838"/>
    <cellStyle name="Input Cell 6 21 2 2" xfId="25839"/>
    <cellStyle name="Input Cell 6 21 2 3" xfId="25840"/>
    <cellStyle name="Input Cell 6 21 2 4" xfId="25841"/>
    <cellStyle name="Input Cell 6 21 3" xfId="25842"/>
    <cellStyle name="Input Cell 6 21 4" xfId="25843"/>
    <cellStyle name="Input Cell 6 21 5" xfId="25844"/>
    <cellStyle name="Input Cell 6 22" xfId="3056"/>
    <cellStyle name="Input Cell 6 22 2" xfId="25845"/>
    <cellStyle name="Input Cell 6 22 2 2" xfId="25846"/>
    <cellStyle name="Input Cell 6 22 2 3" xfId="25847"/>
    <cellStyle name="Input Cell 6 22 2 4" xfId="25848"/>
    <cellStyle name="Input Cell 6 22 3" xfId="25849"/>
    <cellStyle name="Input Cell 6 22 4" xfId="25850"/>
    <cellStyle name="Input Cell 6 22 5" xfId="25851"/>
    <cellStyle name="Input Cell 6 23" xfId="3057"/>
    <cellStyle name="Input Cell 6 23 2" xfId="25852"/>
    <cellStyle name="Input Cell 6 23 2 2" xfId="25853"/>
    <cellStyle name="Input Cell 6 23 2 3" xfId="25854"/>
    <cellStyle name="Input Cell 6 23 2 4" xfId="25855"/>
    <cellStyle name="Input Cell 6 23 3" xfId="25856"/>
    <cellStyle name="Input Cell 6 23 4" xfId="25857"/>
    <cellStyle name="Input Cell 6 23 5" xfId="25858"/>
    <cellStyle name="Input Cell 6 24" xfId="3058"/>
    <cellStyle name="Input Cell 6 24 2" xfId="25859"/>
    <cellStyle name="Input Cell 6 24 2 2" xfId="25860"/>
    <cellStyle name="Input Cell 6 24 2 3" xfId="25861"/>
    <cellStyle name="Input Cell 6 24 2 4" xfId="25862"/>
    <cellStyle name="Input Cell 6 24 3" xfId="25863"/>
    <cellStyle name="Input Cell 6 24 4" xfId="25864"/>
    <cellStyle name="Input Cell 6 24 5" xfId="25865"/>
    <cellStyle name="Input Cell 6 25" xfId="3059"/>
    <cellStyle name="Input Cell 6 25 2" xfId="25866"/>
    <cellStyle name="Input Cell 6 25 2 2" xfId="25867"/>
    <cellStyle name="Input Cell 6 25 2 3" xfId="25868"/>
    <cellStyle name="Input Cell 6 25 2 4" xfId="25869"/>
    <cellStyle name="Input Cell 6 25 3" xfId="25870"/>
    <cellStyle name="Input Cell 6 25 4" xfId="25871"/>
    <cellStyle name="Input Cell 6 25 5" xfId="25872"/>
    <cellStyle name="Input Cell 6 26" xfId="3060"/>
    <cellStyle name="Input Cell 6 26 2" xfId="25873"/>
    <cellStyle name="Input Cell 6 26 2 2" xfId="25874"/>
    <cellStyle name="Input Cell 6 26 2 3" xfId="25875"/>
    <cellStyle name="Input Cell 6 26 2 4" xfId="25876"/>
    <cellStyle name="Input Cell 6 26 3" xfId="25877"/>
    <cellStyle name="Input Cell 6 26 4" xfId="25878"/>
    <cellStyle name="Input Cell 6 26 5" xfId="25879"/>
    <cellStyle name="Input Cell 6 27" xfId="3061"/>
    <cellStyle name="Input Cell 6 27 2" xfId="25880"/>
    <cellStyle name="Input Cell 6 27 2 2" xfId="25881"/>
    <cellStyle name="Input Cell 6 27 2 3" xfId="25882"/>
    <cellStyle name="Input Cell 6 27 2 4" xfId="25883"/>
    <cellStyle name="Input Cell 6 27 3" xfId="25884"/>
    <cellStyle name="Input Cell 6 27 4" xfId="25885"/>
    <cellStyle name="Input Cell 6 27 5" xfId="25886"/>
    <cellStyle name="Input Cell 6 28" xfId="3062"/>
    <cellStyle name="Input Cell 6 28 2" xfId="25887"/>
    <cellStyle name="Input Cell 6 28 2 2" xfId="25888"/>
    <cellStyle name="Input Cell 6 28 2 3" xfId="25889"/>
    <cellStyle name="Input Cell 6 28 2 4" xfId="25890"/>
    <cellStyle name="Input Cell 6 28 3" xfId="25891"/>
    <cellStyle name="Input Cell 6 28 4" xfId="25892"/>
    <cellStyle name="Input Cell 6 28 5" xfId="25893"/>
    <cellStyle name="Input Cell 6 29" xfId="3063"/>
    <cellStyle name="Input Cell 6 29 2" xfId="25894"/>
    <cellStyle name="Input Cell 6 29 2 2" xfId="25895"/>
    <cellStyle name="Input Cell 6 29 2 3" xfId="25896"/>
    <cellStyle name="Input Cell 6 29 2 4" xfId="25897"/>
    <cellStyle name="Input Cell 6 29 3" xfId="25898"/>
    <cellStyle name="Input Cell 6 29 4" xfId="25899"/>
    <cellStyle name="Input Cell 6 29 5" xfId="25900"/>
    <cellStyle name="Input Cell 6 3" xfId="3064"/>
    <cellStyle name="Input Cell 6 3 2" xfId="25901"/>
    <cellStyle name="Input Cell 6 3 2 2" xfId="25902"/>
    <cellStyle name="Input Cell 6 3 2 3" xfId="25903"/>
    <cellStyle name="Input Cell 6 3 2 4" xfId="25904"/>
    <cellStyle name="Input Cell 6 3 3" xfId="25905"/>
    <cellStyle name="Input Cell 6 3 4" xfId="25906"/>
    <cellStyle name="Input Cell 6 3 5" xfId="25907"/>
    <cellStyle name="Input Cell 6 30" xfId="3065"/>
    <cellStyle name="Input Cell 6 30 2" xfId="25908"/>
    <cellStyle name="Input Cell 6 30 2 2" xfId="25909"/>
    <cellStyle name="Input Cell 6 30 2 3" xfId="25910"/>
    <cellStyle name="Input Cell 6 30 2 4" xfId="25911"/>
    <cellStyle name="Input Cell 6 30 3" xfId="25912"/>
    <cellStyle name="Input Cell 6 30 4" xfId="25913"/>
    <cellStyle name="Input Cell 6 30 5" xfId="25914"/>
    <cellStyle name="Input Cell 6 31" xfId="3066"/>
    <cellStyle name="Input Cell 6 31 2" xfId="25915"/>
    <cellStyle name="Input Cell 6 31 2 2" xfId="25916"/>
    <cellStyle name="Input Cell 6 31 2 3" xfId="25917"/>
    <cellStyle name="Input Cell 6 31 2 4" xfId="25918"/>
    <cellStyle name="Input Cell 6 31 3" xfId="25919"/>
    <cellStyle name="Input Cell 6 31 4" xfId="25920"/>
    <cellStyle name="Input Cell 6 31 5" xfId="25921"/>
    <cellStyle name="Input Cell 6 32" xfId="3067"/>
    <cellStyle name="Input Cell 6 32 2" xfId="25922"/>
    <cellStyle name="Input Cell 6 32 2 2" xfId="25923"/>
    <cellStyle name="Input Cell 6 32 2 3" xfId="25924"/>
    <cellStyle name="Input Cell 6 32 2 4" xfId="25925"/>
    <cellStyle name="Input Cell 6 32 3" xfId="25926"/>
    <cellStyle name="Input Cell 6 32 4" xfId="25927"/>
    <cellStyle name="Input Cell 6 32 5" xfId="25928"/>
    <cellStyle name="Input Cell 6 33" xfId="3068"/>
    <cellStyle name="Input Cell 6 33 2" xfId="25929"/>
    <cellStyle name="Input Cell 6 33 2 2" xfId="25930"/>
    <cellStyle name="Input Cell 6 33 2 3" xfId="25931"/>
    <cellStyle name="Input Cell 6 33 2 4" xfId="25932"/>
    <cellStyle name="Input Cell 6 33 3" xfId="25933"/>
    <cellStyle name="Input Cell 6 33 4" xfId="25934"/>
    <cellStyle name="Input Cell 6 33 5" xfId="25935"/>
    <cellStyle name="Input Cell 6 34" xfId="3069"/>
    <cellStyle name="Input Cell 6 34 2" xfId="25936"/>
    <cellStyle name="Input Cell 6 34 2 2" xfId="25937"/>
    <cellStyle name="Input Cell 6 34 2 3" xfId="25938"/>
    <cellStyle name="Input Cell 6 34 2 4" xfId="25939"/>
    <cellStyle name="Input Cell 6 34 3" xfId="25940"/>
    <cellStyle name="Input Cell 6 34 4" xfId="25941"/>
    <cellStyle name="Input Cell 6 34 5" xfId="25942"/>
    <cellStyle name="Input Cell 6 35" xfId="3070"/>
    <cellStyle name="Input Cell 6 35 2" xfId="25943"/>
    <cellStyle name="Input Cell 6 35 2 2" xfId="25944"/>
    <cellStyle name="Input Cell 6 35 2 3" xfId="25945"/>
    <cellStyle name="Input Cell 6 35 2 4" xfId="25946"/>
    <cellStyle name="Input Cell 6 35 3" xfId="25947"/>
    <cellStyle name="Input Cell 6 35 4" xfId="25948"/>
    <cellStyle name="Input Cell 6 35 5" xfId="25949"/>
    <cellStyle name="Input Cell 6 36" xfId="3071"/>
    <cellStyle name="Input Cell 6 36 2" xfId="25950"/>
    <cellStyle name="Input Cell 6 36 2 2" xfId="25951"/>
    <cellStyle name="Input Cell 6 36 2 3" xfId="25952"/>
    <cellStyle name="Input Cell 6 36 2 4" xfId="25953"/>
    <cellStyle name="Input Cell 6 36 3" xfId="25954"/>
    <cellStyle name="Input Cell 6 36 4" xfId="25955"/>
    <cellStyle name="Input Cell 6 36 5" xfId="25956"/>
    <cellStyle name="Input Cell 6 37" xfId="3072"/>
    <cellStyle name="Input Cell 6 37 2" xfId="25957"/>
    <cellStyle name="Input Cell 6 37 2 2" xfId="25958"/>
    <cellStyle name="Input Cell 6 37 2 3" xfId="25959"/>
    <cellStyle name="Input Cell 6 37 2 4" xfId="25960"/>
    <cellStyle name="Input Cell 6 37 3" xfId="25961"/>
    <cellStyle name="Input Cell 6 37 4" xfId="25962"/>
    <cellStyle name="Input Cell 6 37 5" xfId="25963"/>
    <cellStyle name="Input Cell 6 38" xfId="3073"/>
    <cellStyle name="Input Cell 6 38 2" xfId="25964"/>
    <cellStyle name="Input Cell 6 38 2 2" xfId="25965"/>
    <cellStyle name="Input Cell 6 38 2 3" xfId="25966"/>
    <cellStyle name="Input Cell 6 38 2 4" xfId="25967"/>
    <cellStyle name="Input Cell 6 38 3" xfId="25968"/>
    <cellStyle name="Input Cell 6 38 4" xfId="25969"/>
    <cellStyle name="Input Cell 6 38 5" xfId="25970"/>
    <cellStyle name="Input Cell 6 39" xfId="3074"/>
    <cellStyle name="Input Cell 6 39 2" xfId="25971"/>
    <cellStyle name="Input Cell 6 39 2 2" xfId="25972"/>
    <cellStyle name="Input Cell 6 39 2 3" xfId="25973"/>
    <cellStyle name="Input Cell 6 39 2 4" xfId="25974"/>
    <cellStyle name="Input Cell 6 39 3" xfId="25975"/>
    <cellStyle name="Input Cell 6 39 4" xfId="25976"/>
    <cellStyle name="Input Cell 6 39 5" xfId="25977"/>
    <cellStyle name="Input Cell 6 4" xfId="3075"/>
    <cellStyle name="Input Cell 6 4 2" xfId="25978"/>
    <cellStyle name="Input Cell 6 4 2 2" xfId="25979"/>
    <cellStyle name="Input Cell 6 4 2 3" xfId="25980"/>
    <cellStyle name="Input Cell 6 4 2 4" xfId="25981"/>
    <cellStyle name="Input Cell 6 4 3" xfId="25982"/>
    <cellStyle name="Input Cell 6 4 4" xfId="25983"/>
    <cellStyle name="Input Cell 6 4 5" xfId="25984"/>
    <cellStyle name="Input Cell 6 40" xfId="3076"/>
    <cellStyle name="Input Cell 6 40 2" xfId="25985"/>
    <cellStyle name="Input Cell 6 40 2 2" xfId="25986"/>
    <cellStyle name="Input Cell 6 40 2 3" xfId="25987"/>
    <cellStyle name="Input Cell 6 40 2 4" xfId="25988"/>
    <cellStyle name="Input Cell 6 40 3" xfId="25989"/>
    <cellStyle name="Input Cell 6 40 4" xfId="25990"/>
    <cellStyle name="Input Cell 6 40 5" xfId="25991"/>
    <cellStyle name="Input Cell 6 41" xfId="3077"/>
    <cellStyle name="Input Cell 6 41 2" xfId="25992"/>
    <cellStyle name="Input Cell 6 41 2 2" xfId="25993"/>
    <cellStyle name="Input Cell 6 41 2 3" xfId="25994"/>
    <cellStyle name="Input Cell 6 41 2 4" xfId="25995"/>
    <cellStyle name="Input Cell 6 41 3" xfId="25996"/>
    <cellStyle name="Input Cell 6 41 4" xfId="25997"/>
    <cellStyle name="Input Cell 6 41 5" xfId="25998"/>
    <cellStyle name="Input Cell 6 42" xfId="3078"/>
    <cellStyle name="Input Cell 6 42 2" xfId="25999"/>
    <cellStyle name="Input Cell 6 42 2 2" xfId="26000"/>
    <cellStyle name="Input Cell 6 42 2 3" xfId="26001"/>
    <cellStyle name="Input Cell 6 42 2 4" xfId="26002"/>
    <cellStyle name="Input Cell 6 42 3" xfId="26003"/>
    <cellStyle name="Input Cell 6 42 4" xfId="26004"/>
    <cellStyle name="Input Cell 6 42 5" xfId="26005"/>
    <cellStyle name="Input Cell 6 43" xfId="3079"/>
    <cellStyle name="Input Cell 6 43 2" xfId="26006"/>
    <cellStyle name="Input Cell 6 43 2 2" xfId="26007"/>
    <cellStyle name="Input Cell 6 43 2 3" xfId="26008"/>
    <cellStyle name="Input Cell 6 43 2 4" xfId="26009"/>
    <cellStyle name="Input Cell 6 43 3" xfId="26010"/>
    <cellStyle name="Input Cell 6 43 4" xfId="26011"/>
    <cellStyle name="Input Cell 6 43 5" xfId="26012"/>
    <cellStyle name="Input Cell 6 44" xfId="3080"/>
    <cellStyle name="Input Cell 6 44 2" xfId="26013"/>
    <cellStyle name="Input Cell 6 44 2 2" xfId="26014"/>
    <cellStyle name="Input Cell 6 44 2 3" xfId="26015"/>
    <cellStyle name="Input Cell 6 44 2 4" xfId="26016"/>
    <cellStyle name="Input Cell 6 44 3" xfId="26017"/>
    <cellStyle name="Input Cell 6 44 4" xfId="26018"/>
    <cellStyle name="Input Cell 6 44 5" xfId="26019"/>
    <cellStyle name="Input Cell 6 45" xfId="3081"/>
    <cellStyle name="Input Cell 6 45 2" xfId="26020"/>
    <cellStyle name="Input Cell 6 45 2 2" xfId="26021"/>
    <cellStyle name="Input Cell 6 45 2 3" xfId="26022"/>
    <cellStyle name="Input Cell 6 45 2 4" xfId="26023"/>
    <cellStyle name="Input Cell 6 45 3" xfId="26024"/>
    <cellStyle name="Input Cell 6 45 4" xfId="26025"/>
    <cellStyle name="Input Cell 6 45 5" xfId="26026"/>
    <cellStyle name="Input Cell 6 46" xfId="26027"/>
    <cellStyle name="Input Cell 6 46 2" xfId="26028"/>
    <cellStyle name="Input Cell 6 46 3" xfId="26029"/>
    <cellStyle name="Input Cell 6 46 4" xfId="26030"/>
    <cellStyle name="Input Cell 6 47" xfId="26031"/>
    <cellStyle name="Input Cell 6 48" xfId="26032"/>
    <cellStyle name="Input Cell 6 49" xfId="26033"/>
    <cellStyle name="Input Cell 6 5" xfId="3082"/>
    <cellStyle name="Input Cell 6 5 2" xfId="26034"/>
    <cellStyle name="Input Cell 6 5 2 2" xfId="26035"/>
    <cellStyle name="Input Cell 6 5 2 3" xfId="26036"/>
    <cellStyle name="Input Cell 6 5 2 4" xfId="26037"/>
    <cellStyle name="Input Cell 6 5 3" xfId="26038"/>
    <cellStyle name="Input Cell 6 5 4" xfId="26039"/>
    <cellStyle name="Input Cell 6 5 5" xfId="26040"/>
    <cellStyle name="Input Cell 6 6" xfId="3083"/>
    <cellStyle name="Input Cell 6 6 2" xfId="26041"/>
    <cellStyle name="Input Cell 6 6 2 2" xfId="26042"/>
    <cellStyle name="Input Cell 6 6 2 3" xfId="26043"/>
    <cellStyle name="Input Cell 6 6 2 4" xfId="26044"/>
    <cellStyle name="Input Cell 6 6 3" xfId="26045"/>
    <cellStyle name="Input Cell 6 6 4" xfId="26046"/>
    <cellStyle name="Input Cell 6 6 5" xfId="26047"/>
    <cellStyle name="Input Cell 6 7" xfId="3084"/>
    <cellStyle name="Input Cell 6 7 2" xfId="26048"/>
    <cellStyle name="Input Cell 6 7 2 2" xfId="26049"/>
    <cellStyle name="Input Cell 6 7 2 3" xfId="26050"/>
    <cellStyle name="Input Cell 6 7 2 4" xfId="26051"/>
    <cellStyle name="Input Cell 6 7 3" xfId="26052"/>
    <cellStyle name="Input Cell 6 7 4" xfId="26053"/>
    <cellStyle name="Input Cell 6 7 5" xfId="26054"/>
    <cellStyle name="Input Cell 6 8" xfId="3085"/>
    <cellStyle name="Input Cell 6 8 2" xfId="26055"/>
    <cellStyle name="Input Cell 6 8 2 2" xfId="26056"/>
    <cellStyle name="Input Cell 6 8 2 3" xfId="26057"/>
    <cellStyle name="Input Cell 6 8 2 4" xfId="26058"/>
    <cellStyle name="Input Cell 6 8 3" xfId="26059"/>
    <cellStyle name="Input Cell 6 8 4" xfId="26060"/>
    <cellStyle name="Input Cell 6 8 5" xfId="26061"/>
    <cellStyle name="Input Cell 6 9" xfId="3086"/>
    <cellStyle name="Input Cell 6 9 2" xfId="26062"/>
    <cellStyle name="Input Cell 6 9 2 2" xfId="26063"/>
    <cellStyle name="Input Cell 6 9 2 3" xfId="26064"/>
    <cellStyle name="Input Cell 6 9 2 4" xfId="26065"/>
    <cellStyle name="Input Cell 6 9 3" xfId="26066"/>
    <cellStyle name="Input Cell 6 9 4" xfId="26067"/>
    <cellStyle name="Input Cell 6 9 5" xfId="26068"/>
    <cellStyle name="Input Cell 7" xfId="3087"/>
    <cellStyle name="Input Cell 7 10" xfId="3088"/>
    <cellStyle name="Input Cell 7 10 2" xfId="26069"/>
    <cellStyle name="Input Cell 7 10 2 2" xfId="26070"/>
    <cellStyle name="Input Cell 7 10 2 3" xfId="26071"/>
    <cellStyle name="Input Cell 7 10 2 4" xfId="26072"/>
    <cellStyle name="Input Cell 7 10 3" xfId="26073"/>
    <cellStyle name="Input Cell 7 10 4" xfId="26074"/>
    <cellStyle name="Input Cell 7 10 5" xfId="26075"/>
    <cellStyle name="Input Cell 7 11" xfId="3089"/>
    <cellStyle name="Input Cell 7 11 2" xfId="26076"/>
    <cellStyle name="Input Cell 7 11 2 2" xfId="26077"/>
    <cellStyle name="Input Cell 7 11 2 3" xfId="26078"/>
    <cellStyle name="Input Cell 7 11 2 4" xfId="26079"/>
    <cellStyle name="Input Cell 7 11 3" xfId="26080"/>
    <cellStyle name="Input Cell 7 11 4" xfId="26081"/>
    <cellStyle name="Input Cell 7 11 5" xfId="26082"/>
    <cellStyle name="Input Cell 7 12" xfId="3090"/>
    <cellStyle name="Input Cell 7 12 2" xfId="26083"/>
    <cellStyle name="Input Cell 7 12 2 2" xfId="26084"/>
    <cellStyle name="Input Cell 7 12 2 3" xfId="26085"/>
    <cellStyle name="Input Cell 7 12 2 4" xfId="26086"/>
    <cellStyle name="Input Cell 7 12 3" xfId="26087"/>
    <cellStyle name="Input Cell 7 12 4" xfId="26088"/>
    <cellStyle name="Input Cell 7 12 5" xfId="26089"/>
    <cellStyle name="Input Cell 7 13" xfId="3091"/>
    <cellStyle name="Input Cell 7 13 2" xfId="26090"/>
    <cellStyle name="Input Cell 7 13 2 2" xfId="26091"/>
    <cellStyle name="Input Cell 7 13 2 3" xfId="26092"/>
    <cellStyle name="Input Cell 7 13 2 4" xfId="26093"/>
    <cellStyle name="Input Cell 7 13 3" xfId="26094"/>
    <cellStyle name="Input Cell 7 13 4" xfId="26095"/>
    <cellStyle name="Input Cell 7 13 5" xfId="26096"/>
    <cellStyle name="Input Cell 7 14" xfId="3092"/>
    <cellStyle name="Input Cell 7 14 2" xfId="26097"/>
    <cellStyle name="Input Cell 7 14 2 2" xfId="26098"/>
    <cellStyle name="Input Cell 7 14 2 3" xfId="26099"/>
    <cellStyle name="Input Cell 7 14 2 4" xfId="26100"/>
    <cellStyle name="Input Cell 7 14 3" xfId="26101"/>
    <cellStyle name="Input Cell 7 14 4" xfId="26102"/>
    <cellStyle name="Input Cell 7 14 5" xfId="26103"/>
    <cellStyle name="Input Cell 7 15" xfId="3093"/>
    <cellStyle name="Input Cell 7 15 2" xfId="26104"/>
    <cellStyle name="Input Cell 7 15 2 2" xfId="26105"/>
    <cellStyle name="Input Cell 7 15 2 3" xfId="26106"/>
    <cellStyle name="Input Cell 7 15 2 4" xfId="26107"/>
    <cellStyle name="Input Cell 7 15 3" xfId="26108"/>
    <cellStyle name="Input Cell 7 15 4" xfId="26109"/>
    <cellStyle name="Input Cell 7 15 5" xfId="26110"/>
    <cellStyle name="Input Cell 7 16" xfId="3094"/>
    <cellStyle name="Input Cell 7 16 2" xfId="26111"/>
    <cellStyle name="Input Cell 7 16 2 2" xfId="26112"/>
    <cellStyle name="Input Cell 7 16 2 3" xfId="26113"/>
    <cellStyle name="Input Cell 7 16 2 4" xfId="26114"/>
    <cellStyle name="Input Cell 7 16 3" xfId="26115"/>
    <cellStyle name="Input Cell 7 16 4" xfId="26116"/>
    <cellStyle name="Input Cell 7 16 5" xfId="26117"/>
    <cellStyle name="Input Cell 7 17" xfId="3095"/>
    <cellStyle name="Input Cell 7 17 2" xfId="26118"/>
    <cellStyle name="Input Cell 7 17 2 2" xfId="26119"/>
    <cellStyle name="Input Cell 7 17 2 3" xfId="26120"/>
    <cellStyle name="Input Cell 7 17 2 4" xfId="26121"/>
    <cellStyle name="Input Cell 7 17 3" xfId="26122"/>
    <cellStyle name="Input Cell 7 17 4" xfId="26123"/>
    <cellStyle name="Input Cell 7 17 5" xfId="26124"/>
    <cellStyle name="Input Cell 7 18" xfId="3096"/>
    <cellStyle name="Input Cell 7 18 2" xfId="26125"/>
    <cellStyle name="Input Cell 7 18 2 2" xfId="26126"/>
    <cellStyle name="Input Cell 7 18 2 3" xfId="26127"/>
    <cellStyle name="Input Cell 7 18 2 4" xfId="26128"/>
    <cellStyle name="Input Cell 7 18 3" xfId="26129"/>
    <cellStyle name="Input Cell 7 18 4" xfId="26130"/>
    <cellStyle name="Input Cell 7 18 5" xfId="26131"/>
    <cellStyle name="Input Cell 7 19" xfId="3097"/>
    <cellStyle name="Input Cell 7 19 2" xfId="26132"/>
    <cellStyle name="Input Cell 7 19 2 2" xfId="26133"/>
    <cellStyle name="Input Cell 7 19 2 3" xfId="26134"/>
    <cellStyle name="Input Cell 7 19 2 4" xfId="26135"/>
    <cellStyle name="Input Cell 7 19 3" xfId="26136"/>
    <cellStyle name="Input Cell 7 19 4" xfId="26137"/>
    <cellStyle name="Input Cell 7 19 5" xfId="26138"/>
    <cellStyle name="Input Cell 7 2" xfId="3098"/>
    <cellStyle name="Input Cell 7 2 10" xfId="3099"/>
    <cellStyle name="Input Cell 7 2 10 2" xfId="26139"/>
    <cellStyle name="Input Cell 7 2 10 2 2" xfId="26140"/>
    <cellStyle name="Input Cell 7 2 10 2 3" xfId="26141"/>
    <cellStyle name="Input Cell 7 2 10 2 4" xfId="26142"/>
    <cellStyle name="Input Cell 7 2 10 3" xfId="26143"/>
    <cellStyle name="Input Cell 7 2 10 4" xfId="26144"/>
    <cellStyle name="Input Cell 7 2 10 5" xfId="26145"/>
    <cellStyle name="Input Cell 7 2 11" xfId="3100"/>
    <cellStyle name="Input Cell 7 2 11 2" xfId="26146"/>
    <cellStyle name="Input Cell 7 2 11 2 2" xfId="26147"/>
    <cellStyle name="Input Cell 7 2 11 2 3" xfId="26148"/>
    <cellStyle name="Input Cell 7 2 11 2 4" xfId="26149"/>
    <cellStyle name="Input Cell 7 2 11 3" xfId="26150"/>
    <cellStyle name="Input Cell 7 2 11 4" xfId="26151"/>
    <cellStyle name="Input Cell 7 2 11 5" xfId="26152"/>
    <cellStyle name="Input Cell 7 2 12" xfId="3101"/>
    <cellStyle name="Input Cell 7 2 12 2" xfId="26153"/>
    <cellStyle name="Input Cell 7 2 12 2 2" xfId="26154"/>
    <cellStyle name="Input Cell 7 2 12 2 3" xfId="26155"/>
    <cellStyle name="Input Cell 7 2 12 2 4" xfId="26156"/>
    <cellStyle name="Input Cell 7 2 12 3" xfId="26157"/>
    <cellStyle name="Input Cell 7 2 12 4" xfId="26158"/>
    <cellStyle name="Input Cell 7 2 12 5" xfId="26159"/>
    <cellStyle name="Input Cell 7 2 13" xfId="3102"/>
    <cellStyle name="Input Cell 7 2 13 2" xfId="26160"/>
    <cellStyle name="Input Cell 7 2 13 2 2" xfId="26161"/>
    <cellStyle name="Input Cell 7 2 13 2 3" xfId="26162"/>
    <cellStyle name="Input Cell 7 2 13 2 4" xfId="26163"/>
    <cellStyle name="Input Cell 7 2 13 3" xfId="26164"/>
    <cellStyle name="Input Cell 7 2 13 4" xfId="26165"/>
    <cellStyle name="Input Cell 7 2 13 5" xfId="26166"/>
    <cellStyle name="Input Cell 7 2 14" xfId="3103"/>
    <cellStyle name="Input Cell 7 2 14 2" xfId="26167"/>
    <cellStyle name="Input Cell 7 2 14 2 2" xfId="26168"/>
    <cellStyle name="Input Cell 7 2 14 2 3" xfId="26169"/>
    <cellStyle name="Input Cell 7 2 14 2 4" xfId="26170"/>
    <cellStyle name="Input Cell 7 2 14 3" xfId="26171"/>
    <cellStyle name="Input Cell 7 2 14 4" xfId="26172"/>
    <cellStyle name="Input Cell 7 2 14 5" xfId="26173"/>
    <cellStyle name="Input Cell 7 2 15" xfId="3104"/>
    <cellStyle name="Input Cell 7 2 15 2" xfId="26174"/>
    <cellStyle name="Input Cell 7 2 15 2 2" xfId="26175"/>
    <cellStyle name="Input Cell 7 2 15 2 3" xfId="26176"/>
    <cellStyle name="Input Cell 7 2 15 2 4" xfId="26177"/>
    <cellStyle name="Input Cell 7 2 15 3" xfId="26178"/>
    <cellStyle name="Input Cell 7 2 15 4" xfId="26179"/>
    <cellStyle name="Input Cell 7 2 15 5" xfId="26180"/>
    <cellStyle name="Input Cell 7 2 16" xfId="3105"/>
    <cellStyle name="Input Cell 7 2 16 2" xfId="26181"/>
    <cellStyle name="Input Cell 7 2 16 2 2" xfId="26182"/>
    <cellStyle name="Input Cell 7 2 16 2 3" xfId="26183"/>
    <cellStyle name="Input Cell 7 2 16 2 4" xfId="26184"/>
    <cellStyle name="Input Cell 7 2 16 3" xfId="26185"/>
    <cellStyle name="Input Cell 7 2 16 4" xfId="26186"/>
    <cellStyle name="Input Cell 7 2 16 5" xfId="26187"/>
    <cellStyle name="Input Cell 7 2 17" xfId="3106"/>
    <cellStyle name="Input Cell 7 2 17 2" xfId="26188"/>
    <cellStyle name="Input Cell 7 2 17 2 2" xfId="26189"/>
    <cellStyle name="Input Cell 7 2 17 2 3" xfId="26190"/>
    <cellStyle name="Input Cell 7 2 17 2 4" xfId="26191"/>
    <cellStyle name="Input Cell 7 2 17 3" xfId="26192"/>
    <cellStyle name="Input Cell 7 2 17 4" xfId="26193"/>
    <cellStyle name="Input Cell 7 2 17 5" xfId="26194"/>
    <cellStyle name="Input Cell 7 2 18" xfId="3107"/>
    <cellStyle name="Input Cell 7 2 18 2" xfId="26195"/>
    <cellStyle name="Input Cell 7 2 18 2 2" xfId="26196"/>
    <cellStyle name="Input Cell 7 2 18 2 3" xfId="26197"/>
    <cellStyle name="Input Cell 7 2 18 2 4" xfId="26198"/>
    <cellStyle name="Input Cell 7 2 18 3" xfId="26199"/>
    <cellStyle name="Input Cell 7 2 18 4" xfId="26200"/>
    <cellStyle name="Input Cell 7 2 18 5" xfId="26201"/>
    <cellStyle name="Input Cell 7 2 19" xfId="3108"/>
    <cellStyle name="Input Cell 7 2 19 2" xfId="26202"/>
    <cellStyle name="Input Cell 7 2 19 2 2" xfId="26203"/>
    <cellStyle name="Input Cell 7 2 19 2 3" xfId="26204"/>
    <cellStyle name="Input Cell 7 2 19 2 4" xfId="26205"/>
    <cellStyle name="Input Cell 7 2 19 3" xfId="26206"/>
    <cellStyle name="Input Cell 7 2 19 4" xfId="26207"/>
    <cellStyle name="Input Cell 7 2 19 5" xfId="26208"/>
    <cellStyle name="Input Cell 7 2 2" xfId="3109"/>
    <cellStyle name="Input Cell 7 2 2 2" xfId="26209"/>
    <cellStyle name="Input Cell 7 2 2 2 2" xfId="26210"/>
    <cellStyle name="Input Cell 7 2 2 2 3" xfId="26211"/>
    <cellStyle name="Input Cell 7 2 2 2 4" xfId="26212"/>
    <cellStyle name="Input Cell 7 2 2 3" xfId="26213"/>
    <cellStyle name="Input Cell 7 2 2 4" xfId="26214"/>
    <cellStyle name="Input Cell 7 2 2 5" xfId="26215"/>
    <cellStyle name="Input Cell 7 2 20" xfId="3110"/>
    <cellStyle name="Input Cell 7 2 20 2" xfId="26216"/>
    <cellStyle name="Input Cell 7 2 20 2 2" xfId="26217"/>
    <cellStyle name="Input Cell 7 2 20 2 3" xfId="26218"/>
    <cellStyle name="Input Cell 7 2 20 2 4" xfId="26219"/>
    <cellStyle name="Input Cell 7 2 20 3" xfId="26220"/>
    <cellStyle name="Input Cell 7 2 20 4" xfId="26221"/>
    <cellStyle name="Input Cell 7 2 20 5" xfId="26222"/>
    <cellStyle name="Input Cell 7 2 21" xfId="3111"/>
    <cellStyle name="Input Cell 7 2 21 2" xfId="26223"/>
    <cellStyle name="Input Cell 7 2 21 2 2" xfId="26224"/>
    <cellStyle name="Input Cell 7 2 21 2 3" xfId="26225"/>
    <cellStyle name="Input Cell 7 2 21 2 4" xfId="26226"/>
    <cellStyle name="Input Cell 7 2 21 3" xfId="26227"/>
    <cellStyle name="Input Cell 7 2 21 4" xfId="26228"/>
    <cellStyle name="Input Cell 7 2 21 5" xfId="26229"/>
    <cellStyle name="Input Cell 7 2 22" xfId="3112"/>
    <cellStyle name="Input Cell 7 2 22 2" xfId="26230"/>
    <cellStyle name="Input Cell 7 2 22 2 2" xfId="26231"/>
    <cellStyle name="Input Cell 7 2 22 2 3" xfId="26232"/>
    <cellStyle name="Input Cell 7 2 22 2 4" xfId="26233"/>
    <cellStyle name="Input Cell 7 2 22 3" xfId="26234"/>
    <cellStyle name="Input Cell 7 2 22 4" xfId="26235"/>
    <cellStyle name="Input Cell 7 2 22 5" xfId="26236"/>
    <cellStyle name="Input Cell 7 2 23" xfId="3113"/>
    <cellStyle name="Input Cell 7 2 23 2" xfId="26237"/>
    <cellStyle name="Input Cell 7 2 23 2 2" xfId="26238"/>
    <cellStyle name="Input Cell 7 2 23 2 3" xfId="26239"/>
    <cellStyle name="Input Cell 7 2 23 2 4" xfId="26240"/>
    <cellStyle name="Input Cell 7 2 23 3" xfId="26241"/>
    <cellStyle name="Input Cell 7 2 23 4" xfId="26242"/>
    <cellStyle name="Input Cell 7 2 23 5" xfId="26243"/>
    <cellStyle name="Input Cell 7 2 24" xfId="3114"/>
    <cellStyle name="Input Cell 7 2 24 2" xfId="26244"/>
    <cellStyle name="Input Cell 7 2 24 2 2" xfId="26245"/>
    <cellStyle name="Input Cell 7 2 24 2 3" xfId="26246"/>
    <cellStyle name="Input Cell 7 2 24 2 4" xfId="26247"/>
    <cellStyle name="Input Cell 7 2 24 3" xfId="26248"/>
    <cellStyle name="Input Cell 7 2 24 4" xfId="26249"/>
    <cellStyle name="Input Cell 7 2 24 5" xfId="26250"/>
    <cellStyle name="Input Cell 7 2 25" xfId="3115"/>
    <cellStyle name="Input Cell 7 2 25 2" xfId="26251"/>
    <cellStyle name="Input Cell 7 2 25 2 2" xfId="26252"/>
    <cellStyle name="Input Cell 7 2 25 2 3" xfId="26253"/>
    <cellStyle name="Input Cell 7 2 25 2 4" xfId="26254"/>
    <cellStyle name="Input Cell 7 2 25 3" xfId="26255"/>
    <cellStyle name="Input Cell 7 2 25 4" xfId="26256"/>
    <cellStyle name="Input Cell 7 2 25 5" xfId="26257"/>
    <cellStyle name="Input Cell 7 2 26" xfId="3116"/>
    <cellStyle name="Input Cell 7 2 26 2" xfId="26258"/>
    <cellStyle name="Input Cell 7 2 26 2 2" xfId="26259"/>
    <cellStyle name="Input Cell 7 2 26 2 3" xfId="26260"/>
    <cellStyle name="Input Cell 7 2 26 2 4" xfId="26261"/>
    <cellStyle name="Input Cell 7 2 26 3" xfId="26262"/>
    <cellStyle name="Input Cell 7 2 26 4" xfId="26263"/>
    <cellStyle name="Input Cell 7 2 26 5" xfId="26264"/>
    <cellStyle name="Input Cell 7 2 27" xfId="3117"/>
    <cellStyle name="Input Cell 7 2 27 2" xfId="26265"/>
    <cellStyle name="Input Cell 7 2 27 2 2" xfId="26266"/>
    <cellStyle name="Input Cell 7 2 27 2 3" xfId="26267"/>
    <cellStyle name="Input Cell 7 2 27 2 4" xfId="26268"/>
    <cellStyle name="Input Cell 7 2 27 3" xfId="26269"/>
    <cellStyle name="Input Cell 7 2 27 4" xfId="26270"/>
    <cellStyle name="Input Cell 7 2 27 5" xfId="26271"/>
    <cellStyle name="Input Cell 7 2 28" xfId="3118"/>
    <cellStyle name="Input Cell 7 2 28 2" xfId="26272"/>
    <cellStyle name="Input Cell 7 2 28 2 2" xfId="26273"/>
    <cellStyle name="Input Cell 7 2 28 2 3" xfId="26274"/>
    <cellStyle name="Input Cell 7 2 28 2 4" xfId="26275"/>
    <cellStyle name="Input Cell 7 2 28 3" xfId="26276"/>
    <cellStyle name="Input Cell 7 2 28 4" xfId="26277"/>
    <cellStyle name="Input Cell 7 2 28 5" xfId="26278"/>
    <cellStyle name="Input Cell 7 2 29" xfId="3119"/>
    <cellStyle name="Input Cell 7 2 29 2" xfId="26279"/>
    <cellStyle name="Input Cell 7 2 29 2 2" xfId="26280"/>
    <cellStyle name="Input Cell 7 2 29 2 3" xfId="26281"/>
    <cellStyle name="Input Cell 7 2 29 2 4" xfId="26282"/>
    <cellStyle name="Input Cell 7 2 29 3" xfId="26283"/>
    <cellStyle name="Input Cell 7 2 29 4" xfId="26284"/>
    <cellStyle name="Input Cell 7 2 29 5" xfId="26285"/>
    <cellStyle name="Input Cell 7 2 3" xfId="3120"/>
    <cellStyle name="Input Cell 7 2 3 2" xfId="26286"/>
    <cellStyle name="Input Cell 7 2 3 2 2" xfId="26287"/>
    <cellStyle name="Input Cell 7 2 3 2 3" xfId="26288"/>
    <cellStyle name="Input Cell 7 2 3 2 4" xfId="26289"/>
    <cellStyle name="Input Cell 7 2 3 3" xfId="26290"/>
    <cellStyle name="Input Cell 7 2 3 4" xfId="26291"/>
    <cellStyle name="Input Cell 7 2 3 5" xfId="26292"/>
    <cellStyle name="Input Cell 7 2 30" xfId="3121"/>
    <cellStyle name="Input Cell 7 2 30 2" xfId="26293"/>
    <cellStyle name="Input Cell 7 2 30 2 2" xfId="26294"/>
    <cellStyle name="Input Cell 7 2 30 2 3" xfId="26295"/>
    <cellStyle name="Input Cell 7 2 30 2 4" xfId="26296"/>
    <cellStyle name="Input Cell 7 2 30 3" xfId="26297"/>
    <cellStyle name="Input Cell 7 2 30 4" xfId="26298"/>
    <cellStyle name="Input Cell 7 2 30 5" xfId="26299"/>
    <cellStyle name="Input Cell 7 2 31" xfId="3122"/>
    <cellStyle name="Input Cell 7 2 31 2" xfId="26300"/>
    <cellStyle name="Input Cell 7 2 31 2 2" xfId="26301"/>
    <cellStyle name="Input Cell 7 2 31 2 3" xfId="26302"/>
    <cellStyle name="Input Cell 7 2 31 2 4" xfId="26303"/>
    <cellStyle name="Input Cell 7 2 31 3" xfId="26304"/>
    <cellStyle name="Input Cell 7 2 31 4" xfId="26305"/>
    <cellStyle name="Input Cell 7 2 31 5" xfId="26306"/>
    <cellStyle name="Input Cell 7 2 32" xfId="3123"/>
    <cellStyle name="Input Cell 7 2 32 2" xfId="26307"/>
    <cellStyle name="Input Cell 7 2 32 2 2" xfId="26308"/>
    <cellStyle name="Input Cell 7 2 32 2 3" xfId="26309"/>
    <cellStyle name="Input Cell 7 2 32 2 4" xfId="26310"/>
    <cellStyle name="Input Cell 7 2 32 3" xfId="26311"/>
    <cellStyle name="Input Cell 7 2 32 4" xfId="26312"/>
    <cellStyle name="Input Cell 7 2 32 5" xfId="26313"/>
    <cellStyle name="Input Cell 7 2 33" xfId="3124"/>
    <cellStyle name="Input Cell 7 2 33 2" xfId="26314"/>
    <cellStyle name="Input Cell 7 2 33 2 2" xfId="26315"/>
    <cellStyle name="Input Cell 7 2 33 2 3" xfId="26316"/>
    <cellStyle name="Input Cell 7 2 33 2 4" xfId="26317"/>
    <cellStyle name="Input Cell 7 2 33 3" xfId="26318"/>
    <cellStyle name="Input Cell 7 2 33 4" xfId="26319"/>
    <cellStyle name="Input Cell 7 2 33 5" xfId="26320"/>
    <cellStyle name="Input Cell 7 2 34" xfId="3125"/>
    <cellStyle name="Input Cell 7 2 34 2" xfId="26321"/>
    <cellStyle name="Input Cell 7 2 34 2 2" xfId="26322"/>
    <cellStyle name="Input Cell 7 2 34 2 3" xfId="26323"/>
    <cellStyle name="Input Cell 7 2 34 2 4" xfId="26324"/>
    <cellStyle name="Input Cell 7 2 34 3" xfId="26325"/>
    <cellStyle name="Input Cell 7 2 34 4" xfId="26326"/>
    <cellStyle name="Input Cell 7 2 34 5" xfId="26327"/>
    <cellStyle name="Input Cell 7 2 35" xfId="3126"/>
    <cellStyle name="Input Cell 7 2 35 2" xfId="26328"/>
    <cellStyle name="Input Cell 7 2 35 2 2" xfId="26329"/>
    <cellStyle name="Input Cell 7 2 35 2 3" xfId="26330"/>
    <cellStyle name="Input Cell 7 2 35 2 4" xfId="26331"/>
    <cellStyle name="Input Cell 7 2 35 3" xfId="26332"/>
    <cellStyle name="Input Cell 7 2 35 4" xfId="26333"/>
    <cellStyle name="Input Cell 7 2 35 5" xfId="26334"/>
    <cellStyle name="Input Cell 7 2 36" xfId="3127"/>
    <cellStyle name="Input Cell 7 2 36 2" xfId="26335"/>
    <cellStyle name="Input Cell 7 2 36 2 2" xfId="26336"/>
    <cellStyle name="Input Cell 7 2 36 2 3" xfId="26337"/>
    <cellStyle name="Input Cell 7 2 36 2 4" xfId="26338"/>
    <cellStyle name="Input Cell 7 2 36 3" xfId="26339"/>
    <cellStyle name="Input Cell 7 2 36 4" xfId="26340"/>
    <cellStyle name="Input Cell 7 2 36 5" xfId="26341"/>
    <cellStyle name="Input Cell 7 2 37" xfId="3128"/>
    <cellStyle name="Input Cell 7 2 37 2" xfId="26342"/>
    <cellStyle name="Input Cell 7 2 37 2 2" xfId="26343"/>
    <cellStyle name="Input Cell 7 2 37 2 3" xfId="26344"/>
    <cellStyle name="Input Cell 7 2 37 2 4" xfId="26345"/>
    <cellStyle name="Input Cell 7 2 37 3" xfId="26346"/>
    <cellStyle name="Input Cell 7 2 37 4" xfId="26347"/>
    <cellStyle name="Input Cell 7 2 37 5" xfId="26348"/>
    <cellStyle name="Input Cell 7 2 38" xfId="3129"/>
    <cellStyle name="Input Cell 7 2 38 2" xfId="26349"/>
    <cellStyle name="Input Cell 7 2 38 2 2" xfId="26350"/>
    <cellStyle name="Input Cell 7 2 38 2 3" xfId="26351"/>
    <cellStyle name="Input Cell 7 2 38 2 4" xfId="26352"/>
    <cellStyle name="Input Cell 7 2 38 3" xfId="26353"/>
    <cellStyle name="Input Cell 7 2 38 4" xfId="26354"/>
    <cellStyle name="Input Cell 7 2 38 5" xfId="26355"/>
    <cellStyle name="Input Cell 7 2 39" xfId="3130"/>
    <cellStyle name="Input Cell 7 2 39 2" xfId="26356"/>
    <cellStyle name="Input Cell 7 2 39 2 2" xfId="26357"/>
    <cellStyle name="Input Cell 7 2 39 2 3" xfId="26358"/>
    <cellStyle name="Input Cell 7 2 39 2 4" xfId="26359"/>
    <cellStyle name="Input Cell 7 2 39 3" xfId="26360"/>
    <cellStyle name="Input Cell 7 2 39 4" xfId="26361"/>
    <cellStyle name="Input Cell 7 2 39 5" xfId="26362"/>
    <cellStyle name="Input Cell 7 2 4" xfId="3131"/>
    <cellStyle name="Input Cell 7 2 4 2" xfId="26363"/>
    <cellStyle name="Input Cell 7 2 4 2 2" xfId="26364"/>
    <cellStyle name="Input Cell 7 2 4 2 3" xfId="26365"/>
    <cellStyle name="Input Cell 7 2 4 2 4" xfId="26366"/>
    <cellStyle name="Input Cell 7 2 4 3" xfId="26367"/>
    <cellStyle name="Input Cell 7 2 4 4" xfId="26368"/>
    <cellStyle name="Input Cell 7 2 4 5" xfId="26369"/>
    <cellStyle name="Input Cell 7 2 40" xfId="3132"/>
    <cellStyle name="Input Cell 7 2 40 2" xfId="26370"/>
    <cellStyle name="Input Cell 7 2 40 2 2" xfId="26371"/>
    <cellStyle name="Input Cell 7 2 40 2 3" xfId="26372"/>
    <cellStyle name="Input Cell 7 2 40 2 4" xfId="26373"/>
    <cellStyle name="Input Cell 7 2 40 3" xfId="26374"/>
    <cellStyle name="Input Cell 7 2 40 4" xfId="26375"/>
    <cellStyle name="Input Cell 7 2 40 5" xfId="26376"/>
    <cellStyle name="Input Cell 7 2 41" xfId="3133"/>
    <cellStyle name="Input Cell 7 2 41 2" xfId="26377"/>
    <cellStyle name="Input Cell 7 2 41 2 2" xfId="26378"/>
    <cellStyle name="Input Cell 7 2 41 2 3" xfId="26379"/>
    <cellStyle name="Input Cell 7 2 41 2 4" xfId="26380"/>
    <cellStyle name="Input Cell 7 2 41 3" xfId="26381"/>
    <cellStyle name="Input Cell 7 2 41 4" xfId="26382"/>
    <cellStyle name="Input Cell 7 2 41 5" xfId="26383"/>
    <cellStyle name="Input Cell 7 2 42" xfId="3134"/>
    <cellStyle name="Input Cell 7 2 42 2" xfId="26384"/>
    <cellStyle name="Input Cell 7 2 42 2 2" xfId="26385"/>
    <cellStyle name="Input Cell 7 2 42 2 3" xfId="26386"/>
    <cellStyle name="Input Cell 7 2 42 2 4" xfId="26387"/>
    <cellStyle name="Input Cell 7 2 42 3" xfId="26388"/>
    <cellStyle name="Input Cell 7 2 42 4" xfId="26389"/>
    <cellStyle name="Input Cell 7 2 42 5" xfId="26390"/>
    <cellStyle name="Input Cell 7 2 43" xfId="3135"/>
    <cellStyle name="Input Cell 7 2 43 2" xfId="26391"/>
    <cellStyle name="Input Cell 7 2 43 2 2" xfId="26392"/>
    <cellStyle name="Input Cell 7 2 43 2 3" xfId="26393"/>
    <cellStyle name="Input Cell 7 2 43 2 4" xfId="26394"/>
    <cellStyle name="Input Cell 7 2 43 3" xfId="26395"/>
    <cellStyle name="Input Cell 7 2 43 4" xfId="26396"/>
    <cellStyle name="Input Cell 7 2 43 5" xfId="26397"/>
    <cellStyle name="Input Cell 7 2 44" xfId="3136"/>
    <cellStyle name="Input Cell 7 2 44 2" xfId="26398"/>
    <cellStyle name="Input Cell 7 2 44 2 2" xfId="26399"/>
    <cellStyle name="Input Cell 7 2 44 2 3" xfId="26400"/>
    <cellStyle name="Input Cell 7 2 44 2 4" xfId="26401"/>
    <cellStyle name="Input Cell 7 2 44 3" xfId="26402"/>
    <cellStyle name="Input Cell 7 2 44 4" xfId="26403"/>
    <cellStyle name="Input Cell 7 2 44 5" xfId="26404"/>
    <cellStyle name="Input Cell 7 2 45" xfId="26405"/>
    <cellStyle name="Input Cell 7 2 45 2" xfId="26406"/>
    <cellStyle name="Input Cell 7 2 45 3" xfId="26407"/>
    <cellStyle name="Input Cell 7 2 45 4" xfId="26408"/>
    <cellStyle name="Input Cell 7 2 46" xfId="26409"/>
    <cellStyle name="Input Cell 7 2 46 2" xfId="26410"/>
    <cellStyle name="Input Cell 7 2 46 3" xfId="26411"/>
    <cellStyle name="Input Cell 7 2 46 4" xfId="26412"/>
    <cellStyle name="Input Cell 7 2 47" xfId="26413"/>
    <cellStyle name="Input Cell 7 2 48" xfId="26414"/>
    <cellStyle name="Input Cell 7 2 5" xfId="3137"/>
    <cellStyle name="Input Cell 7 2 5 2" xfId="26415"/>
    <cellStyle name="Input Cell 7 2 5 2 2" xfId="26416"/>
    <cellStyle name="Input Cell 7 2 5 2 3" xfId="26417"/>
    <cellStyle name="Input Cell 7 2 5 2 4" xfId="26418"/>
    <cellStyle name="Input Cell 7 2 5 3" xfId="26419"/>
    <cellStyle name="Input Cell 7 2 5 4" xfId="26420"/>
    <cellStyle name="Input Cell 7 2 5 5" xfId="26421"/>
    <cellStyle name="Input Cell 7 2 6" xfId="3138"/>
    <cellStyle name="Input Cell 7 2 6 2" xfId="26422"/>
    <cellStyle name="Input Cell 7 2 6 2 2" xfId="26423"/>
    <cellStyle name="Input Cell 7 2 6 2 3" xfId="26424"/>
    <cellStyle name="Input Cell 7 2 6 2 4" xfId="26425"/>
    <cellStyle name="Input Cell 7 2 6 3" xfId="26426"/>
    <cellStyle name="Input Cell 7 2 6 4" xfId="26427"/>
    <cellStyle name="Input Cell 7 2 6 5" xfId="26428"/>
    <cellStyle name="Input Cell 7 2 7" xfId="3139"/>
    <cellStyle name="Input Cell 7 2 7 2" xfId="26429"/>
    <cellStyle name="Input Cell 7 2 7 2 2" xfId="26430"/>
    <cellStyle name="Input Cell 7 2 7 2 3" xfId="26431"/>
    <cellStyle name="Input Cell 7 2 7 2 4" xfId="26432"/>
    <cellStyle name="Input Cell 7 2 7 3" xfId="26433"/>
    <cellStyle name="Input Cell 7 2 7 4" xfId="26434"/>
    <cellStyle name="Input Cell 7 2 7 5" xfId="26435"/>
    <cellStyle name="Input Cell 7 2 8" xfId="3140"/>
    <cellStyle name="Input Cell 7 2 8 2" xfId="26436"/>
    <cellStyle name="Input Cell 7 2 8 2 2" xfId="26437"/>
    <cellStyle name="Input Cell 7 2 8 2 3" xfId="26438"/>
    <cellStyle name="Input Cell 7 2 8 2 4" xfId="26439"/>
    <cellStyle name="Input Cell 7 2 8 3" xfId="26440"/>
    <cellStyle name="Input Cell 7 2 8 4" xfId="26441"/>
    <cellStyle name="Input Cell 7 2 8 5" xfId="26442"/>
    <cellStyle name="Input Cell 7 2 9" xfId="3141"/>
    <cellStyle name="Input Cell 7 2 9 2" xfId="26443"/>
    <cellStyle name="Input Cell 7 2 9 2 2" xfId="26444"/>
    <cellStyle name="Input Cell 7 2 9 2 3" xfId="26445"/>
    <cellStyle name="Input Cell 7 2 9 2 4" xfId="26446"/>
    <cellStyle name="Input Cell 7 2 9 3" xfId="26447"/>
    <cellStyle name="Input Cell 7 2 9 4" xfId="26448"/>
    <cellStyle name="Input Cell 7 2 9 5" xfId="26449"/>
    <cellStyle name="Input Cell 7 20" xfId="3142"/>
    <cellStyle name="Input Cell 7 20 2" xfId="26450"/>
    <cellStyle name="Input Cell 7 20 2 2" xfId="26451"/>
    <cellStyle name="Input Cell 7 20 2 3" xfId="26452"/>
    <cellStyle name="Input Cell 7 20 2 4" xfId="26453"/>
    <cellStyle name="Input Cell 7 20 3" xfId="26454"/>
    <cellStyle name="Input Cell 7 20 4" xfId="26455"/>
    <cellStyle name="Input Cell 7 20 5" xfId="26456"/>
    <cellStyle name="Input Cell 7 21" xfId="3143"/>
    <cellStyle name="Input Cell 7 21 2" xfId="26457"/>
    <cellStyle name="Input Cell 7 21 2 2" xfId="26458"/>
    <cellStyle name="Input Cell 7 21 2 3" xfId="26459"/>
    <cellStyle name="Input Cell 7 21 2 4" xfId="26460"/>
    <cellStyle name="Input Cell 7 21 3" xfId="26461"/>
    <cellStyle name="Input Cell 7 21 4" xfId="26462"/>
    <cellStyle name="Input Cell 7 21 5" xfId="26463"/>
    <cellStyle name="Input Cell 7 22" xfId="3144"/>
    <cellStyle name="Input Cell 7 22 2" xfId="26464"/>
    <cellStyle name="Input Cell 7 22 2 2" xfId="26465"/>
    <cellStyle name="Input Cell 7 22 2 3" xfId="26466"/>
    <cellStyle name="Input Cell 7 22 2 4" xfId="26467"/>
    <cellStyle name="Input Cell 7 22 3" xfId="26468"/>
    <cellStyle name="Input Cell 7 22 4" xfId="26469"/>
    <cellStyle name="Input Cell 7 22 5" xfId="26470"/>
    <cellStyle name="Input Cell 7 23" xfId="3145"/>
    <cellStyle name="Input Cell 7 23 2" xfId="26471"/>
    <cellStyle name="Input Cell 7 23 2 2" xfId="26472"/>
    <cellStyle name="Input Cell 7 23 2 3" xfId="26473"/>
    <cellStyle name="Input Cell 7 23 2 4" xfId="26474"/>
    <cellStyle name="Input Cell 7 23 3" xfId="26475"/>
    <cellStyle name="Input Cell 7 23 4" xfId="26476"/>
    <cellStyle name="Input Cell 7 23 5" xfId="26477"/>
    <cellStyle name="Input Cell 7 24" xfId="3146"/>
    <cellStyle name="Input Cell 7 24 2" xfId="26478"/>
    <cellStyle name="Input Cell 7 24 2 2" xfId="26479"/>
    <cellStyle name="Input Cell 7 24 2 3" xfId="26480"/>
    <cellStyle name="Input Cell 7 24 2 4" xfId="26481"/>
    <cellStyle name="Input Cell 7 24 3" xfId="26482"/>
    <cellStyle name="Input Cell 7 24 4" xfId="26483"/>
    <cellStyle name="Input Cell 7 24 5" xfId="26484"/>
    <cellStyle name="Input Cell 7 25" xfId="3147"/>
    <cellStyle name="Input Cell 7 25 2" xfId="26485"/>
    <cellStyle name="Input Cell 7 25 2 2" xfId="26486"/>
    <cellStyle name="Input Cell 7 25 2 3" xfId="26487"/>
    <cellStyle name="Input Cell 7 25 2 4" xfId="26488"/>
    <cellStyle name="Input Cell 7 25 3" xfId="26489"/>
    <cellStyle name="Input Cell 7 25 4" xfId="26490"/>
    <cellStyle name="Input Cell 7 25 5" xfId="26491"/>
    <cellStyle name="Input Cell 7 26" xfId="3148"/>
    <cellStyle name="Input Cell 7 26 2" xfId="26492"/>
    <cellStyle name="Input Cell 7 26 2 2" xfId="26493"/>
    <cellStyle name="Input Cell 7 26 2 3" xfId="26494"/>
    <cellStyle name="Input Cell 7 26 2 4" xfId="26495"/>
    <cellStyle name="Input Cell 7 26 3" xfId="26496"/>
    <cellStyle name="Input Cell 7 26 4" xfId="26497"/>
    <cellStyle name="Input Cell 7 26 5" xfId="26498"/>
    <cellStyle name="Input Cell 7 27" xfId="3149"/>
    <cellStyle name="Input Cell 7 27 2" xfId="26499"/>
    <cellStyle name="Input Cell 7 27 2 2" xfId="26500"/>
    <cellStyle name="Input Cell 7 27 2 3" xfId="26501"/>
    <cellStyle name="Input Cell 7 27 2 4" xfId="26502"/>
    <cellStyle name="Input Cell 7 27 3" xfId="26503"/>
    <cellStyle name="Input Cell 7 27 4" xfId="26504"/>
    <cellStyle name="Input Cell 7 27 5" xfId="26505"/>
    <cellStyle name="Input Cell 7 28" xfId="3150"/>
    <cellStyle name="Input Cell 7 28 2" xfId="26506"/>
    <cellStyle name="Input Cell 7 28 2 2" xfId="26507"/>
    <cellStyle name="Input Cell 7 28 2 3" xfId="26508"/>
    <cellStyle name="Input Cell 7 28 2 4" xfId="26509"/>
    <cellStyle name="Input Cell 7 28 3" xfId="26510"/>
    <cellStyle name="Input Cell 7 28 4" xfId="26511"/>
    <cellStyle name="Input Cell 7 28 5" xfId="26512"/>
    <cellStyle name="Input Cell 7 29" xfId="3151"/>
    <cellStyle name="Input Cell 7 29 2" xfId="26513"/>
    <cellStyle name="Input Cell 7 29 2 2" xfId="26514"/>
    <cellStyle name="Input Cell 7 29 2 3" xfId="26515"/>
    <cellStyle name="Input Cell 7 29 2 4" xfId="26516"/>
    <cellStyle name="Input Cell 7 29 3" xfId="26517"/>
    <cellStyle name="Input Cell 7 29 4" xfId="26518"/>
    <cellStyle name="Input Cell 7 29 5" xfId="26519"/>
    <cellStyle name="Input Cell 7 3" xfId="3152"/>
    <cellStyle name="Input Cell 7 3 2" xfId="26520"/>
    <cellStyle name="Input Cell 7 3 2 2" xfId="26521"/>
    <cellStyle name="Input Cell 7 3 2 3" xfId="26522"/>
    <cellStyle name="Input Cell 7 3 2 4" xfId="26523"/>
    <cellStyle name="Input Cell 7 3 3" xfId="26524"/>
    <cellStyle name="Input Cell 7 3 4" xfId="26525"/>
    <cellStyle name="Input Cell 7 3 5" xfId="26526"/>
    <cellStyle name="Input Cell 7 30" xfId="3153"/>
    <cellStyle name="Input Cell 7 30 2" xfId="26527"/>
    <cellStyle name="Input Cell 7 30 2 2" xfId="26528"/>
    <cellStyle name="Input Cell 7 30 2 3" xfId="26529"/>
    <cellStyle name="Input Cell 7 30 2 4" xfId="26530"/>
    <cellStyle name="Input Cell 7 30 3" xfId="26531"/>
    <cellStyle name="Input Cell 7 30 4" xfId="26532"/>
    <cellStyle name="Input Cell 7 30 5" xfId="26533"/>
    <cellStyle name="Input Cell 7 31" xfId="3154"/>
    <cellStyle name="Input Cell 7 31 2" xfId="26534"/>
    <cellStyle name="Input Cell 7 31 2 2" xfId="26535"/>
    <cellStyle name="Input Cell 7 31 2 3" xfId="26536"/>
    <cellStyle name="Input Cell 7 31 2 4" xfId="26537"/>
    <cellStyle name="Input Cell 7 31 3" xfId="26538"/>
    <cellStyle name="Input Cell 7 31 4" xfId="26539"/>
    <cellStyle name="Input Cell 7 31 5" xfId="26540"/>
    <cellStyle name="Input Cell 7 32" xfId="3155"/>
    <cellStyle name="Input Cell 7 32 2" xfId="26541"/>
    <cellStyle name="Input Cell 7 32 2 2" xfId="26542"/>
    <cellStyle name="Input Cell 7 32 2 3" xfId="26543"/>
    <cellStyle name="Input Cell 7 32 2 4" xfId="26544"/>
    <cellStyle name="Input Cell 7 32 3" xfId="26545"/>
    <cellStyle name="Input Cell 7 32 4" xfId="26546"/>
    <cellStyle name="Input Cell 7 32 5" xfId="26547"/>
    <cellStyle name="Input Cell 7 33" xfId="3156"/>
    <cellStyle name="Input Cell 7 33 2" xfId="26548"/>
    <cellStyle name="Input Cell 7 33 2 2" xfId="26549"/>
    <cellStyle name="Input Cell 7 33 2 3" xfId="26550"/>
    <cellStyle name="Input Cell 7 33 2 4" xfId="26551"/>
    <cellStyle name="Input Cell 7 33 3" xfId="26552"/>
    <cellStyle name="Input Cell 7 33 4" xfId="26553"/>
    <cellStyle name="Input Cell 7 33 5" xfId="26554"/>
    <cellStyle name="Input Cell 7 34" xfId="3157"/>
    <cellStyle name="Input Cell 7 34 2" xfId="26555"/>
    <cellStyle name="Input Cell 7 34 2 2" xfId="26556"/>
    <cellStyle name="Input Cell 7 34 2 3" xfId="26557"/>
    <cellStyle name="Input Cell 7 34 2 4" xfId="26558"/>
    <cellStyle name="Input Cell 7 34 3" xfId="26559"/>
    <cellStyle name="Input Cell 7 34 4" xfId="26560"/>
    <cellStyle name="Input Cell 7 34 5" xfId="26561"/>
    <cellStyle name="Input Cell 7 35" xfId="3158"/>
    <cellStyle name="Input Cell 7 35 2" xfId="26562"/>
    <cellStyle name="Input Cell 7 35 2 2" xfId="26563"/>
    <cellStyle name="Input Cell 7 35 2 3" xfId="26564"/>
    <cellStyle name="Input Cell 7 35 2 4" xfId="26565"/>
    <cellStyle name="Input Cell 7 35 3" xfId="26566"/>
    <cellStyle name="Input Cell 7 35 4" xfId="26567"/>
    <cellStyle name="Input Cell 7 35 5" xfId="26568"/>
    <cellStyle name="Input Cell 7 36" xfId="3159"/>
    <cellStyle name="Input Cell 7 36 2" xfId="26569"/>
    <cellStyle name="Input Cell 7 36 2 2" xfId="26570"/>
    <cellStyle name="Input Cell 7 36 2 3" xfId="26571"/>
    <cellStyle name="Input Cell 7 36 2 4" xfId="26572"/>
    <cellStyle name="Input Cell 7 36 3" xfId="26573"/>
    <cellStyle name="Input Cell 7 36 4" xfId="26574"/>
    <cellStyle name="Input Cell 7 36 5" xfId="26575"/>
    <cellStyle name="Input Cell 7 37" xfId="3160"/>
    <cellStyle name="Input Cell 7 37 2" xfId="26576"/>
    <cellStyle name="Input Cell 7 37 2 2" xfId="26577"/>
    <cellStyle name="Input Cell 7 37 2 3" xfId="26578"/>
    <cellStyle name="Input Cell 7 37 2 4" xfId="26579"/>
    <cellStyle name="Input Cell 7 37 3" xfId="26580"/>
    <cellStyle name="Input Cell 7 37 4" xfId="26581"/>
    <cellStyle name="Input Cell 7 37 5" xfId="26582"/>
    <cellStyle name="Input Cell 7 38" xfId="3161"/>
    <cellStyle name="Input Cell 7 38 2" xfId="26583"/>
    <cellStyle name="Input Cell 7 38 2 2" xfId="26584"/>
    <cellStyle name="Input Cell 7 38 2 3" xfId="26585"/>
    <cellStyle name="Input Cell 7 38 2 4" xfId="26586"/>
    <cellStyle name="Input Cell 7 38 3" xfId="26587"/>
    <cellStyle name="Input Cell 7 38 4" xfId="26588"/>
    <cellStyle name="Input Cell 7 38 5" xfId="26589"/>
    <cellStyle name="Input Cell 7 39" xfId="3162"/>
    <cellStyle name="Input Cell 7 39 2" xfId="26590"/>
    <cellStyle name="Input Cell 7 39 2 2" xfId="26591"/>
    <cellStyle name="Input Cell 7 39 2 3" xfId="26592"/>
    <cellStyle name="Input Cell 7 39 2 4" xfId="26593"/>
    <cellStyle name="Input Cell 7 39 3" xfId="26594"/>
    <cellStyle name="Input Cell 7 39 4" xfId="26595"/>
    <cellStyle name="Input Cell 7 39 5" xfId="26596"/>
    <cellStyle name="Input Cell 7 4" xfId="3163"/>
    <cellStyle name="Input Cell 7 4 2" xfId="26597"/>
    <cellStyle name="Input Cell 7 4 2 2" xfId="26598"/>
    <cellStyle name="Input Cell 7 4 2 3" xfId="26599"/>
    <cellStyle name="Input Cell 7 4 2 4" xfId="26600"/>
    <cellStyle name="Input Cell 7 4 3" xfId="26601"/>
    <cellStyle name="Input Cell 7 4 4" xfId="26602"/>
    <cellStyle name="Input Cell 7 4 5" xfId="26603"/>
    <cellStyle name="Input Cell 7 40" xfId="3164"/>
    <cellStyle name="Input Cell 7 40 2" xfId="26604"/>
    <cellStyle name="Input Cell 7 40 2 2" xfId="26605"/>
    <cellStyle name="Input Cell 7 40 2 3" xfId="26606"/>
    <cellStyle name="Input Cell 7 40 2 4" xfId="26607"/>
    <cellStyle name="Input Cell 7 40 3" xfId="26608"/>
    <cellStyle name="Input Cell 7 40 4" xfId="26609"/>
    <cellStyle name="Input Cell 7 40 5" xfId="26610"/>
    <cellStyle name="Input Cell 7 41" xfId="3165"/>
    <cellStyle name="Input Cell 7 41 2" xfId="26611"/>
    <cellStyle name="Input Cell 7 41 2 2" xfId="26612"/>
    <cellStyle name="Input Cell 7 41 2 3" xfId="26613"/>
    <cellStyle name="Input Cell 7 41 2 4" xfId="26614"/>
    <cellStyle name="Input Cell 7 41 3" xfId="26615"/>
    <cellStyle name="Input Cell 7 41 4" xfId="26616"/>
    <cellStyle name="Input Cell 7 41 5" xfId="26617"/>
    <cellStyle name="Input Cell 7 42" xfId="3166"/>
    <cellStyle name="Input Cell 7 42 2" xfId="26618"/>
    <cellStyle name="Input Cell 7 42 2 2" xfId="26619"/>
    <cellStyle name="Input Cell 7 42 2 3" xfId="26620"/>
    <cellStyle name="Input Cell 7 42 2 4" xfId="26621"/>
    <cellStyle name="Input Cell 7 42 3" xfId="26622"/>
    <cellStyle name="Input Cell 7 42 4" xfId="26623"/>
    <cellStyle name="Input Cell 7 42 5" xfId="26624"/>
    <cellStyle name="Input Cell 7 43" xfId="3167"/>
    <cellStyle name="Input Cell 7 43 2" xfId="26625"/>
    <cellStyle name="Input Cell 7 43 2 2" xfId="26626"/>
    <cellStyle name="Input Cell 7 43 2 3" xfId="26627"/>
    <cellStyle name="Input Cell 7 43 2 4" xfId="26628"/>
    <cellStyle name="Input Cell 7 43 3" xfId="26629"/>
    <cellStyle name="Input Cell 7 43 4" xfId="26630"/>
    <cellStyle name="Input Cell 7 43 5" xfId="26631"/>
    <cellStyle name="Input Cell 7 44" xfId="3168"/>
    <cellStyle name="Input Cell 7 44 2" xfId="26632"/>
    <cellStyle name="Input Cell 7 44 2 2" xfId="26633"/>
    <cellStyle name="Input Cell 7 44 2 3" xfId="26634"/>
    <cellStyle name="Input Cell 7 44 2 4" xfId="26635"/>
    <cellStyle name="Input Cell 7 44 3" xfId="26636"/>
    <cellStyle name="Input Cell 7 44 4" xfId="26637"/>
    <cellStyle name="Input Cell 7 44 5" xfId="26638"/>
    <cellStyle name="Input Cell 7 45" xfId="3169"/>
    <cellStyle name="Input Cell 7 45 2" xfId="26639"/>
    <cellStyle name="Input Cell 7 45 2 2" xfId="26640"/>
    <cellStyle name="Input Cell 7 45 2 3" xfId="26641"/>
    <cellStyle name="Input Cell 7 45 2 4" xfId="26642"/>
    <cellStyle name="Input Cell 7 45 3" xfId="26643"/>
    <cellStyle name="Input Cell 7 45 4" xfId="26644"/>
    <cellStyle name="Input Cell 7 45 5" xfId="26645"/>
    <cellStyle name="Input Cell 7 46" xfId="26646"/>
    <cellStyle name="Input Cell 7 46 2" xfId="26647"/>
    <cellStyle name="Input Cell 7 46 3" xfId="26648"/>
    <cellStyle name="Input Cell 7 46 4" xfId="26649"/>
    <cellStyle name="Input Cell 7 47" xfId="26650"/>
    <cellStyle name="Input Cell 7 48" xfId="26651"/>
    <cellStyle name="Input Cell 7 5" xfId="3170"/>
    <cellStyle name="Input Cell 7 5 2" xfId="26652"/>
    <cellStyle name="Input Cell 7 5 2 2" xfId="26653"/>
    <cellStyle name="Input Cell 7 5 2 3" xfId="26654"/>
    <cellStyle name="Input Cell 7 5 2 4" xfId="26655"/>
    <cellStyle name="Input Cell 7 5 3" xfId="26656"/>
    <cellStyle name="Input Cell 7 5 4" xfId="26657"/>
    <cellStyle name="Input Cell 7 5 5" xfId="26658"/>
    <cellStyle name="Input Cell 7 6" xfId="3171"/>
    <cellStyle name="Input Cell 7 6 2" xfId="26659"/>
    <cellStyle name="Input Cell 7 6 2 2" xfId="26660"/>
    <cellStyle name="Input Cell 7 6 2 3" xfId="26661"/>
    <cellStyle name="Input Cell 7 6 2 4" xfId="26662"/>
    <cellStyle name="Input Cell 7 6 3" xfId="26663"/>
    <cellStyle name="Input Cell 7 6 4" xfId="26664"/>
    <cellStyle name="Input Cell 7 6 5" xfId="26665"/>
    <cellStyle name="Input Cell 7 7" xfId="3172"/>
    <cellStyle name="Input Cell 7 7 2" xfId="26666"/>
    <cellStyle name="Input Cell 7 7 2 2" xfId="26667"/>
    <cellStyle name="Input Cell 7 7 2 3" xfId="26668"/>
    <cellStyle name="Input Cell 7 7 2 4" xfId="26669"/>
    <cellStyle name="Input Cell 7 7 3" xfId="26670"/>
    <cellStyle name="Input Cell 7 7 4" xfId="26671"/>
    <cellStyle name="Input Cell 7 7 5" xfId="26672"/>
    <cellStyle name="Input Cell 7 8" xfId="3173"/>
    <cellStyle name="Input Cell 7 8 2" xfId="26673"/>
    <cellStyle name="Input Cell 7 8 2 2" xfId="26674"/>
    <cellStyle name="Input Cell 7 8 2 3" xfId="26675"/>
    <cellStyle name="Input Cell 7 8 2 4" xfId="26676"/>
    <cellStyle name="Input Cell 7 8 3" xfId="26677"/>
    <cellStyle name="Input Cell 7 8 4" xfId="26678"/>
    <cellStyle name="Input Cell 7 8 5" xfId="26679"/>
    <cellStyle name="Input Cell 7 9" xfId="3174"/>
    <cellStyle name="Input Cell 7 9 2" xfId="26680"/>
    <cellStyle name="Input Cell 7 9 2 2" xfId="26681"/>
    <cellStyle name="Input Cell 7 9 2 3" xfId="26682"/>
    <cellStyle name="Input Cell 7 9 2 4" xfId="26683"/>
    <cellStyle name="Input Cell 7 9 3" xfId="26684"/>
    <cellStyle name="Input Cell 7 9 4" xfId="26685"/>
    <cellStyle name="Input Cell 7 9 5" xfId="26686"/>
    <cellStyle name="Input Cell 8" xfId="3175"/>
    <cellStyle name="Input Cell 8 10" xfId="3176"/>
    <cellStyle name="Input Cell 8 10 2" xfId="26687"/>
    <cellStyle name="Input Cell 8 10 2 2" xfId="26688"/>
    <cellStyle name="Input Cell 8 10 2 3" xfId="26689"/>
    <cellStyle name="Input Cell 8 10 2 4" xfId="26690"/>
    <cellStyle name="Input Cell 8 10 3" xfId="26691"/>
    <cellStyle name="Input Cell 8 10 4" xfId="26692"/>
    <cellStyle name="Input Cell 8 10 5" xfId="26693"/>
    <cellStyle name="Input Cell 8 11" xfId="3177"/>
    <cellStyle name="Input Cell 8 11 2" xfId="26694"/>
    <cellStyle name="Input Cell 8 11 2 2" xfId="26695"/>
    <cellStyle name="Input Cell 8 11 2 3" xfId="26696"/>
    <cellStyle name="Input Cell 8 11 2 4" xfId="26697"/>
    <cellStyle name="Input Cell 8 11 3" xfId="26698"/>
    <cellStyle name="Input Cell 8 11 4" xfId="26699"/>
    <cellStyle name="Input Cell 8 11 5" xfId="26700"/>
    <cellStyle name="Input Cell 8 12" xfId="3178"/>
    <cellStyle name="Input Cell 8 12 2" xfId="26701"/>
    <cellStyle name="Input Cell 8 12 2 2" xfId="26702"/>
    <cellStyle name="Input Cell 8 12 2 3" xfId="26703"/>
    <cellStyle name="Input Cell 8 12 2 4" xfId="26704"/>
    <cellStyle name="Input Cell 8 12 3" xfId="26705"/>
    <cellStyle name="Input Cell 8 12 4" xfId="26706"/>
    <cellStyle name="Input Cell 8 12 5" xfId="26707"/>
    <cellStyle name="Input Cell 8 13" xfId="3179"/>
    <cellStyle name="Input Cell 8 13 2" xfId="26708"/>
    <cellStyle name="Input Cell 8 13 2 2" xfId="26709"/>
    <cellStyle name="Input Cell 8 13 2 3" xfId="26710"/>
    <cellStyle name="Input Cell 8 13 2 4" xfId="26711"/>
    <cellStyle name="Input Cell 8 13 3" xfId="26712"/>
    <cellStyle name="Input Cell 8 13 4" xfId="26713"/>
    <cellStyle name="Input Cell 8 13 5" xfId="26714"/>
    <cellStyle name="Input Cell 8 14" xfId="3180"/>
    <cellStyle name="Input Cell 8 14 2" xfId="26715"/>
    <cellStyle name="Input Cell 8 14 2 2" xfId="26716"/>
    <cellStyle name="Input Cell 8 14 2 3" xfId="26717"/>
    <cellStyle name="Input Cell 8 14 2 4" xfId="26718"/>
    <cellStyle name="Input Cell 8 14 3" xfId="26719"/>
    <cellStyle name="Input Cell 8 14 4" xfId="26720"/>
    <cellStyle name="Input Cell 8 14 5" xfId="26721"/>
    <cellStyle name="Input Cell 8 15" xfId="3181"/>
    <cellStyle name="Input Cell 8 15 2" xfId="26722"/>
    <cellStyle name="Input Cell 8 15 2 2" xfId="26723"/>
    <cellStyle name="Input Cell 8 15 2 3" xfId="26724"/>
    <cellStyle name="Input Cell 8 15 2 4" xfId="26725"/>
    <cellStyle name="Input Cell 8 15 3" xfId="26726"/>
    <cellStyle name="Input Cell 8 15 4" xfId="26727"/>
    <cellStyle name="Input Cell 8 15 5" xfId="26728"/>
    <cellStyle name="Input Cell 8 16" xfId="3182"/>
    <cellStyle name="Input Cell 8 16 2" xfId="26729"/>
    <cellStyle name="Input Cell 8 16 2 2" xfId="26730"/>
    <cellStyle name="Input Cell 8 16 2 3" xfId="26731"/>
    <cellStyle name="Input Cell 8 16 2 4" xfId="26732"/>
    <cellStyle name="Input Cell 8 16 3" xfId="26733"/>
    <cellStyle name="Input Cell 8 16 4" xfId="26734"/>
    <cellStyle name="Input Cell 8 16 5" xfId="26735"/>
    <cellStyle name="Input Cell 8 17" xfId="3183"/>
    <cellStyle name="Input Cell 8 17 2" xfId="26736"/>
    <cellStyle name="Input Cell 8 17 2 2" xfId="26737"/>
    <cellStyle name="Input Cell 8 17 2 3" xfId="26738"/>
    <cellStyle name="Input Cell 8 17 2 4" xfId="26739"/>
    <cellStyle name="Input Cell 8 17 3" xfId="26740"/>
    <cellStyle name="Input Cell 8 17 4" xfId="26741"/>
    <cellStyle name="Input Cell 8 17 5" xfId="26742"/>
    <cellStyle name="Input Cell 8 18" xfId="3184"/>
    <cellStyle name="Input Cell 8 18 2" xfId="26743"/>
    <cellStyle name="Input Cell 8 18 2 2" xfId="26744"/>
    <cellStyle name="Input Cell 8 18 2 3" xfId="26745"/>
    <cellStyle name="Input Cell 8 18 2 4" xfId="26746"/>
    <cellStyle name="Input Cell 8 18 3" xfId="26747"/>
    <cellStyle name="Input Cell 8 18 4" xfId="26748"/>
    <cellStyle name="Input Cell 8 18 5" xfId="26749"/>
    <cellStyle name="Input Cell 8 19" xfId="3185"/>
    <cellStyle name="Input Cell 8 19 2" xfId="26750"/>
    <cellStyle name="Input Cell 8 19 2 2" xfId="26751"/>
    <cellStyle name="Input Cell 8 19 2 3" xfId="26752"/>
    <cellStyle name="Input Cell 8 19 2 4" xfId="26753"/>
    <cellStyle name="Input Cell 8 19 3" xfId="26754"/>
    <cellStyle name="Input Cell 8 19 4" xfId="26755"/>
    <cellStyle name="Input Cell 8 19 5" xfId="26756"/>
    <cellStyle name="Input Cell 8 2" xfId="3186"/>
    <cellStyle name="Input Cell 8 2 2" xfId="26757"/>
    <cellStyle name="Input Cell 8 2 2 2" xfId="26758"/>
    <cellStyle name="Input Cell 8 2 2 3" xfId="26759"/>
    <cellStyle name="Input Cell 8 2 2 4" xfId="26760"/>
    <cellStyle name="Input Cell 8 2 3" xfId="26761"/>
    <cellStyle name="Input Cell 8 2 4" xfId="26762"/>
    <cellStyle name="Input Cell 8 2 5" xfId="26763"/>
    <cellStyle name="Input Cell 8 20" xfId="3187"/>
    <cellStyle name="Input Cell 8 20 2" xfId="26764"/>
    <cellStyle name="Input Cell 8 20 2 2" xfId="26765"/>
    <cellStyle name="Input Cell 8 20 2 3" xfId="26766"/>
    <cellStyle name="Input Cell 8 20 2 4" xfId="26767"/>
    <cellStyle name="Input Cell 8 20 3" xfId="26768"/>
    <cellStyle name="Input Cell 8 20 4" xfId="26769"/>
    <cellStyle name="Input Cell 8 20 5" xfId="26770"/>
    <cellStyle name="Input Cell 8 21" xfId="3188"/>
    <cellStyle name="Input Cell 8 21 2" xfId="26771"/>
    <cellStyle name="Input Cell 8 21 2 2" xfId="26772"/>
    <cellStyle name="Input Cell 8 21 2 3" xfId="26773"/>
    <cellStyle name="Input Cell 8 21 2 4" xfId="26774"/>
    <cellStyle name="Input Cell 8 21 3" xfId="26775"/>
    <cellStyle name="Input Cell 8 21 4" xfId="26776"/>
    <cellStyle name="Input Cell 8 21 5" xfId="26777"/>
    <cellStyle name="Input Cell 8 22" xfId="3189"/>
    <cellStyle name="Input Cell 8 22 2" xfId="26778"/>
    <cellStyle name="Input Cell 8 22 2 2" xfId="26779"/>
    <cellStyle name="Input Cell 8 22 2 3" xfId="26780"/>
    <cellStyle name="Input Cell 8 22 2 4" xfId="26781"/>
    <cellStyle name="Input Cell 8 22 3" xfId="26782"/>
    <cellStyle name="Input Cell 8 22 4" xfId="26783"/>
    <cellStyle name="Input Cell 8 22 5" xfId="26784"/>
    <cellStyle name="Input Cell 8 23" xfId="3190"/>
    <cellStyle name="Input Cell 8 23 2" xfId="26785"/>
    <cellStyle name="Input Cell 8 23 2 2" xfId="26786"/>
    <cellStyle name="Input Cell 8 23 2 3" xfId="26787"/>
    <cellStyle name="Input Cell 8 23 2 4" xfId="26788"/>
    <cellStyle name="Input Cell 8 23 3" xfId="26789"/>
    <cellStyle name="Input Cell 8 23 4" xfId="26790"/>
    <cellStyle name="Input Cell 8 23 5" xfId="26791"/>
    <cellStyle name="Input Cell 8 24" xfId="3191"/>
    <cellStyle name="Input Cell 8 24 2" xfId="26792"/>
    <cellStyle name="Input Cell 8 24 2 2" xfId="26793"/>
    <cellStyle name="Input Cell 8 24 2 3" xfId="26794"/>
    <cellStyle name="Input Cell 8 24 2 4" xfId="26795"/>
    <cellStyle name="Input Cell 8 24 3" xfId="26796"/>
    <cellStyle name="Input Cell 8 24 4" xfId="26797"/>
    <cellStyle name="Input Cell 8 24 5" xfId="26798"/>
    <cellStyle name="Input Cell 8 25" xfId="3192"/>
    <cellStyle name="Input Cell 8 25 2" xfId="26799"/>
    <cellStyle name="Input Cell 8 25 2 2" xfId="26800"/>
    <cellStyle name="Input Cell 8 25 2 3" xfId="26801"/>
    <cellStyle name="Input Cell 8 25 2 4" xfId="26802"/>
    <cellStyle name="Input Cell 8 25 3" xfId="26803"/>
    <cellStyle name="Input Cell 8 25 4" xfId="26804"/>
    <cellStyle name="Input Cell 8 25 5" xfId="26805"/>
    <cellStyle name="Input Cell 8 26" xfId="3193"/>
    <cellStyle name="Input Cell 8 26 2" xfId="26806"/>
    <cellStyle name="Input Cell 8 26 2 2" xfId="26807"/>
    <cellStyle name="Input Cell 8 26 2 3" xfId="26808"/>
    <cellStyle name="Input Cell 8 26 2 4" xfId="26809"/>
    <cellStyle name="Input Cell 8 26 3" xfId="26810"/>
    <cellStyle name="Input Cell 8 26 4" xfId="26811"/>
    <cellStyle name="Input Cell 8 26 5" xfId="26812"/>
    <cellStyle name="Input Cell 8 27" xfId="3194"/>
    <cellStyle name="Input Cell 8 27 2" xfId="26813"/>
    <cellStyle name="Input Cell 8 27 2 2" xfId="26814"/>
    <cellStyle name="Input Cell 8 27 2 3" xfId="26815"/>
    <cellStyle name="Input Cell 8 27 2 4" xfId="26816"/>
    <cellStyle name="Input Cell 8 27 3" xfId="26817"/>
    <cellStyle name="Input Cell 8 27 4" xfId="26818"/>
    <cellStyle name="Input Cell 8 27 5" xfId="26819"/>
    <cellStyle name="Input Cell 8 28" xfId="3195"/>
    <cellStyle name="Input Cell 8 28 2" xfId="26820"/>
    <cellStyle name="Input Cell 8 28 2 2" xfId="26821"/>
    <cellStyle name="Input Cell 8 28 2 3" xfId="26822"/>
    <cellStyle name="Input Cell 8 28 2 4" xfId="26823"/>
    <cellStyle name="Input Cell 8 28 3" xfId="26824"/>
    <cellStyle name="Input Cell 8 28 4" xfId="26825"/>
    <cellStyle name="Input Cell 8 28 5" xfId="26826"/>
    <cellStyle name="Input Cell 8 29" xfId="3196"/>
    <cellStyle name="Input Cell 8 29 2" xfId="26827"/>
    <cellStyle name="Input Cell 8 29 2 2" xfId="26828"/>
    <cellStyle name="Input Cell 8 29 2 3" xfId="26829"/>
    <cellStyle name="Input Cell 8 29 2 4" xfId="26830"/>
    <cellStyle name="Input Cell 8 29 3" xfId="26831"/>
    <cellStyle name="Input Cell 8 29 4" xfId="26832"/>
    <cellStyle name="Input Cell 8 29 5" xfId="26833"/>
    <cellStyle name="Input Cell 8 3" xfId="3197"/>
    <cellStyle name="Input Cell 8 3 2" xfId="26834"/>
    <cellStyle name="Input Cell 8 3 2 2" xfId="26835"/>
    <cellStyle name="Input Cell 8 3 2 3" xfId="26836"/>
    <cellStyle name="Input Cell 8 3 2 4" xfId="26837"/>
    <cellStyle name="Input Cell 8 3 3" xfId="26838"/>
    <cellStyle name="Input Cell 8 3 4" xfId="26839"/>
    <cellStyle name="Input Cell 8 3 5" xfId="26840"/>
    <cellStyle name="Input Cell 8 30" xfId="3198"/>
    <cellStyle name="Input Cell 8 30 2" xfId="26841"/>
    <cellStyle name="Input Cell 8 30 2 2" xfId="26842"/>
    <cellStyle name="Input Cell 8 30 2 3" xfId="26843"/>
    <cellStyle name="Input Cell 8 30 2 4" xfId="26844"/>
    <cellStyle name="Input Cell 8 30 3" xfId="26845"/>
    <cellStyle name="Input Cell 8 30 4" xfId="26846"/>
    <cellStyle name="Input Cell 8 30 5" xfId="26847"/>
    <cellStyle name="Input Cell 8 31" xfId="3199"/>
    <cellStyle name="Input Cell 8 31 2" xfId="26848"/>
    <cellStyle name="Input Cell 8 31 2 2" xfId="26849"/>
    <cellStyle name="Input Cell 8 31 2 3" xfId="26850"/>
    <cellStyle name="Input Cell 8 31 2 4" xfId="26851"/>
    <cellStyle name="Input Cell 8 31 3" xfId="26852"/>
    <cellStyle name="Input Cell 8 31 4" xfId="26853"/>
    <cellStyle name="Input Cell 8 31 5" xfId="26854"/>
    <cellStyle name="Input Cell 8 32" xfId="3200"/>
    <cellStyle name="Input Cell 8 32 2" xfId="26855"/>
    <cellStyle name="Input Cell 8 32 2 2" xfId="26856"/>
    <cellStyle name="Input Cell 8 32 2 3" xfId="26857"/>
    <cellStyle name="Input Cell 8 32 2 4" xfId="26858"/>
    <cellStyle name="Input Cell 8 32 3" xfId="26859"/>
    <cellStyle name="Input Cell 8 32 4" xfId="26860"/>
    <cellStyle name="Input Cell 8 32 5" xfId="26861"/>
    <cellStyle name="Input Cell 8 33" xfId="3201"/>
    <cellStyle name="Input Cell 8 33 2" xfId="26862"/>
    <cellStyle name="Input Cell 8 33 2 2" xfId="26863"/>
    <cellStyle name="Input Cell 8 33 2 3" xfId="26864"/>
    <cellStyle name="Input Cell 8 33 2 4" xfId="26865"/>
    <cellStyle name="Input Cell 8 33 3" xfId="26866"/>
    <cellStyle name="Input Cell 8 33 4" xfId="26867"/>
    <cellStyle name="Input Cell 8 33 5" xfId="26868"/>
    <cellStyle name="Input Cell 8 34" xfId="3202"/>
    <cellStyle name="Input Cell 8 34 2" xfId="26869"/>
    <cellStyle name="Input Cell 8 34 2 2" xfId="26870"/>
    <cellStyle name="Input Cell 8 34 2 3" xfId="26871"/>
    <cellStyle name="Input Cell 8 34 2 4" xfId="26872"/>
    <cellStyle name="Input Cell 8 34 3" xfId="26873"/>
    <cellStyle name="Input Cell 8 34 4" xfId="26874"/>
    <cellStyle name="Input Cell 8 34 5" xfId="26875"/>
    <cellStyle name="Input Cell 8 35" xfId="3203"/>
    <cellStyle name="Input Cell 8 35 2" xfId="26876"/>
    <cellStyle name="Input Cell 8 35 2 2" xfId="26877"/>
    <cellStyle name="Input Cell 8 35 2 3" xfId="26878"/>
    <cellStyle name="Input Cell 8 35 2 4" xfId="26879"/>
    <cellStyle name="Input Cell 8 35 3" xfId="26880"/>
    <cellStyle name="Input Cell 8 35 4" xfId="26881"/>
    <cellStyle name="Input Cell 8 35 5" xfId="26882"/>
    <cellStyle name="Input Cell 8 36" xfId="3204"/>
    <cellStyle name="Input Cell 8 36 2" xfId="26883"/>
    <cellStyle name="Input Cell 8 36 2 2" xfId="26884"/>
    <cellStyle name="Input Cell 8 36 2 3" xfId="26885"/>
    <cellStyle name="Input Cell 8 36 2 4" xfId="26886"/>
    <cellStyle name="Input Cell 8 36 3" xfId="26887"/>
    <cellStyle name="Input Cell 8 36 4" xfId="26888"/>
    <cellStyle name="Input Cell 8 36 5" xfId="26889"/>
    <cellStyle name="Input Cell 8 37" xfId="3205"/>
    <cellStyle name="Input Cell 8 37 2" xfId="26890"/>
    <cellStyle name="Input Cell 8 37 2 2" xfId="26891"/>
    <cellStyle name="Input Cell 8 37 2 3" xfId="26892"/>
    <cellStyle name="Input Cell 8 37 2 4" xfId="26893"/>
    <cellStyle name="Input Cell 8 37 3" xfId="26894"/>
    <cellStyle name="Input Cell 8 37 4" xfId="26895"/>
    <cellStyle name="Input Cell 8 37 5" xfId="26896"/>
    <cellStyle name="Input Cell 8 38" xfId="3206"/>
    <cellStyle name="Input Cell 8 38 2" xfId="26897"/>
    <cellStyle name="Input Cell 8 38 2 2" xfId="26898"/>
    <cellStyle name="Input Cell 8 38 2 3" xfId="26899"/>
    <cellStyle name="Input Cell 8 38 2 4" xfId="26900"/>
    <cellStyle name="Input Cell 8 38 3" xfId="26901"/>
    <cellStyle name="Input Cell 8 38 4" xfId="26902"/>
    <cellStyle name="Input Cell 8 38 5" xfId="26903"/>
    <cellStyle name="Input Cell 8 39" xfId="3207"/>
    <cellStyle name="Input Cell 8 39 2" xfId="26904"/>
    <cellStyle name="Input Cell 8 39 2 2" xfId="26905"/>
    <cellStyle name="Input Cell 8 39 2 3" xfId="26906"/>
    <cellStyle name="Input Cell 8 39 2 4" xfId="26907"/>
    <cellStyle name="Input Cell 8 39 3" xfId="26908"/>
    <cellStyle name="Input Cell 8 39 4" xfId="26909"/>
    <cellStyle name="Input Cell 8 39 5" xfId="26910"/>
    <cellStyle name="Input Cell 8 4" xfId="3208"/>
    <cellStyle name="Input Cell 8 4 2" xfId="26911"/>
    <cellStyle name="Input Cell 8 4 2 2" xfId="26912"/>
    <cellStyle name="Input Cell 8 4 2 3" xfId="26913"/>
    <cellStyle name="Input Cell 8 4 2 4" xfId="26914"/>
    <cellStyle name="Input Cell 8 4 3" xfId="26915"/>
    <cellStyle name="Input Cell 8 4 4" xfId="26916"/>
    <cellStyle name="Input Cell 8 4 5" xfId="26917"/>
    <cellStyle name="Input Cell 8 40" xfId="3209"/>
    <cellStyle name="Input Cell 8 40 2" xfId="26918"/>
    <cellStyle name="Input Cell 8 40 2 2" xfId="26919"/>
    <cellStyle name="Input Cell 8 40 2 3" xfId="26920"/>
    <cellStyle name="Input Cell 8 40 2 4" xfId="26921"/>
    <cellStyle name="Input Cell 8 40 3" xfId="26922"/>
    <cellStyle name="Input Cell 8 40 4" xfId="26923"/>
    <cellStyle name="Input Cell 8 40 5" xfId="26924"/>
    <cellStyle name="Input Cell 8 41" xfId="3210"/>
    <cellStyle name="Input Cell 8 41 2" xfId="26925"/>
    <cellStyle name="Input Cell 8 41 2 2" xfId="26926"/>
    <cellStyle name="Input Cell 8 41 2 3" xfId="26927"/>
    <cellStyle name="Input Cell 8 41 2 4" xfId="26928"/>
    <cellStyle name="Input Cell 8 41 3" xfId="26929"/>
    <cellStyle name="Input Cell 8 41 4" xfId="26930"/>
    <cellStyle name="Input Cell 8 41 5" xfId="26931"/>
    <cellStyle name="Input Cell 8 42" xfId="3211"/>
    <cellStyle name="Input Cell 8 42 2" xfId="26932"/>
    <cellStyle name="Input Cell 8 42 2 2" xfId="26933"/>
    <cellStyle name="Input Cell 8 42 2 3" xfId="26934"/>
    <cellStyle name="Input Cell 8 42 2 4" xfId="26935"/>
    <cellStyle name="Input Cell 8 42 3" xfId="26936"/>
    <cellStyle name="Input Cell 8 42 4" xfId="26937"/>
    <cellStyle name="Input Cell 8 42 5" xfId="26938"/>
    <cellStyle name="Input Cell 8 43" xfId="3212"/>
    <cellStyle name="Input Cell 8 43 2" xfId="26939"/>
    <cellStyle name="Input Cell 8 43 2 2" xfId="26940"/>
    <cellStyle name="Input Cell 8 43 2 3" xfId="26941"/>
    <cellStyle name="Input Cell 8 43 2 4" xfId="26942"/>
    <cellStyle name="Input Cell 8 43 3" xfId="26943"/>
    <cellStyle name="Input Cell 8 43 4" xfId="26944"/>
    <cellStyle name="Input Cell 8 43 5" xfId="26945"/>
    <cellStyle name="Input Cell 8 44" xfId="3213"/>
    <cellStyle name="Input Cell 8 44 2" xfId="26946"/>
    <cellStyle name="Input Cell 8 44 2 2" xfId="26947"/>
    <cellStyle name="Input Cell 8 44 2 3" xfId="26948"/>
    <cellStyle name="Input Cell 8 44 2 4" xfId="26949"/>
    <cellStyle name="Input Cell 8 44 3" xfId="26950"/>
    <cellStyle name="Input Cell 8 44 4" xfId="26951"/>
    <cellStyle name="Input Cell 8 44 5" xfId="26952"/>
    <cellStyle name="Input Cell 8 45" xfId="26953"/>
    <cellStyle name="Input Cell 8 45 2" xfId="26954"/>
    <cellStyle name="Input Cell 8 45 3" xfId="26955"/>
    <cellStyle name="Input Cell 8 45 4" xfId="26956"/>
    <cellStyle name="Input Cell 8 46" xfId="26957"/>
    <cellStyle name="Input Cell 8 46 2" xfId="26958"/>
    <cellStyle name="Input Cell 8 46 3" xfId="26959"/>
    <cellStyle name="Input Cell 8 46 4" xfId="26960"/>
    <cellStyle name="Input Cell 8 47" xfId="26961"/>
    <cellStyle name="Input Cell 8 48" xfId="26962"/>
    <cellStyle name="Input Cell 8 49" xfId="26963"/>
    <cellStyle name="Input Cell 8 5" xfId="3214"/>
    <cellStyle name="Input Cell 8 5 2" xfId="26964"/>
    <cellStyle name="Input Cell 8 5 2 2" xfId="26965"/>
    <cellStyle name="Input Cell 8 5 2 3" xfId="26966"/>
    <cellStyle name="Input Cell 8 5 2 4" xfId="26967"/>
    <cellStyle name="Input Cell 8 5 3" xfId="26968"/>
    <cellStyle name="Input Cell 8 5 4" xfId="26969"/>
    <cellStyle name="Input Cell 8 5 5" xfId="26970"/>
    <cellStyle name="Input Cell 8 6" xfId="3215"/>
    <cellStyle name="Input Cell 8 6 2" xfId="26971"/>
    <cellStyle name="Input Cell 8 6 2 2" xfId="26972"/>
    <cellStyle name="Input Cell 8 6 2 3" xfId="26973"/>
    <cellStyle name="Input Cell 8 6 2 4" xfId="26974"/>
    <cellStyle name="Input Cell 8 6 3" xfId="26975"/>
    <cellStyle name="Input Cell 8 6 4" xfId="26976"/>
    <cellStyle name="Input Cell 8 6 5" xfId="26977"/>
    <cellStyle name="Input Cell 8 7" xfId="3216"/>
    <cellStyle name="Input Cell 8 7 2" xfId="26978"/>
    <cellStyle name="Input Cell 8 7 2 2" xfId="26979"/>
    <cellStyle name="Input Cell 8 7 2 3" xfId="26980"/>
    <cellStyle name="Input Cell 8 7 2 4" xfId="26981"/>
    <cellStyle name="Input Cell 8 7 3" xfId="26982"/>
    <cellStyle name="Input Cell 8 7 4" xfId="26983"/>
    <cellStyle name="Input Cell 8 7 5" xfId="26984"/>
    <cellStyle name="Input Cell 8 8" xfId="3217"/>
    <cellStyle name="Input Cell 8 8 2" xfId="26985"/>
    <cellStyle name="Input Cell 8 8 2 2" xfId="26986"/>
    <cellStyle name="Input Cell 8 8 2 3" xfId="26987"/>
    <cellStyle name="Input Cell 8 8 2 4" xfId="26988"/>
    <cellStyle name="Input Cell 8 8 3" xfId="26989"/>
    <cellStyle name="Input Cell 8 8 4" xfId="26990"/>
    <cellStyle name="Input Cell 8 8 5" xfId="26991"/>
    <cellStyle name="Input Cell 8 9" xfId="3218"/>
    <cellStyle name="Input Cell 8 9 2" xfId="26992"/>
    <cellStyle name="Input Cell 8 9 2 2" xfId="26993"/>
    <cellStyle name="Input Cell 8 9 2 3" xfId="26994"/>
    <cellStyle name="Input Cell 8 9 2 4" xfId="26995"/>
    <cellStyle name="Input Cell 8 9 3" xfId="26996"/>
    <cellStyle name="Input Cell 8 9 4" xfId="26997"/>
    <cellStyle name="Input Cell 8 9 5" xfId="26998"/>
    <cellStyle name="Input Cell 9" xfId="3219"/>
    <cellStyle name="Input Cell 9 2" xfId="26999"/>
    <cellStyle name="Input Cell 9 2 2" xfId="27000"/>
    <cellStyle name="Input Cell 9 2 3" xfId="27001"/>
    <cellStyle name="Input Cell 9 2 4" xfId="27002"/>
    <cellStyle name="Input Cell 9 3" xfId="27003"/>
    <cellStyle name="Input Cell 9 4" xfId="27004"/>
    <cellStyle name="Input Cell 9 5" xfId="27005"/>
    <cellStyle name="Instructions" xfId="3220"/>
    <cellStyle name="KPMG Heading 1" xfId="3221"/>
    <cellStyle name="KPMG Heading 2" xfId="3222"/>
    <cellStyle name="KPMG Heading 3" xfId="3223"/>
    <cellStyle name="KPMG Heading 4" xfId="3224"/>
    <cellStyle name="KPMG Normal" xfId="3225"/>
    <cellStyle name="KPMG Normal Text" xfId="3226"/>
    <cellStyle name="Lable_1" xfId="3227"/>
    <cellStyle name="Large" xfId="3228"/>
    <cellStyle name="Linked Cell" xfId="12" builtinId="24" customBuiltin="1"/>
    <cellStyle name="Lookup References" xfId="3229"/>
    <cellStyle name="Medium" xfId="3230"/>
    <cellStyle name="Milliers [0]_FNMA tasse2" xfId="3231"/>
    <cellStyle name="Milliers_FNMA tasse2" xfId="3232"/>
    <cellStyle name="Modelling References" xfId="3233"/>
    <cellStyle name="Monétaire [0]_FNMA tasse2" xfId="3234"/>
    <cellStyle name="Monétaire_FNMA tasse2" xfId="3235"/>
    <cellStyle name="Named Range" xfId="3236"/>
    <cellStyle name="Named Range Tag" xfId="3237"/>
    <cellStyle name="Named Range_Book2" xfId="3238"/>
    <cellStyle name="Neutral" xfId="8" builtinId="28" customBuiltin="1"/>
    <cellStyle name="Normal" xfId="0" builtinId="0"/>
    <cellStyle name="Normal 10" xfId="3239"/>
    <cellStyle name="Normal 10 2" xfId="3240"/>
    <cellStyle name="Normal 10 2 2" xfId="53167"/>
    <cellStyle name="Normal 10 3" xfId="53005"/>
    <cellStyle name="Normal 11" xfId="3241"/>
    <cellStyle name="Normal 11 2" xfId="53009"/>
    <cellStyle name="Normal 12" xfId="3242"/>
    <cellStyle name="Normal 12 2" xfId="3243"/>
    <cellStyle name="Normal 13" xfId="3244"/>
    <cellStyle name="Normal 13 2" xfId="3245"/>
    <cellStyle name="Normal 13 3" xfId="3246"/>
    <cellStyle name="Normal 14" xfId="3247"/>
    <cellStyle name="Normal 15" xfId="52866"/>
    <cellStyle name="Normal 2" xfId="3248"/>
    <cellStyle name="Normal 2 10" xfId="52930"/>
    <cellStyle name="Normal 2 10 2" xfId="53015"/>
    <cellStyle name="Normal 2 11" xfId="52931"/>
    <cellStyle name="Normal 2 11 2" xfId="53137"/>
    <cellStyle name="Normal 2 12" xfId="53016"/>
    <cellStyle name="Normal 2 2" xfId="3249"/>
    <cellStyle name="Normal 2 2 10" xfId="53017"/>
    <cellStyle name="Normal 2 2 2" xfId="3250"/>
    <cellStyle name="Normal 2 2 2 2" xfId="52932"/>
    <cellStyle name="Normal 2 2 2 2 2" xfId="53018"/>
    <cellStyle name="Normal 2 2 2 3" xfId="52933"/>
    <cellStyle name="Normal 2 2 2 3 2" xfId="53138"/>
    <cellStyle name="Normal 2 2 2 4" xfId="52874"/>
    <cellStyle name="Normal 2 2 3" xfId="3251"/>
    <cellStyle name="Normal 2 2 3 2" xfId="52934"/>
    <cellStyle name="Normal 2 2 3 2 2" xfId="53019"/>
    <cellStyle name="Normal 2 2 3 3" xfId="52875"/>
    <cellStyle name="Normal 2 2 4" xfId="3252"/>
    <cellStyle name="Normal 2 2 4 2" xfId="52935"/>
    <cellStyle name="Normal 2 2 4 2 2" xfId="53020"/>
    <cellStyle name="Normal 2 2 4 3" xfId="53021"/>
    <cellStyle name="Normal 2 2 5" xfId="52895"/>
    <cellStyle name="Normal 2 2 5 2" xfId="52936"/>
    <cellStyle name="Normal 2 2 5 2 2" xfId="53022"/>
    <cellStyle name="Normal 2 2 5 3" xfId="53023"/>
    <cellStyle name="Normal 2 2 6" xfId="52896"/>
    <cellStyle name="Normal 2 2 6 2" xfId="53024"/>
    <cellStyle name="Normal 2 2 7" xfId="52937"/>
    <cellStyle name="Normal 2 2 7 2" xfId="53025"/>
    <cellStyle name="Normal 2 2 8" xfId="52938"/>
    <cellStyle name="Normal 2 2 8 2" xfId="53139"/>
    <cellStyle name="Normal 2 2 9" xfId="53026"/>
    <cellStyle name="Normal 2 3" xfId="3253"/>
    <cellStyle name="Normal 2 3 2" xfId="27006"/>
    <cellStyle name="Normal 2 3 2 2" xfId="52939"/>
    <cellStyle name="Normal 2 3 2 2 2" xfId="53027"/>
    <cellStyle name="Normal 2 3 2 3" xfId="52940"/>
    <cellStyle name="Normal 2 3 2 3 2" xfId="53140"/>
    <cellStyle name="Normal 2 3 2 4" xfId="53028"/>
    <cellStyle name="Normal 2 3 3" xfId="52876"/>
    <cellStyle name="Normal 2 3 4" xfId="52897"/>
    <cellStyle name="Normal 2 3 4 2" xfId="53029"/>
    <cellStyle name="Normal 2 3 5" xfId="52941"/>
    <cellStyle name="Normal 2 3 5 2" xfId="53141"/>
    <cellStyle name="Normal 2 3 6" xfId="53030"/>
    <cellStyle name="Normal 2 4" xfId="3254"/>
    <cellStyle name="Normal 2 4 2" xfId="3255"/>
    <cellStyle name="Normal 2 4 2 2" xfId="3256"/>
    <cellStyle name="Normal 2 4 3" xfId="3257"/>
    <cellStyle name="Normal 2 4 4" xfId="52877"/>
    <cellStyle name="Normal 2 5" xfId="3258"/>
    <cellStyle name="Normal 2 5 2" xfId="52942"/>
    <cellStyle name="Normal 2 5 2 2" xfId="53031"/>
    <cellStyle name="Normal 2 5 3" xfId="52878"/>
    <cellStyle name="Normal 2 6" xfId="3259"/>
    <cellStyle name="Normal 2 6 2" xfId="3260"/>
    <cellStyle name="Normal 2 6 2 2" xfId="53032"/>
    <cellStyle name="Normal 2 6 3" xfId="53033"/>
    <cellStyle name="Normal 2 7" xfId="3261"/>
    <cellStyle name="Normal 2 7 2" xfId="52943"/>
    <cellStyle name="Normal 2 7 2 2" xfId="53034"/>
    <cellStyle name="Normal 2 7 3" xfId="52898"/>
    <cellStyle name="Normal 2 8" xfId="3262"/>
    <cellStyle name="Normal 2 8 2" xfId="52944"/>
    <cellStyle name="Normal 2 8 2 2" xfId="53035"/>
    <cellStyle name="Normal 2 8 3" xfId="52899"/>
    <cellStyle name="Normal 2 9" xfId="52900"/>
    <cellStyle name="Normal 2 9 2" xfId="53036"/>
    <cellStyle name="Normal 3" xfId="3263"/>
    <cellStyle name="Normal 3 10" xfId="53037"/>
    <cellStyle name="Normal 3 11" xfId="53038"/>
    <cellStyle name="Normal 3 2" xfId="3264"/>
    <cellStyle name="Normal 3 2 2" xfId="3265"/>
    <cellStyle name="Normal 3 2 2 2" xfId="52928"/>
    <cellStyle name="Normal 3 2 2 3" xfId="52879"/>
    <cellStyle name="Normal 3 2 3" xfId="3266"/>
    <cellStyle name="Normal 3 2 3 2" xfId="52927"/>
    <cellStyle name="Normal 3 2 4" xfId="3267"/>
    <cellStyle name="Normal 3 2 5" xfId="52870"/>
    <cellStyle name="Normal 3 2 6" xfId="53039"/>
    <cellStyle name="Normal 3 3" xfId="3268"/>
    <cellStyle name="Normal 3 3 2" xfId="3269"/>
    <cellStyle name="Normal 3 3 2 2" xfId="52945"/>
    <cellStyle name="Normal 3 3 3" xfId="52946"/>
    <cellStyle name="Normal 3 3 3 2" xfId="53142"/>
    <cellStyle name="Normal 3 3 4" xfId="52880"/>
    <cellStyle name="Normal 3 4" xfId="3270"/>
    <cellStyle name="Normal 3 4 2" xfId="3271"/>
    <cellStyle name="Normal 3 4 2 2" xfId="52947"/>
    <cellStyle name="Normal 3 4 3" xfId="3272"/>
    <cellStyle name="Normal 3 4 3 2" xfId="53040"/>
    <cellStyle name="Normal 3 4 4" xfId="52881"/>
    <cellStyle name="Normal 3 5" xfId="3273"/>
    <cellStyle name="Normal 3 5 2" xfId="52948"/>
    <cellStyle name="Normal 3 5 2 2" xfId="53041"/>
    <cellStyle name="Normal 3 5 3" xfId="53042"/>
    <cellStyle name="Normal 3 6" xfId="52901"/>
    <cellStyle name="Normal 3 6 2" xfId="52949"/>
    <cellStyle name="Normal 3 6 2 2" xfId="53043"/>
    <cellStyle name="Normal 3 6 3" xfId="53044"/>
    <cellStyle name="Normal 3 7" xfId="52902"/>
    <cellStyle name="Normal 3 7 2" xfId="53045"/>
    <cellStyle name="Normal 3 8" xfId="52950"/>
    <cellStyle name="Normal 3 8 2" xfId="53046"/>
    <cellStyle name="Normal 3 9" xfId="52951"/>
    <cellStyle name="Normal 3 9 2" xfId="53143"/>
    <cellStyle name="Normal 4" xfId="3274"/>
    <cellStyle name="Normal 4 10" xfId="53006"/>
    <cellStyle name="Normal 4 10 2" xfId="53010"/>
    <cellStyle name="Normal 4 10 2 2" xfId="53171"/>
    <cellStyle name="Normal 4 10 3" xfId="53168"/>
    <cellStyle name="Normal 4 11" xfId="52868"/>
    <cellStyle name="Normal 4 12" xfId="53047"/>
    <cellStyle name="Normal 4 2" xfId="3275"/>
    <cellStyle name="Normal 4 2 2" xfId="3276"/>
    <cellStyle name="Normal 4 2 2 2" xfId="52952"/>
    <cellStyle name="Normal 4 2 2 2 2" xfId="53144"/>
    <cellStyle name="Normal 4 2 2 3" xfId="52903"/>
    <cellStyle name="Normal 4 2 3" xfId="52929"/>
    <cellStyle name="Normal 4 2 3 2" xfId="53048"/>
    <cellStyle name="Normal 4 2 4" xfId="52953"/>
    <cellStyle name="Normal 4 2 4 2" xfId="53145"/>
    <cellStyle name="Normal 4 2 5" xfId="53008"/>
    <cellStyle name="Normal 4 2 5 2" xfId="53170"/>
    <cellStyle name="Normal 4 2 6" xfId="52869"/>
    <cellStyle name="Normal 4 2 7" xfId="52867"/>
    <cellStyle name="Normal 4 3" xfId="3277"/>
    <cellStyle name="Normal 4 3 2" xfId="3278"/>
    <cellStyle name="Normal 4 3 2 2" xfId="3279"/>
    <cellStyle name="Normal 4 3 2 2 2" xfId="3280"/>
    <cellStyle name="Normal 4 3 2 3" xfId="3281"/>
    <cellStyle name="Normal 4 3 3" xfId="52954"/>
    <cellStyle name="Normal 4 3 3 2" xfId="53146"/>
    <cellStyle name="Normal 4 3 4" xfId="53007"/>
    <cellStyle name="Normal 4 3 4 2" xfId="53169"/>
    <cellStyle name="Normal 4 3 5" xfId="53049"/>
    <cellStyle name="Normal 4 4" xfId="3282"/>
    <cellStyle name="Normal 4 4 2" xfId="3283"/>
    <cellStyle name="Normal 4 4 2 2" xfId="3284"/>
    <cellStyle name="Normal 4 4 3" xfId="3285"/>
    <cellStyle name="Normal 4 5" xfId="3286"/>
    <cellStyle name="Normal 4 5 2" xfId="3287"/>
    <cellStyle name="Normal 4 5 2 2" xfId="53050"/>
    <cellStyle name="Normal 4 5 3" xfId="53051"/>
    <cellStyle name="Normal 4 6" xfId="3288"/>
    <cellStyle name="Normal 4 6 2" xfId="52955"/>
    <cellStyle name="Normal 4 6 2 2" xfId="53052"/>
    <cellStyle name="Normal 4 6 3" xfId="53053"/>
    <cellStyle name="Normal 4 7" xfId="52904"/>
    <cellStyle name="Normal 4 7 2" xfId="53054"/>
    <cellStyle name="Normal 4 8" xfId="52926"/>
    <cellStyle name="Normal 4 8 2" xfId="53055"/>
    <cellStyle name="Normal 4 9" xfId="52956"/>
    <cellStyle name="Normal 4 9 2" xfId="53147"/>
    <cellStyle name="Normal 5" xfId="3289"/>
    <cellStyle name="Normal 5 10" xfId="53056"/>
    <cellStyle name="Normal 5 11" xfId="53057"/>
    <cellStyle name="Normal 5 2" xfId="3290"/>
    <cellStyle name="Normal 5 2 2" xfId="3291"/>
    <cellStyle name="Normal 5 2 2 2" xfId="3292"/>
    <cellStyle name="Normal 5 2 2 2 2" xfId="3293"/>
    <cellStyle name="Normal 5 2 2 3" xfId="3294"/>
    <cellStyle name="Normal 5 2 3" xfId="3295"/>
    <cellStyle name="Normal 5 2 3 2" xfId="3296"/>
    <cellStyle name="Normal 5 2 4" xfId="3297"/>
    <cellStyle name="Normal 5 2 4 2" xfId="53148"/>
    <cellStyle name="Normal 5 2 5" xfId="53058"/>
    <cellStyle name="Normal 5 2 6" xfId="53059"/>
    <cellStyle name="Normal 5 3" xfId="3298"/>
    <cellStyle name="Normal 5 3 2" xfId="52957"/>
    <cellStyle name="Normal 5 3 2 2" xfId="53060"/>
    <cellStyle name="Normal 5 3 3" xfId="52958"/>
    <cellStyle name="Normal 5 3 3 2" xfId="53149"/>
    <cellStyle name="Normal 5 3 4" xfId="52882"/>
    <cellStyle name="Normal 5 4" xfId="3299"/>
    <cellStyle name="Normal 5 4 2" xfId="3300"/>
    <cellStyle name="Normal 5 4 2 2" xfId="53061"/>
    <cellStyle name="Normal 5 4 3" xfId="53062"/>
    <cellStyle name="Normal 5 5" xfId="3301"/>
    <cellStyle name="Normal 5 5 2" xfId="52959"/>
    <cellStyle name="Normal 5 5 2 2" xfId="53063"/>
    <cellStyle name="Normal 5 5 3" xfId="52905"/>
    <cellStyle name="Normal 5 6" xfId="3302"/>
    <cellStyle name="Normal 5 6 2" xfId="52960"/>
    <cellStyle name="Normal 5 6 2 2" xfId="53064"/>
    <cellStyle name="Normal 5 6 3" xfId="53065"/>
    <cellStyle name="Normal 5 7" xfId="3303"/>
    <cellStyle name="Normal 5 7 2" xfId="53066"/>
    <cellStyle name="Normal 5 8" xfId="27007"/>
    <cellStyle name="Normal 5 8 2" xfId="52961"/>
    <cellStyle name="Normal 5 9" xfId="52962"/>
    <cellStyle name="Normal 5 9 2" xfId="53150"/>
    <cellStyle name="Normal 6" xfId="3304"/>
    <cellStyle name="Normal 6 2" xfId="3305"/>
    <cellStyle name="Normal 7" xfId="3306"/>
    <cellStyle name="Normal 7 10" xfId="53067"/>
    <cellStyle name="Normal 7 2" xfId="52884"/>
    <cellStyle name="Normal 7 2 2" xfId="52963"/>
    <cellStyle name="Normal 7 2 2 2" xfId="53068"/>
    <cellStyle name="Normal 7 2 3" xfId="52964"/>
    <cellStyle name="Normal 7 2 3 2" xfId="53151"/>
    <cellStyle name="Normal 7 2 4" xfId="53069"/>
    <cellStyle name="Normal 7 3" xfId="52885"/>
    <cellStyle name="Normal 7 3 2" xfId="52965"/>
    <cellStyle name="Normal 7 3 2 2" xfId="53070"/>
    <cellStyle name="Normal 7 3 3" xfId="53071"/>
    <cellStyle name="Normal 7 4" xfId="52906"/>
    <cellStyle name="Normal 7 4 2" xfId="52966"/>
    <cellStyle name="Normal 7 4 2 2" xfId="53072"/>
    <cellStyle name="Normal 7 4 3" xfId="53073"/>
    <cellStyle name="Normal 7 5" xfId="52907"/>
    <cellStyle name="Normal 7 5 2" xfId="52967"/>
    <cellStyle name="Normal 7 5 2 2" xfId="53074"/>
    <cellStyle name="Normal 7 5 3" xfId="53075"/>
    <cellStyle name="Normal 7 6" xfId="52908"/>
    <cellStyle name="Normal 7 6 2" xfId="53076"/>
    <cellStyle name="Normal 7 7" xfId="52968"/>
    <cellStyle name="Normal 7 7 2" xfId="53077"/>
    <cellStyle name="Normal 7 8" xfId="52969"/>
    <cellStyle name="Normal 7 8 2" xfId="53152"/>
    <cellStyle name="Normal 7 9" xfId="52883"/>
    <cellStyle name="Normal 8" xfId="3307"/>
    <cellStyle name="Normal 8 2" xfId="52909"/>
    <cellStyle name="Normal 8 2 2" xfId="52970"/>
    <cellStyle name="Normal 8 2 2 2" xfId="53078"/>
    <cellStyle name="Normal 8 2 3" xfId="53079"/>
    <cellStyle name="Normal 8 3" xfId="52910"/>
    <cellStyle name="Normal 8 3 2" xfId="52971"/>
    <cellStyle name="Normal 8 3 2 2" xfId="53080"/>
    <cellStyle name="Normal 8 3 3" xfId="53081"/>
    <cellStyle name="Normal 8 4" xfId="52911"/>
    <cellStyle name="Normal 8 4 2" xfId="52972"/>
    <cellStyle name="Normal 8 4 2 2" xfId="53082"/>
    <cellStyle name="Normal 8 4 3" xfId="53083"/>
    <cellStyle name="Normal 8 5" xfId="52973"/>
    <cellStyle name="Normal 8 5 2" xfId="53084"/>
    <cellStyle name="Normal 8 6" xfId="53085"/>
    <cellStyle name="Normal 9" xfId="3308"/>
    <cellStyle name="Normal 9 2" xfId="3309"/>
    <cellStyle name="Normal 9 2 2" xfId="3310"/>
    <cellStyle name="Normal 9 3" xfId="3311"/>
    <cellStyle name="Normal 9 4" xfId="52925"/>
    <cellStyle name="Normale_Foglio1" xfId="3312"/>
    <cellStyle name="Note" xfId="15" builtinId="10" customBuiltin="1"/>
    <cellStyle name="Note 2" xfId="3313"/>
    <cellStyle name="Note 2 2" xfId="3314"/>
    <cellStyle name="Note 2 2 2" xfId="3315"/>
    <cellStyle name="Note 3" xfId="3316"/>
    <cellStyle name="Note 3 2" xfId="3317"/>
    <cellStyle name="Note 3 2 2" xfId="3318"/>
    <cellStyle name="Note 3 3" xfId="3319"/>
    <cellStyle name="Notes" xfId="3320"/>
    <cellStyle name="Number" xfId="3321"/>
    <cellStyle name="Number 1" xfId="3322"/>
    <cellStyle name="Number Date" xfId="3323"/>
    <cellStyle name="Number Date (short)" xfId="3324"/>
    <cellStyle name="Number Date_Green" xfId="3325"/>
    <cellStyle name="Number II" xfId="3326"/>
    <cellStyle name="Number Integer" xfId="3327"/>
    <cellStyle name="Output" xfId="10" builtinId="21" customBuiltin="1"/>
    <cellStyle name="Percen - Style2" xfId="3328"/>
    <cellStyle name="Percent" xfId="7388" builtinId="5"/>
    <cellStyle name="Percent [0%]" xfId="3329"/>
    <cellStyle name="Percent [0.00%]" xfId="3330"/>
    <cellStyle name="Percent 10" xfId="3331"/>
    <cellStyle name="Percent 100" xfId="3332"/>
    <cellStyle name="Percent 101" xfId="3333"/>
    <cellStyle name="Percent 102" xfId="3334"/>
    <cellStyle name="Percent 103" xfId="3335"/>
    <cellStyle name="Percent 104" xfId="3336"/>
    <cellStyle name="Percent 105" xfId="3337"/>
    <cellStyle name="Percent 106" xfId="3338"/>
    <cellStyle name="Percent 107" xfId="3339"/>
    <cellStyle name="Percent 108" xfId="3340"/>
    <cellStyle name="Percent 109" xfId="3341"/>
    <cellStyle name="Percent 11" xfId="3342"/>
    <cellStyle name="Percent 110" xfId="3343"/>
    <cellStyle name="Percent 111" xfId="3344"/>
    <cellStyle name="Percent 112" xfId="3345"/>
    <cellStyle name="Percent 113" xfId="3346"/>
    <cellStyle name="Percent 114" xfId="3347"/>
    <cellStyle name="Percent 115" xfId="3348"/>
    <cellStyle name="Percent 116" xfId="3349"/>
    <cellStyle name="Percent 117" xfId="3350"/>
    <cellStyle name="Percent 118" xfId="3351"/>
    <cellStyle name="Percent 119" xfId="3352"/>
    <cellStyle name="Percent 12" xfId="3353"/>
    <cellStyle name="Percent 120" xfId="3354"/>
    <cellStyle name="Percent 121" xfId="3355"/>
    <cellStyle name="Percent 122" xfId="3356"/>
    <cellStyle name="Percent 123" xfId="3357"/>
    <cellStyle name="Percent 124" xfId="3358"/>
    <cellStyle name="Percent 125" xfId="3359"/>
    <cellStyle name="Percent 126" xfId="3360"/>
    <cellStyle name="Percent 127" xfId="3361"/>
    <cellStyle name="Percent 128" xfId="3362"/>
    <cellStyle name="Percent 13" xfId="3363"/>
    <cellStyle name="Percent 14" xfId="3364"/>
    <cellStyle name="Percent 15" xfId="3365"/>
    <cellStyle name="Percent 16" xfId="3366"/>
    <cellStyle name="Percent 17" xfId="3367"/>
    <cellStyle name="Percent 18" xfId="3368"/>
    <cellStyle name="Percent 19" xfId="3369"/>
    <cellStyle name="Percent 2" xfId="3370"/>
    <cellStyle name="Percent 2 10" xfId="53086"/>
    <cellStyle name="Percent 2 11" xfId="53087"/>
    <cellStyle name="Percent 2 2" xfId="3371"/>
    <cellStyle name="Percent 2 2 2" xfId="3372"/>
    <cellStyle name="Percent 2 2 2 2" xfId="3373"/>
    <cellStyle name="Percent 2 2 2 2 2" xfId="53153"/>
    <cellStyle name="Percent 2 2 2 3" xfId="53088"/>
    <cellStyle name="Percent 2 2 3" xfId="3374"/>
    <cellStyle name="Percent 2 2 3 2" xfId="53089"/>
    <cellStyle name="Percent 2 2 4" xfId="52974"/>
    <cellStyle name="Percent 2 2 4 2" xfId="53154"/>
    <cellStyle name="Percent 2 2 5" xfId="53090"/>
    <cellStyle name="Percent 2 2 6" xfId="53091"/>
    <cellStyle name="Percent 2 3" xfId="3375"/>
    <cellStyle name="Percent 2 3 2" xfId="52975"/>
    <cellStyle name="Percent 2 3 2 2" xfId="53092"/>
    <cellStyle name="Percent 2 3 3" xfId="52976"/>
    <cellStyle name="Percent 2 3 3 2" xfId="53155"/>
    <cellStyle name="Percent 2 3 4" xfId="52886"/>
    <cellStyle name="Percent 2 4" xfId="3376"/>
    <cellStyle name="Percent 2 4 2" xfId="52977"/>
    <cellStyle name="Percent 2 4 2 2" xfId="53093"/>
    <cellStyle name="Percent 2 4 3" xfId="52887"/>
    <cellStyle name="Percent 2 5" xfId="3377"/>
    <cellStyle name="Percent 2 5 2" xfId="52978"/>
    <cellStyle name="Percent 2 5 2 2" xfId="53094"/>
    <cellStyle name="Percent 2 5 3" xfId="52912"/>
    <cellStyle name="Percent 2 6" xfId="27008"/>
    <cellStyle name="Percent 2 6 2" xfId="52979"/>
    <cellStyle name="Percent 2 6 2 2" xfId="53095"/>
    <cellStyle name="Percent 2 6 3" xfId="52913"/>
    <cellStyle name="Percent 2 7" xfId="52914"/>
    <cellStyle name="Percent 2 7 2" xfId="53096"/>
    <cellStyle name="Percent 2 8" xfId="52980"/>
    <cellStyle name="Percent 2 8 2" xfId="53097"/>
    <cellStyle name="Percent 2 9" xfId="52981"/>
    <cellStyle name="Percent 2 9 2" xfId="53156"/>
    <cellStyle name="Percent 20" xfId="3378"/>
    <cellStyle name="Percent 21" xfId="3379"/>
    <cellStyle name="Percent 22" xfId="3380"/>
    <cellStyle name="Percent 23" xfId="3381"/>
    <cellStyle name="Percent 24" xfId="3382"/>
    <cellStyle name="Percent 25" xfId="3383"/>
    <cellStyle name="Percent 26" xfId="3384"/>
    <cellStyle name="Percent 27" xfId="3385"/>
    <cellStyle name="Percent 28" xfId="3386"/>
    <cellStyle name="Percent 29" xfId="3387"/>
    <cellStyle name="Percent 3" xfId="3388"/>
    <cellStyle name="Percent 3 10" xfId="53098"/>
    <cellStyle name="Percent 3 11" xfId="53099"/>
    <cellStyle name="Percent 3 2" xfId="3389"/>
    <cellStyle name="Percent 3 2 2" xfId="3390"/>
    <cellStyle name="Percent 3 2 2 2" xfId="3391"/>
    <cellStyle name="Percent 3 2 2 2 2" xfId="53157"/>
    <cellStyle name="Percent 3 2 2 3" xfId="53100"/>
    <cellStyle name="Percent 3 2 3" xfId="3392"/>
    <cellStyle name="Percent 3 2 3 2" xfId="53101"/>
    <cellStyle name="Percent 3 2 4" xfId="52982"/>
    <cellStyle name="Percent 3 2 4 2" xfId="53158"/>
    <cellStyle name="Percent 3 2 5" xfId="53102"/>
    <cellStyle name="Percent 3 2 6" xfId="53103"/>
    <cellStyle name="Percent 3 3" xfId="3393"/>
    <cellStyle name="Percent 3 3 2" xfId="52983"/>
    <cellStyle name="Percent 3 3 2 2" xfId="53104"/>
    <cellStyle name="Percent 3 3 3" xfId="52984"/>
    <cellStyle name="Percent 3 3 3 2" xfId="53159"/>
    <cellStyle name="Percent 3 3 4" xfId="52888"/>
    <cellStyle name="Percent 3 4" xfId="52889"/>
    <cellStyle name="Percent 3 4 2" xfId="52985"/>
    <cellStyle name="Percent 3 4 2 2" xfId="53105"/>
    <cellStyle name="Percent 3 4 3" xfId="53106"/>
    <cellStyle name="Percent 3 5" xfId="52915"/>
    <cellStyle name="Percent 3 5 2" xfId="52986"/>
    <cellStyle name="Percent 3 5 2 2" xfId="53107"/>
    <cellStyle name="Percent 3 5 3" xfId="53108"/>
    <cellStyle name="Percent 3 6" xfId="52916"/>
    <cellStyle name="Percent 3 6 2" xfId="52987"/>
    <cellStyle name="Percent 3 6 2 2" xfId="53109"/>
    <cellStyle name="Percent 3 6 3" xfId="53110"/>
    <cellStyle name="Percent 3 7" xfId="52917"/>
    <cellStyle name="Percent 3 7 2" xfId="53111"/>
    <cellStyle name="Percent 3 8" xfId="52988"/>
    <cellStyle name="Percent 3 8 2" xfId="53112"/>
    <cellStyle name="Percent 3 9" xfId="52989"/>
    <cellStyle name="Percent 3 9 2" xfId="53160"/>
    <cellStyle name="Percent 30" xfId="3394"/>
    <cellStyle name="Percent 31" xfId="3395"/>
    <cellStyle name="Percent 32" xfId="3396"/>
    <cellStyle name="Percent 33" xfId="3397"/>
    <cellStyle name="Percent 34" xfId="3398"/>
    <cellStyle name="Percent 35" xfId="3399"/>
    <cellStyle name="Percent 36" xfId="3400"/>
    <cellStyle name="Percent 37" xfId="3401"/>
    <cellStyle name="Percent 38" xfId="3402"/>
    <cellStyle name="Percent 39" xfId="3403"/>
    <cellStyle name="Percent 4" xfId="3404"/>
    <cellStyle name="Percent 4 10" xfId="53113"/>
    <cellStyle name="Percent 4 11" xfId="53114"/>
    <cellStyle name="Percent 4 2" xfId="3405"/>
    <cellStyle name="Percent 4 2 2" xfId="3406"/>
    <cellStyle name="Percent 4 2 2 2" xfId="3407"/>
    <cellStyle name="Percent 4 2 2 2 2" xfId="53161"/>
    <cellStyle name="Percent 4 2 2 3" xfId="53115"/>
    <cellStyle name="Percent 4 2 3" xfId="3408"/>
    <cellStyle name="Percent 4 2 3 2" xfId="53116"/>
    <cellStyle name="Percent 4 2 4" xfId="52990"/>
    <cellStyle name="Percent 4 2 4 2" xfId="53162"/>
    <cellStyle name="Percent 4 2 5" xfId="53117"/>
    <cellStyle name="Percent 4 2 6" xfId="53118"/>
    <cellStyle name="Percent 4 3" xfId="3409"/>
    <cellStyle name="Percent 4 3 2" xfId="52991"/>
    <cellStyle name="Percent 4 3 2 2" xfId="53119"/>
    <cellStyle name="Percent 4 3 3" xfId="52992"/>
    <cellStyle name="Percent 4 3 3 2" xfId="53163"/>
    <cellStyle name="Percent 4 3 4" xfId="52890"/>
    <cellStyle name="Percent 4 4" xfId="52891"/>
    <cellStyle name="Percent 4 4 2" xfId="52993"/>
    <cellStyle name="Percent 4 4 2 2" xfId="53120"/>
    <cellStyle name="Percent 4 4 3" xfId="53121"/>
    <cellStyle name="Percent 4 5" xfId="52918"/>
    <cellStyle name="Percent 4 5 2" xfId="52994"/>
    <cellStyle name="Percent 4 5 2 2" xfId="53122"/>
    <cellStyle name="Percent 4 5 3" xfId="53123"/>
    <cellStyle name="Percent 4 6" xfId="52919"/>
    <cellStyle name="Percent 4 6 2" xfId="52995"/>
    <cellStyle name="Percent 4 6 2 2" xfId="53124"/>
    <cellStyle name="Percent 4 6 3" xfId="53125"/>
    <cellStyle name="Percent 4 7" xfId="52920"/>
    <cellStyle name="Percent 4 7 2" xfId="53126"/>
    <cellStyle name="Percent 4 8" xfId="52996"/>
    <cellStyle name="Percent 4 8 2" xfId="53127"/>
    <cellStyle name="Percent 4 9" xfId="52997"/>
    <cellStyle name="Percent 4 9 2" xfId="53164"/>
    <cellStyle name="Percent 40" xfId="3410"/>
    <cellStyle name="Percent 41" xfId="3411"/>
    <cellStyle name="Percent 42" xfId="3412"/>
    <cellStyle name="Percent 43" xfId="3413"/>
    <cellStyle name="Percent 44" xfId="3414"/>
    <cellStyle name="Percent 45" xfId="3415"/>
    <cellStyle name="Percent 46" xfId="3416"/>
    <cellStyle name="Percent 47" xfId="3417"/>
    <cellStyle name="Percent 48" xfId="3418"/>
    <cellStyle name="Percent 49" xfId="3419"/>
    <cellStyle name="Percent 5" xfId="3420"/>
    <cellStyle name="Percent 5 10" xfId="53128"/>
    <cellStyle name="Percent 5 2" xfId="3421"/>
    <cellStyle name="Percent 5 2 2" xfId="52998"/>
    <cellStyle name="Percent 5 2 2 2" xfId="53129"/>
    <cellStyle name="Percent 5 2 3" xfId="52999"/>
    <cellStyle name="Percent 5 2 3 2" xfId="53165"/>
    <cellStyle name="Percent 5 2 4" xfId="52893"/>
    <cellStyle name="Percent 5 3" xfId="3422"/>
    <cellStyle name="Percent 5 3 2" xfId="53000"/>
    <cellStyle name="Percent 5 3 2 2" xfId="53130"/>
    <cellStyle name="Percent 5 3 3" xfId="52921"/>
    <cellStyle name="Percent 5 4" xfId="52922"/>
    <cellStyle name="Percent 5 4 2" xfId="53001"/>
    <cellStyle name="Percent 5 4 2 2" xfId="53131"/>
    <cellStyle name="Percent 5 4 3" xfId="53132"/>
    <cellStyle name="Percent 5 5" xfId="52923"/>
    <cellStyle name="Percent 5 5 2" xfId="53002"/>
    <cellStyle name="Percent 5 5 2 2" xfId="53133"/>
    <cellStyle name="Percent 5 5 3" xfId="53134"/>
    <cellStyle name="Percent 5 6" xfId="52924"/>
    <cellStyle name="Percent 5 6 2" xfId="53135"/>
    <cellStyle name="Percent 5 7" xfId="53003"/>
    <cellStyle name="Percent 5 7 2" xfId="53136"/>
    <cellStyle name="Percent 5 8" xfId="53004"/>
    <cellStyle name="Percent 5 8 2" xfId="53166"/>
    <cellStyle name="Percent 5 9" xfId="52892"/>
    <cellStyle name="Percent 50" xfId="3423"/>
    <cellStyle name="Percent 51" xfId="3424"/>
    <cellStyle name="Percent 52" xfId="3425"/>
    <cellStyle name="Percent 53" xfId="3426"/>
    <cellStyle name="Percent 54" xfId="3427"/>
    <cellStyle name="Percent 55" xfId="3428"/>
    <cellStyle name="Percent 56" xfId="3429"/>
    <cellStyle name="Percent 57" xfId="3430"/>
    <cellStyle name="Percent 58" xfId="3431"/>
    <cellStyle name="Percent 59" xfId="3432"/>
    <cellStyle name="Percent 6" xfId="3433"/>
    <cellStyle name="Percent 60" xfId="3434"/>
    <cellStyle name="Percent 61" xfId="3435"/>
    <cellStyle name="Percent 62" xfId="3436"/>
    <cellStyle name="Percent 63" xfId="3437"/>
    <cellStyle name="Percent 64" xfId="3438"/>
    <cellStyle name="Percent 65" xfId="3439"/>
    <cellStyle name="Percent 66" xfId="3440"/>
    <cellStyle name="Percent 67" xfId="3441"/>
    <cellStyle name="Percent 68" xfId="3442"/>
    <cellStyle name="Percent 69" xfId="3443"/>
    <cellStyle name="Percent 7" xfId="3444"/>
    <cellStyle name="Percent 70" xfId="3445"/>
    <cellStyle name="Percent 71" xfId="3446"/>
    <cellStyle name="Percent 72" xfId="3447"/>
    <cellStyle name="Percent 73" xfId="3448"/>
    <cellStyle name="Percent 74" xfId="3449"/>
    <cellStyle name="Percent 75" xfId="3450"/>
    <cellStyle name="Percent 76" xfId="3451"/>
    <cellStyle name="Percent 77" xfId="3452"/>
    <cellStyle name="Percent 78" xfId="3453"/>
    <cellStyle name="Percent 79" xfId="3454"/>
    <cellStyle name="Percent 8" xfId="3455"/>
    <cellStyle name="Percent 80" xfId="3456"/>
    <cellStyle name="Percent 81" xfId="3457"/>
    <cellStyle name="Percent 82" xfId="3458"/>
    <cellStyle name="Percent 83" xfId="3459"/>
    <cellStyle name="Percent 84" xfId="3460"/>
    <cellStyle name="Percent 85" xfId="3461"/>
    <cellStyle name="Percent 86" xfId="3462"/>
    <cellStyle name="Percent 87" xfId="3463"/>
    <cellStyle name="Percent 88" xfId="3464"/>
    <cellStyle name="Percent 89" xfId="3465"/>
    <cellStyle name="Percent 9" xfId="3466"/>
    <cellStyle name="Percent 90" xfId="3467"/>
    <cellStyle name="Percent 91" xfId="3468"/>
    <cellStyle name="Percent 92" xfId="3469"/>
    <cellStyle name="Percent 93" xfId="3470"/>
    <cellStyle name="Percent 94" xfId="3471"/>
    <cellStyle name="Percent 95" xfId="3472"/>
    <cellStyle name="Percent 96" xfId="3473"/>
    <cellStyle name="Percent 97" xfId="3474"/>
    <cellStyle name="Percent 98" xfId="3475"/>
    <cellStyle name="Percent 99" xfId="3476"/>
    <cellStyle name="Pourcentage_tocmodel_final" xfId="3477"/>
    <cellStyle name="Profile" xfId="3478"/>
    <cellStyle name="Profile 2" xfId="3479"/>
    <cellStyle name="Profile 2 2" xfId="3480"/>
    <cellStyle name="Reference" xfId="3481"/>
    <cellStyle name="ROA Ref" xfId="3482"/>
    <cellStyle name="Row heading" xfId="3483"/>
    <cellStyle name="Section_End" xfId="3484"/>
    <cellStyle name="Sheet Done" xfId="3485"/>
    <cellStyle name="Small" xfId="3486"/>
    <cellStyle name="Source Field - Green" xfId="3487"/>
    <cellStyle name="Source Hed" xfId="3488"/>
    <cellStyle name="Source Letter" xfId="3489"/>
    <cellStyle name="Source Superscript" xfId="3490"/>
    <cellStyle name="Source Text" xfId="3491"/>
    <cellStyle name="Standard_Anpassen der Amortisation" xfId="3492"/>
    <cellStyle name="State" xfId="3493"/>
    <cellStyle name="Style 1" xfId="3494"/>
    <cellStyle name="Sub totals" xfId="3495"/>
    <cellStyle name="Sub totals 10" xfId="3496"/>
    <cellStyle name="Sub totals 10 2" xfId="27009"/>
    <cellStyle name="Sub totals 10 2 2" xfId="27010"/>
    <cellStyle name="Sub totals 10 2 3" xfId="27011"/>
    <cellStyle name="Sub totals 10 2 4" xfId="27012"/>
    <cellStyle name="Sub totals 10 3" xfId="27013"/>
    <cellStyle name="Sub totals 10 4" xfId="27014"/>
    <cellStyle name="Sub totals 11" xfId="3497"/>
    <cellStyle name="Sub totals 11 2" xfId="27015"/>
    <cellStyle name="Sub totals 11 2 2" xfId="27016"/>
    <cellStyle name="Sub totals 11 2 3" xfId="27017"/>
    <cellStyle name="Sub totals 11 2 4" xfId="27018"/>
    <cellStyle name="Sub totals 11 3" xfId="27019"/>
    <cellStyle name="Sub totals 11 4" xfId="27020"/>
    <cellStyle name="Sub totals 12" xfId="3498"/>
    <cellStyle name="Sub totals 12 2" xfId="27021"/>
    <cellStyle name="Sub totals 12 2 2" xfId="27022"/>
    <cellStyle name="Sub totals 12 2 3" xfId="27023"/>
    <cellStyle name="Sub totals 12 2 4" xfId="27024"/>
    <cellStyle name="Sub totals 12 3" xfId="27025"/>
    <cellStyle name="Sub totals 12 4" xfId="27026"/>
    <cellStyle name="Sub totals 13" xfId="3499"/>
    <cellStyle name="Sub totals 13 2" xfId="27027"/>
    <cellStyle name="Sub totals 13 2 2" xfId="27028"/>
    <cellStyle name="Sub totals 13 2 3" xfId="27029"/>
    <cellStyle name="Sub totals 13 2 4" xfId="27030"/>
    <cellStyle name="Sub totals 13 3" xfId="27031"/>
    <cellStyle name="Sub totals 13 4" xfId="27032"/>
    <cellStyle name="Sub totals 14" xfId="3500"/>
    <cellStyle name="Sub totals 14 2" xfId="27033"/>
    <cellStyle name="Sub totals 14 2 2" xfId="27034"/>
    <cellStyle name="Sub totals 14 2 3" xfId="27035"/>
    <cellStyle name="Sub totals 14 2 4" xfId="27036"/>
    <cellStyle name="Sub totals 14 3" xfId="27037"/>
    <cellStyle name="Sub totals 14 4" xfId="27038"/>
    <cellStyle name="Sub totals 15" xfId="3501"/>
    <cellStyle name="Sub totals 15 2" xfId="27039"/>
    <cellStyle name="Sub totals 15 2 2" xfId="27040"/>
    <cellStyle name="Sub totals 15 2 3" xfId="27041"/>
    <cellStyle name="Sub totals 15 2 4" xfId="27042"/>
    <cellStyle name="Sub totals 15 3" xfId="27043"/>
    <cellStyle name="Sub totals 15 4" xfId="27044"/>
    <cellStyle name="Sub totals 16" xfId="3502"/>
    <cellStyle name="Sub totals 16 2" xfId="27045"/>
    <cellStyle name="Sub totals 16 2 2" xfId="27046"/>
    <cellStyle name="Sub totals 16 2 3" xfId="27047"/>
    <cellStyle name="Sub totals 16 2 4" xfId="27048"/>
    <cellStyle name="Sub totals 16 3" xfId="27049"/>
    <cellStyle name="Sub totals 16 4" xfId="27050"/>
    <cellStyle name="Sub totals 17" xfId="3503"/>
    <cellStyle name="Sub totals 17 2" xfId="27051"/>
    <cellStyle name="Sub totals 17 2 2" xfId="27052"/>
    <cellStyle name="Sub totals 17 2 3" xfId="27053"/>
    <cellStyle name="Sub totals 17 2 4" xfId="27054"/>
    <cellStyle name="Sub totals 17 3" xfId="27055"/>
    <cellStyle name="Sub totals 17 4" xfId="27056"/>
    <cellStyle name="Sub totals 18" xfId="3504"/>
    <cellStyle name="Sub totals 18 2" xfId="27057"/>
    <cellStyle name="Sub totals 18 2 2" xfId="27058"/>
    <cellStyle name="Sub totals 18 2 3" xfId="27059"/>
    <cellStyle name="Sub totals 18 2 4" xfId="27060"/>
    <cellStyle name="Sub totals 18 3" xfId="27061"/>
    <cellStyle name="Sub totals 18 4" xfId="27062"/>
    <cellStyle name="Sub totals 19" xfId="3505"/>
    <cellStyle name="Sub totals 19 2" xfId="27063"/>
    <cellStyle name="Sub totals 19 2 2" xfId="27064"/>
    <cellStyle name="Sub totals 19 2 3" xfId="27065"/>
    <cellStyle name="Sub totals 19 2 4" xfId="27066"/>
    <cellStyle name="Sub totals 19 3" xfId="27067"/>
    <cellStyle name="Sub totals 19 4" xfId="27068"/>
    <cellStyle name="Sub totals 2" xfId="3506"/>
    <cellStyle name="Sub totals 2 10" xfId="3507"/>
    <cellStyle name="Sub totals 2 10 2" xfId="27069"/>
    <cellStyle name="Sub totals 2 10 2 2" xfId="27070"/>
    <cellStyle name="Sub totals 2 10 2 3" xfId="27071"/>
    <cellStyle name="Sub totals 2 10 2 4" xfId="27072"/>
    <cellStyle name="Sub totals 2 10 3" xfId="27073"/>
    <cellStyle name="Sub totals 2 10 4" xfId="27074"/>
    <cellStyle name="Sub totals 2 11" xfId="3508"/>
    <cellStyle name="Sub totals 2 11 2" xfId="27075"/>
    <cellStyle name="Sub totals 2 11 2 2" xfId="27076"/>
    <cellStyle name="Sub totals 2 11 2 3" xfId="27077"/>
    <cellStyle name="Sub totals 2 11 2 4" xfId="27078"/>
    <cellStyle name="Sub totals 2 11 3" xfId="27079"/>
    <cellStyle name="Sub totals 2 11 4" xfId="27080"/>
    <cellStyle name="Sub totals 2 12" xfId="3509"/>
    <cellStyle name="Sub totals 2 12 2" xfId="27081"/>
    <cellStyle name="Sub totals 2 12 2 2" xfId="27082"/>
    <cellStyle name="Sub totals 2 12 2 3" xfId="27083"/>
    <cellStyle name="Sub totals 2 12 2 4" xfId="27084"/>
    <cellStyle name="Sub totals 2 12 3" xfId="27085"/>
    <cellStyle name="Sub totals 2 12 4" xfId="27086"/>
    <cellStyle name="Sub totals 2 13" xfId="3510"/>
    <cellStyle name="Sub totals 2 13 2" xfId="27087"/>
    <cellStyle name="Sub totals 2 13 2 2" xfId="27088"/>
    <cellStyle name="Sub totals 2 13 2 3" xfId="27089"/>
    <cellStyle name="Sub totals 2 13 2 4" xfId="27090"/>
    <cellStyle name="Sub totals 2 13 3" xfId="27091"/>
    <cellStyle name="Sub totals 2 13 4" xfId="27092"/>
    <cellStyle name="Sub totals 2 14" xfId="3511"/>
    <cellStyle name="Sub totals 2 14 2" xfId="27093"/>
    <cellStyle name="Sub totals 2 14 2 2" xfId="27094"/>
    <cellStyle name="Sub totals 2 14 2 3" xfId="27095"/>
    <cellStyle name="Sub totals 2 14 2 4" xfId="27096"/>
    <cellStyle name="Sub totals 2 14 3" xfId="27097"/>
    <cellStyle name="Sub totals 2 14 4" xfId="27098"/>
    <cellStyle name="Sub totals 2 15" xfId="3512"/>
    <cellStyle name="Sub totals 2 15 2" xfId="27099"/>
    <cellStyle name="Sub totals 2 15 2 2" xfId="27100"/>
    <cellStyle name="Sub totals 2 15 2 3" xfId="27101"/>
    <cellStyle name="Sub totals 2 15 2 4" xfId="27102"/>
    <cellStyle name="Sub totals 2 15 3" xfId="27103"/>
    <cellStyle name="Sub totals 2 15 4" xfId="27104"/>
    <cellStyle name="Sub totals 2 16" xfId="3513"/>
    <cellStyle name="Sub totals 2 16 2" xfId="27105"/>
    <cellStyle name="Sub totals 2 16 2 2" xfId="27106"/>
    <cellStyle name="Sub totals 2 16 2 3" xfId="27107"/>
    <cellStyle name="Sub totals 2 16 2 4" xfId="27108"/>
    <cellStyle name="Sub totals 2 16 3" xfId="27109"/>
    <cellStyle name="Sub totals 2 16 4" xfId="27110"/>
    <cellStyle name="Sub totals 2 17" xfId="3514"/>
    <cellStyle name="Sub totals 2 17 2" xfId="27111"/>
    <cellStyle name="Sub totals 2 17 2 2" xfId="27112"/>
    <cellStyle name="Sub totals 2 17 2 3" xfId="27113"/>
    <cellStyle name="Sub totals 2 17 2 4" xfId="27114"/>
    <cellStyle name="Sub totals 2 17 3" xfId="27115"/>
    <cellStyle name="Sub totals 2 17 4" xfId="27116"/>
    <cellStyle name="Sub totals 2 18" xfId="3515"/>
    <cellStyle name="Sub totals 2 18 2" xfId="27117"/>
    <cellStyle name="Sub totals 2 18 2 2" xfId="27118"/>
    <cellStyle name="Sub totals 2 18 2 3" xfId="27119"/>
    <cellStyle name="Sub totals 2 18 2 4" xfId="27120"/>
    <cellStyle name="Sub totals 2 18 3" xfId="27121"/>
    <cellStyle name="Sub totals 2 18 4" xfId="27122"/>
    <cellStyle name="Sub totals 2 19" xfId="3516"/>
    <cellStyle name="Sub totals 2 19 2" xfId="27123"/>
    <cellStyle name="Sub totals 2 19 2 2" xfId="27124"/>
    <cellStyle name="Sub totals 2 19 2 3" xfId="27125"/>
    <cellStyle name="Sub totals 2 19 2 4" xfId="27126"/>
    <cellStyle name="Sub totals 2 19 3" xfId="27127"/>
    <cellStyle name="Sub totals 2 19 4" xfId="27128"/>
    <cellStyle name="Sub totals 2 2" xfId="3517"/>
    <cellStyle name="Sub totals 2 2 10" xfId="3518"/>
    <cellStyle name="Sub totals 2 2 10 2" xfId="27129"/>
    <cellStyle name="Sub totals 2 2 10 2 2" xfId="27130"/>
    <cellStyle name="Sub totals 2 2 10 2 3" xfId="27131"/>
    <cellStyle name="Sub totals 2 2 10 2 4" xfId="27132"/>
    <cellStyle name="Sub totals 2 2 10 3" xfId="27133"/>
    <cellStyle name="Sub totals 2 2 10 4" xfId="27134"/>
    <cellStyle name="Sub totals 2 2 11" xfId="3519"/>
    <cellStyle name="Sub totals 2 2 11 2" xfId="27135"/>
    <cellStyle name="Sub totals 2 2 11 2 2" xfId="27136"/>
    <cellStyle name="Sub totals 2 2 11 2 3" xfId="27137"/>
    <cellStyle name="Sub totals 2 2 11 2 4" xfId="27138"/>
    <cellStyle name="Sub totals 2 2 11 3" xfId="27139"/>
    <cellStyle name="Sub totals 2 2 11 4" xfId="27140"/>
    <cellStyle name="Sub totals 2 2 12" xfId="3520"/>
    <cellStyle name="Sub totals 2 2 12 2" xfId="27141"/>
    <cellStyle name="Sub totals 2 2 12 2 2" xfId="27142"/>
    <cellStyle name="Sub totals 2 2 12 2 3" xfId="27143"/>
    <cellStyle name="Sub totals 2 2 12 2 4" xfId="27144"/>
    <cellStyle name="Sub totals 2 2 12 3" xfId="27145"/>
    <cellStyle name="Sub totals 2 2 12 4" xfId="27146"/>
    <cellStyle name="Sub totals 2 2 13" xfId="3521"/>
    <cellStyle name="Sub totals 2 2 13 2" xfId="27147"/>
    <cellStyle name="Sub totals 2 2 13 2 2" xfId="27148"/>
    <cellStyle name="Sub totals 2 2 13 2 3" xfId="27149"/>
    <cellStyle name="Sub totals 2 2 13 2 4" xfId="27150"/>
    <cellStyle name="Sub totals 2 2 13 3" xfId="27151"/>
    <cellStyle name="Sub totals 2 2 13 4" xfId="27152"/>
    <cellStyle name="Sub totals 2 2 14" xfId="3522"/>
    <cellStyle name="Sub totals 2 2 14 2" xfId="27153"/>
    <cellStyle name="Sub totals 2 2 14 2 2" xfId="27154"/>
    <cellStyle name="Sub totals 2 2 14 2 3" xfId="27155"/>
    <cellStyle name="Sub totals 2 2 14 2 4" xfId="27156"/>
    <cellStyle name="Sub totals 2 2 14 3" xfId="27157"/>
    <cellStyle name="Sub totals 2 2 14 4" xfId="27158"/>
    <cellStyle name="Sub totals 2 2 15" xfId="3523"/>
    <cellStyle name="Sub totals 2 2 15 2" xfId="27159"/>
    <cellStyle name="Sub totals 2 2 15 2 2" xfId="27160"/>
    <cellStyle name="Sub totals 2 2 15 2 3" xfId="27161"/>
    <cellStyle name="Sub totals 2 2 15 2 4" xfId="27162"/>
    <cellStyle name="Sub totals 2 2 15 3" xfId="27163"/>
    <cellStyle name="Sub totals 2 2 15 4" xfId="27164"/>
    <cellStyle name="Sub totals 2 2 16" xfId="3524"/>
    <cellStyle name="Sub totals 2 2 16 2" xfId="27165"/>
    <cellStyle name="Sub totals 2 2 16 2 2" xfId="27166"/>
    <cellStyle name="Sub totals 2 2 16 2 3" xfId="27167"/>
    <cellStyle name="Sub totals 2 2 16 2 4" xfId="27168"/>
    <cellStyle name="Sub totals 2 2 16 3" xfId="27169"/>
    <cellStyle name="Sub totals 2 2 16 4" xfId="27170"/>
    <cellStyle name="Sub totals 2 2 17" xfId="3525"/>
    <cellStyle name="Sub totals 2 2 17 2" xfId="27171"/>
    <cellStyle name="Sub totals 2 2 17 2 2" xfId="27172"/>
    <cellStyle name="Sub totals 2 2 17 2 3" xfId="27173"/>
    <cellStyle name="Sub totals 2 2 17 2 4" xfId="27174"/>
    <cellStyle name="Sub totals 2 2 17 3" xfId="27175"/>
    <cellStyle name="Sub totals 2 2 17 4" xfId="27176"/>
    <cellStyle name="Sub totals 2 2 18" xfId="3526"/>
    <cellStyle name="Sub totals 2 2 18 2" xfId="27177"/>
    <cellStyle name="Sub totals 2 2 18 2 2" xfId="27178"/>
    <cellStyle name="Sub totals 2 2 18 2 3" xfId="27179"/>
    <cellStyle name="Sub totals 2 2 18 2 4" xfId="27180"/>
    <cellStyle name="Sub totals 2 2 18 3" xfId="27181"/>
    <cellStyle name="Sub totals 2 2 18 4" xfId="27182"/>
    <cellStyle name="Sub totals 2 2 19" xfId="3527"/>
    <cellStyle name="Sub totals 2 2 19 2" xfId="27183"/>
    <cellStyle name="Sub totals 2 2 19 2 2" xfId="27184"/>
    <cellStyle name="Sub totals 2 2 19 2 3" xfId="27185"/>
    <cellStyle name="Sub totals 2 2 19 2 4" xfId="27186"/>
    <cellStyle name="Sub totals 2 2 19 3" xfId="27187"/>
    <cellStyle name="Sub totals 2 2 19 4" xfId="27188"/>
    <cellStyle name="Sub totals 2 2 2" xfId="3528"/>
    <cellStyle name="Sub totals 2 2 2 10" xfId="3529"/>
    <cellStyle name="Sub totals 2 2 2 10 2" xfId="27189"/>
    <cellStyle name="Sub totals 2 2 2 10 2 2" xfId="27190"/>
    <cellStyle name="Sub totals 2 2 2 10 2 3" xfId="27191"/>
    <cellStyle name="Sub totals 2 2 2 10 2 4" xfId="27192"/>
    <cellStyle name="Sub totals 2 2 2 10 3" xfId="27193"/>
    <cellStyle name="Sub totals 2 2 2 10 4" xfId="27194"/>
    <cellStyle name="Sub totals 2 2 2 11" xfId="3530"/>
    <cellStyle name="Sub totals 2 2 2 11 2" xfId="27195"/>
    <cellStyle name="Sub totals 2 2 2 11 2 2" xfId="27196"/>
    <cellStyle name="Sub totals 2 2 2 11 2 3" xfId="27197"/>
    <cellStyle name="Sub totals 2 2 2 11 2 4" xfId="27198"/>
    <cellStyle name="Sub totals 2 2 2 11 3" xfId="27199"/>
    <cellStyle name="Sub totals 2 2 2 11 4" xfId="27200"/>
    <cellStyle name="Sub totals 2 2 2 12" xfId="3531"/>
    <cellStyle name="Sub totals 2 2 2 12 2" xfId="27201"/>
    <cellStyle name="Sub totals 2 2 2 12 2 2" xfId="27202"/>
    <cellStyle name="Sub totals 2 2 2 12 2 3" xfId="27203"/>
    <cellStyle name="Sub totals 2 2 2 12 2 4" xfId="27204"/>
    <cellStyle name="Sub totals 2 2 2 12 3" xfId="27205"/>
    <cellStyle name="Sub totals 2 2 2 12 4" xfId="27206"/>
    <cellStyle name="Sub totals 2 2 2 13" xfId="3532"/>
    <cellStyle name="Sub totals 2 2 2 13 2" xfId="27207"/>
    <cellStyle name="Sub totals 2 2 2 13 2 2" xfId="27208"/>
    <cellStyle name="Sub totals 2 2 2 13 2 3" xfId="27209"/>
    <cellStyle name="Sub totals 2 2 2 13 2 4" xfId="27210"/>
    <cellStyle name="Sub totals 2 2 2 13 3" xfId="27211"/>
    <cellStyle name="Sub totals 2 2 2 13 4" xfId="27212"/>
    <cellStyle name="Sub totals 2 2 2 14" xfId="3533"/>
    <cellStyle name="Sub totals 2 2 2 14 2" xfId="27213"/>
    <cellStyle name="Sub totals 2 2 2 14 2 2" xfId="27214"/>
    <cellStyle name="Sub totals 2 2 2 14 2 3" xfId="27215"/>
    <cellStyle name="Sub totals 2 2 2 14 2 4" xfId="27216"/>
    <cellStyle name="Sub totals 2 2 2 14 3" xfId="27217"/>
    <cellStyle name="Sub totals 2 2 2 14 4" xfId="27218"/>
    <cellStyle name="Sub totals 2 2 2 15" xfId="3534"/>
    <cellStyle name="Sub totals 2 2 2 15 2" xfId="27219"/>
    <cellStyle name="Sub totals 2 2 2 15 2 2" xfId="27220"/>
    <cellStyle name="Sub totals 2 2 2 15 2 3" xfId="27221"/>
    <cellStyle name="Sub totals 2 2 2 15 2 4" xfId="27222"/>
    <cellStyle name="Sub totals 2 2 2 15 3" xfId="27223"/>
    <cellStyle name="Sub totals 2 2 2 15 4" xfId="27224"/>
    <cellStyle name="Sub totals 2 2 2 16" xfId="3535"/>
    <cellStyle name="Sub totals 2 2 2 16 2" xfId="27225"/>
    <cellStyle name="Sub totals 2 2 2 16 2 2" xfId="27226"/>
    <cellStyle name="Sub totals 2 2 2 16 2 3" xfId="27227"/>
    <cellStyle name="Sub totals 2 2 2 16 2 4" xfId="27228"/>
    <cellStyle name="Sub totals 2 2 2 16 3" xfId="27229"/>
    <cellStyle name="Sub totals 2 2 2 16 4" xfId="27230"/>
    <cellStyle name="Sub totals 2 2 2 17" xfId="3536"/>
    <cellStyle name="Sub totals 2 2 2 17 2" xfId="27231"/>
    <cellStyle name="Sub totals 2 2 2 17 2 2" xfId="27232"/>
    <cellStyle name="Sub totals 2 2 2 17 2 3" xfId="27233"/>
    <cellStyle name="Sub totals 2 2 2 17 2 4" xfId="27234"/>
    <cellStyle name="Sub totals 2 2 2 17 3" xfId="27235"/>
    <cellStyle name="Sub totals 2 2 2 17 4" xfId="27236"/>
    <cellStyle name="Sub totals 2 2 2 18" xfId="3537"/>
    <cellStyle name="Sub totals 2 2 2 18 2" xfId="27237"/>
    <cellStyle name="Sub totals 2 2 2 18 2 2" xfId="27238"/>
    <cellStyle name="Sub totals 2 2 2 18 2 3" xfId="27239"/>
    <cellStyle name="Sub totals 2 2 2 18 2 4" xfId="27240"/>
    <cellStyle name="Sub totals 2 2 2 18 3" xfId="27241"/>
    <cellStyle name="Sub totals 2 2 2 18 4" xfId="27242"/>
    <cellStyle name="Sub totals 2 2 2 19" xfId="3538"/>
    <cellStyle name="Sub totals 2 2 2 19 2" xfId="27243"/>
    <cellStyle name="Sub totals 2 2 2 19 2 2" xfId="27244"/>
    <cellStyle name="Sub totals 2 2 2 19 2 3" xfId="27245"/>
    <cellStyle name="Sub totals 2 2 2 19 2 4" xfId="27246"/>
    <cellStyle name="Sub totals 2 2 2 19 3" xfId="27247"/>
    <cellStyle name="Sub totals 2 2 2 19 4" xfId="27248"/>
    <cellStyle name="Sub totals 2 2 2 2" xfId="3539"/>
    <cellStyle name="Sub totals 2 2 2 2 2" xfId="27249"/>
    <cellStyle name="Sub totals 2 2 2 2 2 2" xfId="27250"/>
    <cellStyle name="Sub totals 2 2 2 2 2 3" xfId="27251"/>
    <cellStyle name="Sub totals 2 2 2 2 2 4" xfId="27252"/>
    <cellStyle name="Sub totals 2 2 2 2 3" xfId="27253"/>
    <cellStyle name="Sub totals 2 2 2 2 4" xfId="27254"/>
    <cellStyle name="Sub totals 2 2 2 20" xfId="3540"/>
    <cellStyle name="Sub totals 2 2 2 20 2" xfId="27255"/>
    <cellStyle name="Sub totals 2 2 2 20 2 2" xfId="27256"/>
    <cellStyle name="Sub totals 2 2 2 20 2 3" xfId="27257"/>
    <cellStyle name="Sub totals 2 2 2 20 2 4" xfId="27258"/>
    <cellStyle name="Sub totals 2 2 2 20 3" xfId="27259"/>
    <cellStyle name="Sub totals 2 2 2 20 4" xfId="27260"/>
    <cellStyle name="Sub totals 2 2 2 21" xfId="3541"/>
    <cellStyle name="Sub totals 2 2 2 21 2" xfId="27261"/>
    <cellStyle name="Sub totals 2 2 2 21 2 2" xfId="27262"/>
    <cellStyle name="Sub totals 2 2 2 21 2 3" xfId="27263"/>
    <cellStyle name="Sub totals 2 2 2 21 2 4" xfId="27264"/>
    <cellStyle name="Sub totals 2 2 2 21 3" xfId="27265"/>
    <cellStyle name="Sub totals 2 2 2 21 4" xfId="27266"/>
    <cellStyle name="Sub totals 2 2 2 22" xfId="3542"/>
    <cellStyle name="Sub totals 2 2 2 22 2" xfId="27267"/>
    <cellStyle name="Sub totals 2 2 2 22 2 2" xfId="27268"/>
    <cellStyle name="Sub totals 2 2 2 22 2 3" xfId="27269"/>
    <cellStyle name="Sub totals 2 2 2 22 2 4" xfId="27270"/>
    <cellStyle name="Sub totals 2 2 2 22 3" xfId="27271"/>
    <cellStyle name="Sub totals 2 2 2 22 4" xfId="27272"/>
    <cellStyle name="Sub totals 2 2 2 23" xfId="3543"/>
    <cellStyle name="Sub totals 2 2 2 23 2" xfId="27273"/>
    <cellStyle name="Sub totals 2 2 2 23 2 2" xfId="27274"/>
    <cellStyle name="Sub totals 2 2 2 23 2 3" xfId="27275"/>
    <cellStyle name="Sub totals 2 2 2 23 2 4" xfId="27276"/>
    <cellStyle name="Sub totals 2 2 2 23 3" xfId="27277"/>
    <cellStyle name="Sub totals 2 2 2 23 4" xfId="27278"/>
    <cellStyle name="Sub totals 2 2 2 24" xfId="3544"/>
    <cellStyle name="Sub totals 2 2 2 24 2" xfId="27279"/>
    <cellStyle name="Sub totals 2 2 2 24 2 2" xfId="27280"/>
    <cellStyle name="Sub totals 2 2 2 24 2 3" xfId="27281"/>
    <cellStyle name="Sub totals 2 2 2 24 2 4" xfId="27282"/>
    <cellStyle name="Sub totals 2 2 2 24 3" xfId="27283"/>
    <cellStyle name="Sub totals 2 2 2 24 4" xfId="27284"/>
    <cellStyle name="Sub totals 2 2 2 25" xfId="3545"/>
    <cellStyle name="Sub totals 2 2 2 25 2" xfId="27285"/>
    <cellStyle name="Sub totals 2 2 2 25 2 2" xfId="27286"/>
    <cellStyle name="Sub totals 2 2 2 25 2 3" xfId="27287"/>
    <cellStyle name="Sub totals 2 2 2 25 2 4" xfId="27288"/>
    <cellStyle name="Sub totals 2 2 2 25 3" xfId="27289"/>
    <cellStyle name="Sub totals 2 2 2 25 4" xfId="27290"/>
    <cellStyle name="Sub totals 2 2 2 26" xfId="3546"/>
    <cellStyle name="Sub totals 2 2 2 26 2" xfId="27291"/>
    <cellStyle name="Sub totals 2 2 2 26 2 2" xfId="27292"/>
    <cellStyle name="Sub totals 2 2 2 26 2 3" xfId="27293"/>
    <cellStyle name="Sub totals 2 2 2 26 2 4" xfId="27294"/>
    <cellStyle name="Sub totals 2 2 2 26 3" xfId="27295"/>
    <cellStyle name="Sub totals 2 2 2 26 4" xfId="27296"/>
    <cellStyle name="Sub totals 2 2 2 27" xfId="3547"/>
    <cellStyle name="Sub totals 2 2 2 27 2" xfId="27297"/>
    <cellStyle name="Sub totals 2 2 2 27 2 2" xfId="27298"/>
    <cellStyle name="Sub totals 2 2 2 27 2 3" xfId="27299"/>
    <cellStyle name="Sub totals 2 2 2 27 2 4" xfId="27300"/>
    <cellStyle name="Sub totals 2 2 2 27 3" xfId="27301"/>
    <cellStyle name="Sub totals 2 2 2 27 4" xfId="27302"/>
    <cellStyle name="Sub totals 2 2 2 28" xfId="3548"/>
    <cellStyle name="Sub totals 2 2 2 28 2" xfId="27303"/>
    <cellStyle name="Sub totals 2 2 2 28 2 2" xfId="27304"/>
    <cellStyle name="Sub totals 2 2 2 28 2 3" xfId="27305"/>
    <cellStyle name="Sub totals 2 2 2 28 2 4" xfId="27306"/>
    <cellStyle name="Sub totals 2 2 2 28 3" xfId="27307"/>
    <cellStyle name="Sub totals 2 2 2 28 4" xfId="27308"/>
    <cellStyle name="Sub totals 2 2 2 29" xfId="3549"/>
    <cellStyle name="Sub totals 2 2 2 29 2" xfId="27309"/>
    <cellStyle name="Sub totals 2 2 2 29 2 2" xfId="27310"/>
    <cellStyle name="Sub totals 2 2 2 29 2 3" xfId="27311"/>
    <cellStyle name="Sub totals 2 2 2 29 2 4" xfId="27312"/>
    <cellStyle name="Sub totals 2 2 2 29 3" xfId="27313"/>
    <cellStyle name="Sub totals 2 2 2 29 4" xfId="27314"/>
    <cellStyle name="Sub totals 2 2 2 3" xfId="3550"/>
    <cellStyle name="Sub totals 2 2 2 3 2" xfId="27315"/>
    <cellStyle name="Sub totals 2 2 2 3 2 2" xfId="27316"/>
    <cellStyle name="Sub totals 2 2 2 3 2 3" xfId="27317"/>
    <cellStyle name="Sub totals 2 2 2 3 2 4" xfId="27318"/>
    <cellStyle name="Sub totals 2 2 2 3 3" xfId="27319"/>
    <cellStyle name="Sub totals 2 2 2 3 4" xfId="27320"/>
    <cellStyle name="Sub totals 2 2 2 30" xfId="3551"/>
    <cellStyle name="Sub totals 2 2 2 30 2" xfId="27321"/>
    <cellStyle name="Sub totals 2 2 2 30 2 2" xfId="27322"/>
    <cellStyle name="Sub totals 2 2 2 30 2 3" xfId="27323"/>
    <cellStyle name="Sub totals 2 2 2 30 2 4" xfId="27324"/>
    <cellStyle name="Sub totals 2 2 2 30 3" xfId="27325"/>
    <cellStyle name="Sub totals 2 2 2 30 4" xfId="27326"/>
    <cellStyle name="Sub totals 2 2 2 31" xfId="3552"/>
    <cellStyle name="Sub totals 2 2 2 31 2" xfId="27327"/>
    <cellStyle name="Sub totals 2 2 2 31 2 2" xfId="27328"/>
    <cellStyle name="Sub totals 2 2 2 31 2 3" xfId="27329"/>
    <cellStyle name="Sub totals 2 2 2 31 2 4" xfId="27330"/>
    <cellStyle name="Sub totals 2 2 2 31 3" xfId="27331"/>
    <cellStyle name="Sub totals 2 2 2 31 4" xfId="27332"/>
    <cellStyle name="Sub totals 2 2 2 32" xfId="3553"/>
    <cellStyle name="Sub totals 2 2 2 32 2" xfId="27333"/>
    <cellStyle name="Sub totals 2 2 2 32 2 2" xfId="27334"/>
    <cellStyle name="Sub totals 2 2 2 32 2 3" xfId="27335"/>
    <cellStyle name="Sub totals 2 2 2 32 2 4" xfId="27336"/>
    <cellStyle name="Sub totals 2 2 2 32 3" xfId="27337"/>
    <cellStyle name="Sub totals 2 2 2 32 4" xfId="27338"/>
    <cellStyle name="Sub totals 2 2 2 33" xfId="3554"/>
    <cellStyle name="Sub totals 2 2 2 33 2" xfId="27339"/>
    <cellStyle name="Sub totals 2 2 2 33 2 2" xfId="27340"/>
    <cellStyle name="Sub totals 2 2 2 33 2 3" xfId="27341"/>
    <cellStyle name="Sub totals 2 2 2 33 2 4" xfId="27342"/>
    <cellStyle name="Sub totals 2 2 2 33 3" xfId="27343"/>
    <cellStyle name="Sub totals 2 2 2 33 4" xfId="27344"/>
    <cellStyle name="Sub totals 2 2 2 34" xfId="3555"/>
    <cellStyle name="Sub totals 2 2 2 34 2" xfId="27345"/>
    <cellStyle name="Sub totals 2 2 2 34 2 2" xfId="27346"/>
    <cellStyle name="Sub totals 2 2 2 34 2 3" xfId="27347"/>
    <cellStyle name="Sub totals 2 2 2 34 2 4" xfId="27348"/>
    <cellStyle name="Sub totals 2 2 2 34 3" xfId="27349"/>
    <cellStyle name="Sub totals 2 2 2 34 4" xfId="27350"/>
    <cellStyle name="Sub totals 2 2 2 35" xfId="3556"/>
    <cellStyle name="Sub totals 2 2 2 35 2" xfId="27351"/>
    <cellStyle name="Sub totals 2 2 2 35 2 2" xfId="27352"/>
    <cellStyle name="Sub totals 2 2 2 35 2 3" xfId="27353"/>
    <cellStyle name="Sub totals 2 2 2 35 2 4" xfId="27354"/>
    <cellStyle name="Sub totals 2 2 2 35 3" xfId="27355"/>
    <cellStyle name="Sub totals 2 2 2 35 4" xfId="27356"/>
    <cellStyle name="Sub totals 2 2 2 36" xfId="3557"/>
    <cellStyle name="Sub totals 2 2 2 36 2" xfId="27357"/>
    <cellStyle name="Sub totals 2 2 2 36 2 2" xfId="27358"/>
    <cellStyle name="Sub totals 2 2 2 36 2 3" xfId="27359"/>
    <cellStyle name="Sub totals 2 2 2 36 2 4" xfId="27360"/>
    <cellStyle name="Sub totals 2 2 2 36 3" xfId="27361"/>
    <cellStyle name="Sub totals 2 2 2 36 4" xfId="27362"/>
    <cellStyle name="Sub totals 2 2 2 37" xfId="3558"/>
    <cellStyle name="Sub totals 2 2 2 37 2" xfId="27363"/>
    <cellStyle name="Sub totals 2 2 2 37 2 2" xfId="27364"/>
    <cellStyle name="Sub totals 2 2 2 37 2 3" xfId="27365"/>
    <cellStyle name="Sub totals 2 2 2 37 2 4" xfId="27366"/>
    <cellStyle name="Sub totals 2 2 2 37 3" xfId="27367"/>
    <cellStyle name="Sub totals 2 2 2 37 4" xfId="27368"/>
    <cellStyle name="Sub totals 2 2 2 38" xfId="3559"/>
    <cellStyle name="Sub totals 2 2 2 38 2" xfId="27369"/>
    <cellStyle name="Sub totals 2 2 2 38 2 2" xfId="27370"/>
    <cellStyle name="Sub totals 2 2 2 38 2 3" xfId="27371"/>
    <cellStyle name="Sub totals 2 2 2 38 2 4" xfId="27372"/>
    <cellStyle name="Sub totals 2 2 2 38 3" xfId="27373"/>
    <cellStyle name="Sub totals 2 2 2 38 4" xfId="27374"/>
    <cellStyle name="Sub totals 2 2 2 39" xfId="3560"/>
    <cellStyle name="Sub totals 2 2 2 39 2" xfId="27375"/>
    <cellStyle name="Sub totals 2 2 2 39 2 2" xfId="27376"/>
    <cellStyle name="Sub totals 2 2 2 39 2 3" xfId="27377"/>
    <cellStyle name="Sub totals 2 2 2 39 2 4" xfId="27378"/>
    <cellStyle name="Sub totals 2 2 2 39 3" xfId="27379"/>
    <cellStyle name="Sub totals 2 2 2 39 4" xfId="27380"/>
    <cellStyle name="Sub totals 2 2 2 4" xfId="3561"/>
    <cellStyle name="Sub totals 2 2 2 4 2" xfId="27381"/>
    <cellStyle name="Sub totals 2 2 2 4 2 2" xfId="27382"/>
    <cellStyle name="Sub totals 2 2 2 4 2 3" xfId="27383"/>
    <cellStyle name="Sub totals 2 2 2 4 2 4" xfId="27384"/>
    <cellStyle name="Sub totals 2 2 2 4 3" xfId="27385"/>
    <cellStyle name="Sub totals 2 2 2 4 4" xfId="27386"/>
    <cellStyle name="Sub totals 2 2 2 40" xfId="3562"/>
    <cellStyle name="Sub totals 2 2 2 40 2" xfId="27387"/>
    <cellStyle name="Sub totals 2 2 2 40 2 2" xfId="27388"/>
    <cellStyle name="Sub totals 2 2 2 40 2 3" xfId="27389"/>
    <cellStyle name="Sub totals 2 2 2 40 2 4" xfId="27390"/>
    <cellStyle name="Sub totals 2 2 2 40 3" xfId="27391"/>
    <cellStyle name="Sub totals 2 2 2 40 4" xfId="27392"/>
    <cellStyle name="Sub totals 2 2 2 41" xfId="3563"/>
    <cellStyle name="Sub totals 2 2 2 41 2" xfId="27393"/>
    <cellStyle name="Sub totals 2 2 2 41 2 2" xfId="27394"/>
    <cellStyle name="Sub totals 2 2 2 41 2 3" xfId="27395"/>
    <cellStyle name="Sub totals 2 2 2 41 2 4" xfId="27396"/>
    <cellStyle name="Sub totals 2 2 2 41 3" xfId="27397"/>
    <cellStyle name="Sub totals 2 2 2 41 4" xfId="27398"/>
    <cellStyle name="Sub totals 2 2 2 42" xfId="3564"/>
    <cellStyle name="Sub totals 2 2 2 42 2" xfId="27399"/>
    <cellStyle name="Sub totals 2 2 2 42 2 2" xfId="27400"/>
    <cellStyle name="Sub totals 2 2 2 42 2 3" xfId="27401"/>
    <cellStyle name="Sub totals 2 2 2 42 2 4" xfId="27402"/>
    <cellStyle name="Sub totals 2 2 2 42 3" xfId="27403"/>
    <cellStyle name="Sub totals 2 2 2 42 4" xfId="27404"/>
    <cellStyle name="Sub totals 2 2 2 43" xfId="3565"/>
    <cellStyle name="Sub totals 2 2 2 43 2" xfId="27405"/>
    <cellStyle name="Sub totals 2 2 2 43 2 2" xfId="27406"/>
    <cellStyle name="Sub totals 2 2 2 43 2 3" xfId="27407"/>
    <cellStyle name="Sub totals 2 2 2 43 2 4" xfId="27408"/>
    <cellStyle name="Sub totals 2 2 2 43 3" xfId="27409"/>
    <cellStyle name="Sub totals 2 2 2 43 4" xfId="27410"/>
    <cellStyle name="Sub totals 2 2 2 44" xfId="3566"/>
    <cellStyle name="Sub totals 2 2 2 44 2" xfId="27411"/>
    <cellStyle name="Sub totals 2 2 2 44 2 2" xfId="27412"/>
    <cellStyle name="Sub totals 2 2 2 44 2 3" xfId="27413"/>
    <cellStyle name="Sub totals 2 2 2 44 2 4" xfId="27414"/>
    <cellStyle name="Sub totals 2 2 2 44 3" xfId="27415"/>
    <cellStyle name="Sub totals 2 2 2 44 4" xfId="27416"/>
    <cellStyle name="Sub totals 2 2 2 45" xfId="27417"/>
    <cellStyle name="Sub totals 2 2 2 45 2" xfId="27418"/>
    <cellStyle name="Sub totals 2 2 2 45 3" xfId="27419"/>
    <cellStyle name="Sub totals 2 2 2 45 4" xfId="27420"/>
    <cellStyle name="Sub totals 2 2 2 46" xfId="27421"/>
    <cellStyle name="Sub totals 2 2 2 46 2" xfId="27422"/>
    <cellStyle name="Sub totals 2 2 2 46 3" xfId="27423"/>
    <cellStyle name="Sub totals 2 2 2 46 4" xfId="27424"/>
    <cellStyle name="Sub totals 2 2 2 47" xfId="27425"/>
    <cellStyle name="Sub totals 2 2 2 48" xfId="27426"/>
    <cellStyle name="Sub totals 2 2 2 5" xfId="3567"/>
    <cellStyle name="Sub totals 2 2 2 5 2" xfId="27427"/>
    <cellStyle name="Sub totals 2 2 2 5 2 2" xfId="27428"/>
    <cellStyle name="Sub totals 2 2 2 5 2 3" xfId="27429"/>
    <cellStyle name="Sub totals 2 2 2 5 2 4" xfId="27430"/>
    <cellStyle name="Sub totals 2 2 2 5 3" xfId="27431"/>
    <cellStyle name="Sub totals 2 2 2 5 4" xfId="27432"/>
    <cellStyle name="Sub totals 2 2 2 6" xfId="3568"/>
    <cellStyle name="Sub totals 2 2 2 6 2" xfId="27433"/>
    <cellStyle name="Sub totals 2 2 2 6 2 2" xfId="27434"/>
    <cellStyle name="Sub totals 2 2 2 6 2 3" xfId="27435"/>
    <cellStyle name="Sub totals 2 2 2 6 2 4" xfId="27436"/>
    <cellStyle name="Sub totals 2 2 2 6 3" xfId="27437"/>
    <cellStyle name="Sub totals 2 2 2 6 4" xfId="27438"/>
    <cellStyle name="Sub totals 2 2 2 7" xfId="3569"/>
    <cellStyle name="Sub totals 2 2 2 7 2" xfId="27439"/>
    <cellStyle name="Sub totals 2 2 2 7 2 2" xfId="27440"/>
    <cellStyle name="Sub totals 2 2 2 7 2 3" xfId="27441"/>
    <cellStyle name="Sub totals 2 2 2 7 2 4" xfId="27442"/>
    <cellStyle name="Sub totals 2 2 2 7 3" xfId="27443"/>
    <cellStyle name="Sub totals 2 2 2 7 4" xfId="27444"/>
    <cellStyle name="Sub totals 2 2 2 8" xfId="3570"/>
    <cellStyle name="Sub totals 2 2 2 8 2" xfId="27445"/>
    <cellStyle name="Sub totals 2 2 2 8 2 2" xfId="27446"/>
    <cellStyle name="Sub totals 2 2 2 8 2 3" xfId="27447"/>
    <cellStyle name="Sub totals 2 2 2 8 2 4" xfId="27448"/>
    <cellStyle name="Sub totals 2 2 2 8 3" xfId="27449"/>
    <cellStyle name="Sub totals 2 2 2 8 4" xfId="27450"/>
    <cellStyle name="Sub totals 2 2 2 9" xfId="3571"/>
    <cellStyle name="Sub totals 2 2 2 9 2" xfId="27451"/>
    <cellStyle name="Sub totals 2 2 2 9 2 2" xfId="27452"/>
    <cellStyle name="Sub totals 2 2 2 9 2 3" xfId="27453"/>
    <cellStyle name="Sub totals 2 2 2 9 2 4" xfId="27454"/>
    <cellStyle name="Sub totals 2 2 2 9 3" xfId="27455"/>
    <cellStyle name="Sub totals 2 2 2 9 4" xfId="27456"/>
    <cellStyle name="Sub totals 2 2 20" xfId="3572"/>
    <cellStyle name="Sub totals 2 2 20 2" xfId="27457"/>
    <cellStyle name="Sub totals 2 2 20 2 2" xfId="27458"/>
    <cellStyle name="Sub totals 2 2 20 2 3" xfId="27459"/>
    <cellStyle name="Sub totals 2 2 20 2 4" xfId="27460"/>
    <cellStyle name="Sub totals 2 2 20 3" xfId="27461"/>
    <cellStyle name="Sub totals 2 2 20 4" xfId="27462"/>
    <cellStyle name="Sub totals 2 2 21" xfId="3573"/>
    <cellStyle name="Sub totals 2 2 21 2" xfId="27463"/>
    <cellStyle name="Sub totals 2 2 21 2 2" xfId="27464"/>
    <cellStyle name="Sub totals 2 2 21 2 3" xfId="27465"/>
    <cellStyle name="Sub totals 2 2 21 2 4" xfId="27466"/>
    <cellStyle name="Sub totals 2 2 21 3" xfId="27467"/>
    <cellStyle name="Sub totals 2 2 21 4" xfId="27468"/>
    <cellStyle name="Sub totals 2 2 22" xfId="3574"/>
    <cellStyle name="Sub totals 2 2 22 2" xfId="27469"/>
    <cellStyle name="Sub totals 2 2 22 2 2" xfId="27470"/>
    <cellStyle name="Sub totals 2 2 22 2 3" xfId="27471"/>
    <cellStyle name="Sub totals 2 2 22 2 4" xfId="27472"/>
    <cellStyle name="Sub totals 2 2 22 3" xfId="27473"/>
    <cellStyle name="Sub totals 2 2 22 4" xfId="27474"/>
    <cellStyle name="Sub totals 2 2 23" xfId="3575"/>
    <cellStyle name="Sub totals 2 2 23 2" xfId="27475"/>
    <cellStyle name="Sub totals 2 2 23 2 2" xfId="27476"/>
    <cellStyle name="Sub totals 2 2 23 2 3" xfId="27477"/>
    <cellStyle name="Sub totals 2 2 23 2 4" xfId="27478"/>
    <cellStyle name="Sub totals 2 2 23 3" xfId="27479"/>
    <cellStyle name="Sub totals 2 2 23 4" xfId="27480"/>
    <cellStyle name="Sub totals 2 2 24" xfId="3576"/>
    <cellStyle name="Sub totals 2 2 24 2" xfId="27481"/>
    <cellStyle name="Sub totals 2 2 24 2 2" xfId="27482"/>
    <cellStyle name="Sub totals 2 2 24 2 3" xfId="27483"/>
    <cellStyle name="Sub totals 2 2 24 2 4" xfId="27484"/>
    <cellStyle name="Sub totals 2 2 24 3" xfId="27485"/>
    <cellStyle name="Sub totals 2 2 24 4" xfId="27486"/>
    <cellStyle name="Sub totals 2 2 25" xfId="3577"/>
    <cellStyle name="Sub totals 2 2 25 2" xfId="27487"/>
    <cellStyle name="Sub totals 2 2 25 2 2" xfId="27488"/>
    <cellStyle name="Sub totals 2 2 25 2 3" xfId="27489"/>
    <cellStyle name="Sub totals 2 2 25 2 4" xfId="27490"/>
    <cellStyle name="Sub totals 2 2 25 3" xfId="27491"/>
    <cellStyle name="Sub totals 2 2 25 4" xfId="27492"/>
    <cellStyle name="Sub totals 2 2 26" xfId="3578"/>
    <cellStyle name="Sub totals 2 2 26 2" xfId="27493"/>
    <cellStyle name="Sub totals 2 2 26 2 2" xfId="27494"/>
    <cellStyle name="Sub totals 2 2 26 2 3" xfId="27495"/>
    <cellStyle name="Sub totals 2 2 26 2 4" xfId="27496"/>
    <cellStyle name="Sub totals 2 2 26 3" xfId="27497"/>
    <cellStyle name="Sub totals 2 2 26 4" xfId="27498"/>
    <cellStyle name="Sub totals 2 2 27" xfId="3579"/>
    <cellStyle name="Sub totals 2 2 27 2" xfId="27499"/>
    <cellStyle name="Sub totals 2 2 27 2 2" xfId="27500"/>
    <cellStyle name="Sub totals 2 2 27 2 3" xfId="27501"/>
    <cellStyle name="Sub totals 2 2 27 2 4" xfId="27502"/>
    <cellStyle name="Sub totals 2 2 27 3" xfId="27503"/>
    <cellStyle name="Sub totals 2 2 27 4" xfId="27504"/>
    <cellStyle name="Sub totals 2 2 28" xfId="3580"/>
    <cellStyle name="Sub totals 2 2 28 2" xfId="27505"/>
    <cellStyle name="Sub totals 2 2 28 2 2" xfId="27506"/>
    <cellStyle name="Sub totals 2 2 28 2 3" xfId="27507"/>
    <cellStyle name="Sub totals 2 2 28 2 4" xfId="27508"/>
    <cellStyle name="Sub totals 2 2 28 3" xfId="27509"/>
    <cellStyle name="Sub totals 2 2 28 4" xfId="27510"/>
    <cellStyle name="Sub totals 2 2 29" xfId="3581"/>
    <cellStyle name="Sub totals 2 2 29 2" xfId="27511"/>
    <cellStyle name="Sub totals 2 2 29 2 2" xfId="27512"/>
    <cellStyle name="Sub totals 2 2 29 2 3" xfId="27513"/>
    <cellStyle name="Sub totals 2 2 29 2 4" xfId="27514"/>
    <cellStyle name="Sub totals 2 2 29 3" xfId="27515"/>
    <cellStyle name="Sub totals 2 2 29 4" xfId="27516"/>
    <cellStyle name="Sub totals 2 2 3" xfId="3582"/>
    <cellStyle name="Sub totals 2 2 3 2" xfId="27517"/>
    <cellStyle name="Sub totals 2 2 3 2 2" xfId="27518"/>
    <cellStyle name="Sub totals 2 2 3 2 3" xfId="27519"/>
    <cellStyle name="Sub totals 2 2 3 2 4" xfId="27520"/>
    <cellStyle name="Sub totals 2 2 3 3" xfId="27521"/>
    <cellStyle name="Sub totals 2 2 3 4" xfId="27522"/>
    <cellStyle name="Sub totals 2 2 30" xfId="3583"/>
    <cellStyle name="Sub totals 2 2 30 2" xfId="27523"/>
    <cellStyle name="Sub totals 2 2 30 2 2" xfId="27524"/>
    <cellStyle name="Sub totals 2 2 30 2 3" xfId="27525"/>
    <cellStyle name="Sub totals 2 2 30 2 4" xfId="27526"/>
    <cellStyle name="Sub totals 2 2 30 3" xfId="27527"/>
    <cellStyle name="Sub totals 2 2 30 4" xfId="27528"/>
    <cellStyle name="Sub totals 2 2 31" xfId="3584"/>
    <cellStyle name="Sub totals 2 2 31 2" xfId="27529"/>
    <cellStyle name="Sub totals 2 2 31 2 2" xfId="27530"/>
    <cellStyle name="Sub totals 2 2 31 2 3" xfId="27531"/>
    <cellStyle name="Sub totals 2 2 31 2 4" xfId="27532"/>
    <cellStyle name="Sub totals 2 2 31 3" xfId="27533"/>
    <cellStyle name="Sub totals 2 2 31 4" xfId="27534"/>
    <cellStyle name="Sub totals 2 2 32" xfId="3585"/>
    <cellStyle name="Sub totals 2 2 32 2" xfId="27535"/>
    <cellStyle name="Sub totals 2 2 32 2 2" xfId="27536"/>
    <cellStyle name="Sub totals 2 2 32 2 3" xfId="27537"/>
    <cellStyle name="Sub totals 2 2 32 2 4" xfId="27538"/>
    <cellStyle name="Sub totals 2 2 32 3" xfId="27539"/>
    <cellStyle name="Sub totals 2 2 32 4" xfId="27540"/>
    <cellStyle name="Sub totals 2 2 33" xfId="3586"/>
    <cellStyle name="Sub totals 2 2 33 2" xfId="27541"/>
    <cellStyle name="Sub totals 2 2 33 2 2" xfId="27542"/>
    <cellStyle name="Sub totals 2 2 33 2 3" xfId="27543"/>
    <cellStyle name="Sub totals 2 2 33 2 4" xfId="27544"/>
    <cellStyle name="Sub totals 2 2 33 3" xfId="27545"/>
    <cellStyle name="Sub totals 2 2 33 4" xfId="27546"/>
    <cellStyle name="Sub totals 2 2 34" xfId="3587"/>
    <cellStyle name="Sub totals 2 2 34 2" xfId="27547"/>
    <cellStyle name="Sub totals 2 2 34 2 2" xfId="27548"/>
    <cellStyle name="Sub totals 2 2 34 2 3" xfId="27549"/>
    <cellStyle name="Sub totals 2 2 34 2 4" xfId="27550"/>
    <cellStyle name="Sub totals 2 2 34 3" xfId="27551"/>
    <cellStyle name="Sub totals 2 2 34 4" xfId="27552"/>
    <cellStyle name="Sub totals 2 2 35" xfId="3588"/>
    <cellStyle name="Sub totals 2 2 35 2" xfId="27553"/>
    <cellStyle name="Sub totals 2 2 35 2 2" xfId="27554"/>
    <cellStyle name="Sub totals 2 2 35 2 3" xfId="27555"/>
    <cellStyle name="Sub totals 2 2 35 2 4" xfId="27556"/>
    <cellStyle name="Sub totals 2 2 35 3" xfId="27557"/>
    <cellStyle name="Sub totals 2 2 35 4" xfId="27558"/>
    <cellStyle name="Sub totals 2 2 36" xfId="3589"/>
    <cellStyle name="Sub totals 2 2 36 2" xfId="27559"/>
    <cellStyle name="Sub totals 2 2 36 2 2" xfId="27560"/>
    <cellStyle name="Sub totals 2 2 36 2 3" xfId="27561"/>
    <cellStyle name="Sub totals 2 2 36 2 4" xfId="27562"/>
    <cellStyle name="Sub totals 2 2 36 3" xfId="27563"/>
    <cellStyle name="Sub totals 2 2 36 4" xfId="27564"/>
    <cellStyle name="Sub totals 2 2 37" xfId="3590"/>
    <cellStyle name="Sub totals 2 2 37 2" xfId="27565"/>
    <cellStyle name="Sub totals 2 2 37 2 2" xfId="27566"/>
    <cellStyle name="Sub totals 2 2 37 2 3" xfId="27567"/>
    <cellStyle name="Sub totals 2 2 37 2 4" xfId="27568"/>
    <cellStyle name="Sub totals 2 2 37 3" xfId="27569"/>
    <cellStyle name="Sub totals 2 2 37 4" xfId="27570"/>
    <cellStyle name="Sub totals 2 2 38" xfId="3591"/>
    <cellStyle name="Sub totals 2 2 38 2" xfId="27571"/>
    <cellStyle name="Sub totals 2 2 38 2 2" xfId="27572"/>
    <cellStyle name="Sub totals 2 2 38 2 3" xfId="27573"/>
    <cellStyle name="Sub totals 2 2 38 2 4" xfId="27574"/>
    <cellStyle name="Sub totals 2 2 38 3" xfId="27575"/>
    <cellStyle name="Sub totals 2 2 38 4" xfId="27576"/>
    <cellStyle name="Sub totals 2 2 39" xfId="3592"/>
    <cellStyle name="Sub totals 2 2 39 2" xfId="27577"/>
    <cellStyle name="Sub totals 2 2 39 2 2" xfId="27578"/>
    <cellStyle name="Sub totals 2 2 39 2 3" xfId="27579"/>
    <cellStyle name="Sub totals 2 2 39 2 4" xfId="27580"/>
    <cellStyle name="Sub totals 2 2 39 3" xfId="27581"/>
    <cellStyle name="Sub totals 2 2 39 4" xfId="27582"/>
    <cellStyle name="Sub totals 2 2 4" xfId="3593"/>
    <cellStyle name="Sub totals 2 2 4 2" xfId="27583"/>
    <cellStyle name="Sub totals 2 2 4 2 2" xfId="27584"/>
    <cellStyle name="Sub totals 2 2 4 2 3" xfId="27585"/>
    <cellStyle name="Sub totals 2 2 4 2 4" xfId="27586"/>
    <cellStyle name="Sub totals 2 2 4 3" xfId="27587"/>
    <cellStyle name="Sub totals 2 2 4 4" xfId="27588"/>
    <cellStyle name="Sub totals 2 2 40" xfId="3594"/>
    <cellStyle name="Sub totals 2 2 40 2" xfId="27589"/>
    <cellStyle name="Sub totals 2 2 40 2 2" xfId="27590"/>
    <cellStyle name="Sub totals 2 2 40 2 3" xfId="27591"/>
    <cellStyle name="Sub totals 2 2 40 2 4" xfId="27592"/>
    <cellStyle name="Sub totals 2 2 40 3" xfId="27593"/>
    <cellStyle name="Sub totals 2 2 40 4" xfId="27594"/>
    <cellStyle name="Sub totals 2 2 41" xfId="3595"/>
    <cellStyle name="Sub totals 2 2 41 2" xfId="27595"/>
    <cellStyle name="Sub totals 2 2 41 2 2" xfId="27596"/>
    <cellStyle name="Sub totals 2 2 41 2 3" xfId="27597"/>
    <cellStyle name="Sub totals 2 2 41 2 4" xfId="27598"/>
    <cellStyle name="Sub totals 2 2 41 3" xfId="27599"/>
    <cellStyle name="Sub totals 2 2 41 4" xfId="27600"/>
    <cellStyle name="Sub totals 2 2 42" xfId="3596"/>
    <cellStyle name="Sub totals 2 2 42 2" xfId="27601"/>
    <cellStyle name="Sub totals 2 2 42 2 2" xfId="27602"/>
    <cellStyle name="Sub totals 2 2 42 2 3" xfId="27603"/>
    <cellStyle name="Sub totals 2 2 42 2 4" xfId="27604"/>
    <cellStyle name="Sub totals 2 2 42 3" xfId="27605"/>
    <cellStyle name="Sub totals 2 2 42 4" xfId="27606"/>
    <cellStyle name="Sub totals 2 2 43" xfId="3597"/>
    <cellStyle name="Sub totals 2 2 43 2" xfId="27607"/>
    <cellStyle name="Sub totals 2 2 43 2 2" xfId="27608"/>
    <cellStyle name="Sub totals 2 2 43 2 3" xfId="27609"/>
    <cellStyle name="Sub totals 2 2 43 2 4" xfId="27610"/>
    <cellStyle name="Sub totals 2 2 43 3" xfId="27611"/>
    <cellStyle name="Sub totals 2 2 43 4" xfId="27612"/>
    <cellStyle name="Sub totals 2 2 44" xfId="3598"/>
    <cellStyle name="Sub totals 2 2 44 2" xfId="27613"/>
    <cellStyle name="Sub totals 2 2 44 2 2" xfId="27614"/>
    <cellStyle name="Sub totals 2 2 44 2 3" xfId="27615"/>
    <cellStyle name="Sub totals 2 2 44 2 4" xfId="27616"/>
    <cellStyle name="Sub totals 2 2 44 3" xfId="27617"/>
    <cellStyle name="Sub totals 2 2 44 4" xfId="27618"/>
    <cellStyle name="Sub totals 2 2 45" xfId="27619"/>
    <cellStyle name="Sub totals 2 2 45 2" xfId="27620"/>
    <cellStyle name="Sub totals 2 2 45 3" xfId="27621"/>
    <cellStyle name="Sub totals 2 2 45 4" xfId="27622"/>
    <cellStyle name="Sub totals 2 2 46" xfId="27623"/>
    <cellStyle name="Sub totals 2 2 47" xfId="27624"/>
    <cellStyle name="Sub totals 2 2 5" xfId="3599"/>
    <cellStyle name="Sub totals 2 2 5 2" xfId="27625"/>
    <cellStyle name="Sub totals 2 2 5 2 2" xfId="27626"/>
    <cellStyle name="Sub totals 2 2 5 2 3" xfId="27627"/>
    <cellStyle name="Sub totals 2 2 5 2 4" xfId="27628"/>
    <cellStyle name="Sub totals 2 2 5 3" xfId="27629"/>
    <cellStyle name="Sub totals 2 2 5 4" xfId="27630"/>
    <cellStyle name="Sub totals 2 2 6" xfId="3600"/>
    <cellStyle name="Sub totals 2 2 6 2" xfId="27631"/>
    <cellStyle name="Sub totals 2 2 6 2 2" xfId="27632"/>
    <cellStyle name="Sub totals 2 2 6 2 3" xfId="27633"/>
    <cellStyle name="Sub totals 2 2 6 2 4" xfId="27634"/>
    <cellStyle name="Sub totals 2 2 6 3" xfId="27635"/>
    <cellStyle name="Sub totals 2 2 6 4" xfId="27636"/>
    <cellStyle name="Sub totals 2 2 7" xfId="3601"/>
    <cellStyle name="Sub totals 2 2 7 2" xfId="27637"/>
    <cellStyle name="Sub totals 2 2 7 2 2" xfId="27638"/>
    <cellStyle name="Sub totals 2 2 7 2 3" xfId="27639"/>
    <cellStyle name="Sub totals 2 2 7 2 4" xfId="27640"/>
    <cellStyle name="Sub totals 2 2 7 3" xfId="27641"/>
    <cellStyle name="Sub totals 2 2 7 4" xfId="27642"/>
    <cellStyle name="Sub totals 2 2 8" xfId="3602"/>
    <cellStyle name="Sub totals 2 2 8 2" xfId="27643"/>
    <cellStyle name="Sub totals 2 2 8 2 2" xfId="27644"/>
    <cellStyle name="Sub totals 2 2 8 2 3" xfId="27645"/>
    <cellStyle name="Sub totals 2 2 8 2 4" xfId="27646"/>
    <cellStyle name="Sub totals 2 2 8 3" xfId="27647"/>
    <cellStyle name="Sub totals 2 2 8 4" xfId="27648"/>
    <cellStyle name="Sub totals 2 2 9" xfId="3603"/>
    <cellStyle name="Sub totals 2 2 9 2" xfId="27649"/>
    <cellStyle name="Sub totals 2 2 9 2 2" xfId="27650"/>
    <cellStyle name="Sub totals 2 2 9 2 3" xfId="27651"/>
    <cellStyle name="Sub totals 2 2 9 2 4" xfId="27652"/>
    <cellStyle name="Sub totals 2 2 9 3" xfId="27653"/>
    <cellStyle name="Sub totals 2 2 9 4" xfId="27654"/>
    <cellStyle name="Sub totals 2 20" xfId="3604"/>
    <cellStyle name="Sub totals 2 20 2" xfId="27655"/>
    <cellStyle name="Sub totals 2 20 2 2" xfId="27656"/>
    <cellStyle name="Sub totals 2 20 2 3" xfId="27657"/>
    <cellStyle name="Sub totals 2 20 2 4" xfId="27658"/>
    <cellStyle name="Sub totals 2 20 3" xfId="27659"/>
    <cellStyle name="Sub totals 2 20 4" xfId="27660"/>
    <cellStyle name="Sub totals 2 21" xfId="3605"/>
    <cellStyle name="Sub totals 2 21 2" xfId="27661"/>
    <cellStyle name="Sub totals 2 21 2 2" xfId="27662"/>
    <cellStyle name="Sub totals 2 21 2 3" xfId="27663"/>
    <cellStyle name="Sub totals 2 21 2 4" xfId="27664"/>
    <cellStyle name="Sub totals 2 21 3" xfId="27665"/>
    <cellStyle name="Sub totals 2 21 4" xfId="27666"/>
    <cellStyle name="Sub totals 2 22" xfId="3606"/>
    <cellStyle name="Sub totals 2 22 2" xfId="27667"/>
    <cellStyle name="Sub totals 2 22 2 2" xfId="27668"/>
    <cellStyle name="Sub totals 2 22 2 3" xfId="27669"/>
    <cellStyle name="Sub totals 2 22 2 4" xfId="27670"/>
    <cellStyle name="Sub totals 2 22 3" xfId="27671"/>
    <cellStyle name="Sub totals 2 22 4" xfId="27672"/>
    <cellStyle name="Sub totals 2 3" xfId="3607"/>
    <cellStyle name="Sub totals 2 3 10" xfId="3608"/>
    <cellStyle name="Sub totals 2 3 10 2" xfId="27673"/>
    <cellStyle name="Sub totals 2 3 10 2 2" xfId="27674"/>
    <cellStyle name="Sub totals 2 3 10 2 3" xfId="27675"/>
    <cellStyle name="Sub totals 2 3 10 2 4" xfId="27676"/>
    <cellStyle name="Sub totals 2 3 10 3" xfId="27677"/>
    <cellStyle name="Sub totals 2 3 10 4" xfId="27678"/>
    <cellStyle name="Sub totals 2 3 11" xfId="3609"/>
    <cellStyle name="Sub totals 2 3 11 2" xfId="27679"/>
    <cellStyle name="Sub totals 2 3 11 2 2" xfId="27680"/>
    <cellStyle name="Sub totals 2 3 11 2 3" xfId="27681"/>
    <cellStyle name="Sub totals 2 3 11 2 4" xfId="27682"/>
    <cellStyle name="Sub totals 2 3 11 3" xfId="27683"/>
    <cellStyle name="Sub totals 2 3 11 4" xfId="27684"/>
    <cellStyle name="Sub totals 2 3 12" xfId="3610"/>
    <cellStyle name="Sub totals 2 3 12 2" xfId="27685"/>
    <cellStyle name="Sub totals 2 3 12 2 2" xfId="27686"/>
    <cellStyle name="Sub totals 2 3 12 2 3" xfId="27687"/>
    <cellStyle name="Sub totals 2 3 12 2 4" xfId="27688"/>
    <cellStyle name="Sub totals 2 3 12 3" xfId="27689"/>
    <cellStyle name="Sub totals 2 3 12 4" xfId="27690"/>
    <cellStyle name="Sub totals 2 3 13" xfId="3611"/>
    <cellStyle name="Sub totals 2 3 13 2" xfId="27691"/>
    <cellStyle name="Sub totals 2 3 13 2 2" xfId="27692"/>
    <cellStyle name="Sub totals 2 3 13 2 3" xfId="27693"/>
    <cellStyle name="Sub totals 2 3 13 2 4" xfId="27694"/>
    <cellStyle name="Sub totals 2 3 13 3" xfId="27695"/>
    <cellStyle name="Sub totals 2 3 13 4" xfId="27696"/>
    <cellStyle name="Sub totals 2 3 14" xfId="3612"/>
    <cellStyle name="Sub totals 2 3 14 2" xfId="27697"/>
    <cellStyle name="Sub totals 2 3 14 2 2" xfId="27698"/>
    <cellStyle name="Sub totals 2 3 14 2 3" xfId="27699"/>
    <cellStyle name="Sub totals 2 3 14 2 4" xfId="27700"/>
    <cellStyle name="Sub totals 2 3 14 3" xfId="27701"/>
    <cellStyle name="Sub totals 2 3 14 4" xfId="27702"/>
    <cellStyle name="Sub totals 2 3 15" xfId="3613"/>
    <cellStyle name="Sub totals 2 3 15 2" xfId="27703"/>
    <cellStyle name="Sub totals 2 3 15 2 2" xfId="27704"/>
    <cellStyle name="Sub totals 2 3 15 2 3" xfId="27705"/>
    <cellStyle name="Sub totals 2 3 15 2 4" xfId="27706"/>
    <cellStyle name="Sub totals 2 3 15 3" xfId="27707"/>
    <cellStyle name="Sub totals 2 3 15 4" xfId="27708"/>
    <cellStyle name="Sub totals 2 3 16" xfId="3614"/>
    <cellStyle name="Sub totals 2 3 16 2" xfId="27709"/>
    <cellStyle name="Sub totals 2 3 16 2 2" xfId="27710"/>
    <cellStyle name="Sub totals 2 3 16 2 3" xfId="27711"/>
    <cellStyle name="Sub totals 2 3 16 2 4" xfId="27712"/>
    <cellStyle name="Sub totals 2 3 16 3" xfId="27713"/>
    <cellStyle name="Sub totals 2 3 16 4" xfId="27714"/>
    <cellStyle name="Sub totals 2 3 17" xfId="3615"/>
    <cellStyle name="Sub totals 2 3 17 2" xfId="27715"/>
    <cellStyle name="Sub totals 2 3 17 2 2" xfId="27716"/>
    <cellStyle name="Sub totals 2 3 17 2 3" xfId="27717"/>
    <cellStyle name="Sub totals 2 3 17 2 4" xfId="27718"/>
    <cellStyle name="Sub totals 2 3 17 3" xfId="27719"/>
    <cellStyle name="Sub totals 2 3 17 4" xfId="27720"/>
    <cellStyle name="Sub totals 2 3 18" xfId="3616"/>
    <cellStyle name="Sub totals 2 3 18 2" xfId="27721"/>
    <cellStyle name="Sub totals 2 3 18 2 2" xfId="27722"/>
    <cellStyle name="Sub totals 2 3 18 2 3" xfId="27723"/>
    <cellStyle name="Sub totals 2 3 18 2 4" xfId="27724"/>
    <cellStyle name="Sub totals 2 3 18 3" xfId="27725"/>
    <cellStyle name="Sub totals 2 3 18 4" xfId="27726"/>
    <cellStyle name="Sub totals 2 3 19" xfId="3617"/>
    <cellStyle name="Sub totals 2 3 19 2" xfId="27727"/>
    <cellStyle name="Sub totals 2 3 19 2 2" xfId="27728"/>
    <cellStyle name="Sub totals 2 3 19 2 3" xfId="27729"/>
    <cellStyle name="Sub totals 2 3 19 2 4" xfId="27730"/>
    <cellStyle name="Sub totals 2 3 19 3" xfId="27731"/>
    <cellStyle name="Sub totals 2 3 19 4" xfId="27732"/>
    <cellStyle name="Sub totals 2 3 2" xfId="3618"/>
    <cellStyle name="Sub totals 2 3 2 10" xfId="3619"/>
    <cellStyle name="Sub totals 2 3 2 10 2" xfId="27733"/>
    <cellStyle name="Sub totals 2 3 2 10 2 2" xfId="27734"/>
    <cellStyle name="Sub totals 2 3 2 10 2 3" xfId="27735"/>
    <cellStyle name="Sub totals 2 3 2 10 2 4" xfId="27736"/>
    <cellStyle name="Sub totals 2 3 2 10 3" xfId="27737"/>
    <cellStyle name="Sub totals 2 3 2 10 4" xfId="27738"/>
    <cellStyle name="Sub totals 2 3 2 11" xfId="3620"/>
    <cellStyle name="Sub totals 2 3 2 11 2" xfId="27739"/>
    <cellStyle name="Sub totals 2 3 2 11 2 2" xfId="27740"/>
    <cellStyle name="Sub totals 2 3 2 11 2 3" xfId="27741"/>
    <cellStyle name="Sub totals 2 3 2 11 2 4" xfId="27742"/>
    <cellStyle name="Sub totals 2 3 2 11 3" xfId="27743"/>
    <cellStyle name="Sub totals 2 3 2 11 4" xfId="27744"/>
    <cellStyle name="Sub totals 2 3 2 12" xfId="3621"/>
    <cellStyle name="Sub totals 2 3 2 12 2" xfId="27745"/>
    <cellStyle name="Sub totals 2 3 2 12 2 2" xfId="27746"/>
    <cellStyle name="Sub totals 2 3 2 12 2 3" xfId="27747"/>
    <cellStyle name="Sub totals 2 3 2 12 2 4" xfId="27748"/>
    <cellStyle name="Sub totals 2 3 2 12 3" xfId="27749"/>
    <cellStyle name="Sub totals 2 3 2 12 4" xfId="27750"/>
    <cellStyle name="Sub totals 2 3 2 13" xfId="3622"/>
    <cellStyle name="Sub totals 2 3 2 13 2" xfId="27751"/>
    <cellStyle name="Sub totals 2 3 2 13 2 2" xfId="27752"/>
    <cellStyle name="Sub totals 2 3 2 13 2 3" xfId="27753"/>
    <cellStyle name="Sub totals 2 3 2 13 2 4" xfId="27754"/>
    <cellStyle name="Sub totals 2 3 2 13 3" xfId="27755"/>
    <cellStyle name="Sub totals 2 3 2 13 4" xfId="27756"/>
    <cellStyle name="Sub totals 2 3 2 14" xfId="3623"/>
    <cellStyle name="Sub totals 2 3 2 14 2" xfId="27757"/>
    <cellStyle name="Sub totals 2 3 2 14 2 2" xfId="27758"/>
    <cellStyle name="Sub totals 2 3 2 14 2 3" xfId="27759"/>
    <cellStyle name="Sub totals 2 3 2 14 2 4" xfId="27760"/>
    <cellStyle name="Sub totals 2 3 2 14 3" xfId="27761"/>
    <cellStyle name="Sub totals 2 3 2 14 4" xfId="27762"/>
    <cellStyle name="Sub totals 2 3 2 15" xfId="3624"/>
    <cellStyle name="Sub totals 2 3 2 15 2" xfId="27763"/>
    <cellStyle name="Sub totals 2 3 2 15 2 2" xfId="27764"/>
    <cellStyle name="Sub totals 2 3 2 15 2 3" xfId="27765"/>
    <cellStyle name="Sub totals 2 3 2 15 2 4" xfId="27766"/>
    <cellStyle name="Sub totals 2 3 2 15 3" xfId="27767"/>
    <cellStyle name="Sub totals 2 3 2 15 4" xfId="27768"/>
    <cellStyle name="Sub totals 2 3 2 16" xfId="3625"/>
    <cellStyle name="Sub totals 2 3 2 16 2" xfId="27769"/>
    <cellStyle name="Sub totals 2 3 2 16 2 2" xfId="27770"/>
    <cellStyle name="Sub totals 2 3 2 16 2 3" xfId="27771"/>
    <cellStyle name="Sub totals 2 3 2 16 2 4" xfId="27772"/>
    <cellStyle name="Sub totals 2 3 2 16 3" xfId="27773"/>
    <cellStyle name="Sub totals 2 3 2 16 4" xfId="27774"/>
    <cellStyle name="Sub totals 2 3 2 17" xfId="3626"/>
    <cellStyle name="Sub totals 2 3 2 17 2" xfId="27775"/>
    <cellStyle name="Sub totals 2 3 2 17 2 2" xfId="27776"/>
    <cellStyle name="Sub totals 2 3 2 17 2 3" xfId="27777"/>
    <cellStyle name="Sub totals 2 3 2 17 2 4" xfId="27778"/>
    <cellStyle name="Sub totals 2 3 2 17 3" xfId="27779"/>
    <cellStyle name="Sub totals 2 3 2 17 4" xfId="27780"/>
    <cellStyle name="Sub totals 2 3 2 18" xfId="3627"/>
    <cellStyle name="Sub totals 2 3 2 18 2" xfId="27781"/>
    <cellStyle name="Sub totals 2 3 2 18 2 2" xfId="27782"/>
    <cellStyle name="Sub totals 2 3 2 18 2 3" xfId="27783"/>
    <cellStyle name="Sub totals 2 3 2 18 2 4" xfId="27784"/>
    <cellStyle name="Sub totals 2 3 2 18 3" xfId="27785"/>
    <cellStyle name="Sub totals 2 3 2 18 4" xfId="27786"/>
    <cellStyle name="Sub totals 2 3 2 19" xfId="3628"/>
    <cellStyle name="Sub totals 2 3 2 19 2" xfId="27787"/>
    <cellStyle name="Sub totals 2 3 2 19 2 2" xfId="27788"/>
    <cellStyle name="Sub totals 2 3 2 19 2 3" xfId="27789"/>
    <cellStyle name="Sub totals 2 3 2 19 2 4" xfId="27790"/>
    <cellStyle name="Sub totals 2 3 2 19 3" xfId="27791"/>
    <cellStyle name="Sub totals 2 3 2 19 4" xfId="27792"/>
    <cellStyle name="Sub totals 2 3 2 2" xfId="3629"/>
    <cellStyle name="Sub totals 2 3 2 2 2" xfId="27793"/>
    <cellStyle name="Sub totals 2 3 2 2 2 2" xfId="27794"/>
    <cellStyle name="Sub totals 2 3 2 2 2 3" xfId="27795"/>
    <cellStyle name="Sub totals 2 3 2 2 2 4" xfId="27796"/>
    <cellStyle name="Sub totals 2 3 2 2 3" xfId="27797"/>
    <cellStyle name="Sub totals 2 3 2 2 4" xfId="27798"/>
    <cellStyle name="Sub totals 2 3 2 20" xfId="3630"/>
    <cellStyle name="Sub totals 2 3 2 20 2" xfId="27799"/>
    <cellStyle name="Sub totals 2 3 2 20 2 2" xfId="27800"/>
    <cellStyle name="Sub totals 2 3 2 20 2 3" xfId="27801"/>
    <cellStyle name="Sub totals 2 3 2 20 2 4" xfId="27802"/>
    <cellStyle name="Sub totals 2 3 2 20 3" xfId="27803"/>
    <cellStyle name="Sub totals 2 3 2 20 4" xfId="27804"/>
    <cellStyle name="Sub totals 2 3 2 21" xfId="3631"/>
    <cellStyle name="Sub totals 2 3 2 21 2" xfId="27805"/>
    <cellStyle name="Sub totals 2 3 2 21 2 2" xfId="27806"/>
    <cellStyle name="Sub totals 2 3 2 21 2 3" xfId="27807"/>
    <cellStyle name="Sub totals 2 3 2 21 2 4" xfId="27808"/>
    <cellStyle name="Sub totals 2 3 2 21 3" xfId="27809"/>
    <cellStyle name="Sub totals 2 3 2 21 4" xfId="27810"/>
    <cellStyle name="Sub totals 2 3 2 22" xfId="3632"/>
    <cellStyle name="Sub totals 2 3 2 22 2" xfId="27811"/>
    <cellStyle name="Sub totals 2 3 2 22 2 2" xfId="27812"/>
    <cellStyle name="Sub totals 2 3 2 22 2 3" xfId="27813"/>
    <cellStyle name="Sub totals 2 3 2 22 2 4" xfId="27814"/>
    <cellStyle name="Sub totals 2 3 2 22 3" xfId="27815"/>
    <cellStyle name="Sub totals 2 3 2 22 4" xfId="27816"/>
    <cellStyle name="Sub totals 2 3 2 23" xfId="3633"/>
    <cellStyle name="Sub totals 2 3 2 23 2" xfId="27817"/>
    <cellStyle name="Sub totals 2 3 2 23 2 2" xfId="27818"/>
    <cellStyle name="Sub totals 2 3 2 23 2 3" xfId="27819"/>
    <cellStyle name="Sub totals 2 3 2 23 2 4" xfId="27820"/>
    <cellStyle name="Sub totals 2 3 2 23 3" xfId="27821"/>
    <cellStyle name="Sub totals 2 3 2 23 4" xfId="27822"/>
    <cellStyle name="Sub totals 2 3 2 24" xfId="3634"/>
    <cellStyle name="Sub totals 2 3 2 24 2" xfId="27823"/>
    <cellStyle name="Sub totals 2 3 2 24 2 2" xfId="27824"/>
    <cellStyle name="Sub totals 2 3 2 24 2 3" xfId="27825"/>
    <cellStyle name="Sub totals 2 3 2 24 2 4" xfId="27826"/>
    <cellStyle name="Sub totals 2 3 2 24 3" xfId="27827"/>
    <cellStyle name="Sub totals 2 3 2 24 4" xfId="27828"/>
    <cellStyle name="Sub totals 2 3 2 25" xfId="3635"/>
    <cellStyle name="Sub totals 2 3 2 25 2" xfId="27829"/>
    <cellStyle name="Sub totals 2 3 2 25 2 2" xfId="27830"/>
    <cellStyle name="Sub totals 2 3 2 25 2 3" xfId="27831"/>
    <cellStyle name="Sub totals 2 3 2 25 2 4" xfId="27832"/>
    <cellStyle name="Sub totals 2 3 2 25 3" xfId="27833"/>
    <cellStyle name="Sub totals 2 3 2 25 4" xfId="27834"/>
    <cellStyle name="Sub totals 2 3 2 26" xfId="3636"/>
    <cellStyle name="Sub totals 2 3 2 26 2" xfId="27835"/>
    <cellStyle name="Sub totals 2 3 2 26 2 2" xfId="27836"/>
    <cellStyle name="Sub totals 2 3 2 26 2 3" xfId="27837"/>
    <cellStyle name="Sub totals 2 3 2 26 2 4" xfId="27838"/>
    <cellStyle name="Sub totals 2 3 2 26 3" xfId="27839"/>
    <cellStyle name="Sub totals 2 3 2 26 4" xfId="27840"/>
    <cellStyle name="Sub totals 2 3 2 27" xfId="3637"/>
    <cellStyle name="Sub totals 2 3 2 27 2" xfId="27841"/>
    <cellStyle name="Sub totals 2 3 2 27 2 2" xfId="27842"/>
    <cellStyle name="Sub totals 2 3 2 27 2 3" xfId="27843"/>
    <cellStyle name="Sub totals 2 3 2 27 2 4" xfId="27844"/>
    <cellStyle name="Sub totals 2 3 2 27 3" xfId="27845"/>
    <cellStyle name="Sub totals 2 3 2 27 4" xfId="27846"/>
    <cellStyle name="Sub totals 2 3 2 28" xfId="3638"/>
    <cellStyle name="Sub totals 2 3 2 28 2" xfId="27847"/>
    <cellStyle name="Sub totals 2 3 2 28 2 2" xfId="27848"/>
    <cellStyle name="Sub totals 2 3 2 28 2 3" xfId="27849"/>
    <cellStyle name="Sub totals 2 3 2 28 2 4" xfId="27850"/>
    <cellStyle name="Sub totals 2 3 2 28 3" xfId="27851"/>
    <cellStyle name="Sub totals 2 3 2 28 4" xfId="27852"/>
    <cellStyle name="Sub totals 2 3 2 29" xfId="3639"/>
    <cellStyle name="Sub totals 2 3 2 29 2" xfId="27853"/>
    <cellStyle name="Sub totals 2 3 2 29 2 2" xfId="27854"/>
    <cellStyle name="Sub totals 2 3 2 29 2 3" xfId="27855"/>
    <cellStyle name="Sub totals 2 3 2 29 2 4" xfId="27856"/>
    <cellStyle name="Sub totals 2 3 2 29 3" xfId="27857"/>
    <cellStyle name="Sub totals 2 3 2 29 4" xfId="27858"/>
    <cellStyle name="Sub totals 2 3 2 3" xfId="3640"/>
    <cellStyle name="Sub totals 2 3 2 3 2" xfId="27859"/>
    <cellStyle name="Sub totals 2 3 2 3 2 2" xfId="27860"/>
    <cellStyle name="Sub totals 2 3 2 3 2 3" xfId="27861"/>
    <cellStyle name="Sub totals 2 3 2 3 2 4" xfId="27862"/>
    <cellStyle name="Sub totals 2 3 2 3 3" xfId="27863"/>
    <cellStyle name="Sub totals 2 3 2 3 4" xfId="27864"/>
    <cellStyle name="Sub totals 2 3 2 30" xfId="3641"/>
    <cellStyle name="Sub totals 2 3 2 30 2" xfId="27865"/>
    <cellStyle name="Sub totals 2 3 2 30 2 2" xfId="27866"/>
    <cellStyle name="Sub totals 2 3 2 30 2 3" xfId="27867"/>
    <cellStyle name="Sub totals 2 3 2 30 2 4" xfId="27868"/>
    <cellStyle name="Sub totals 2 3 2 30 3" xfId="27869"/>
    <cellStyle name="Sub totals 2 3 2 30 4" xfId="27870"/>
    <cellStyle name="Sub totals 2 3 2 31" xfId="3642"/>
    <cellStyle name="Sub totals 2 3 2 31 2" xfId="27871"/>
    <cellStyle name="Sub totals 2 3 2 31 2 2" xfId="27872"/>
    <cellStyle name="Sub totals 2 3 2 31 2 3" xfId="27873"/>
    <cellStyle name="Sub totals 2 3 2 31 2 4" xfId="27874"/>
    <cellStyle name="Sub totals 2 3 2 31 3" xfId="27875"/>
    <cellStyle name="Sub totals 2 3 2 31 4" xfId="27876"/>
    <cellStyle name="Sub totals 2 3 2 32" xfId="3643"/>
    <cellStyle name="Sub totals 2 3 2 32 2" xfId="27877"/>
    <cellStyle name="Sub totals 2 3 2 32 2 2" xfId="27878"/>
    <cellStyle name="Sub totals 2 3 2 32 2 3" xfId="27879"/>
    <cellStyle name="Sub totals 2 3 2 32 2 4" xfId="27880"/>
    <cellStyle name="Sub totals 2 3 2 32 3" xfId="27881"/>
    <cellStyle name="Sub totals 2 3 2 32 4" xfId="27882"/>
    <cellStyle name="Sub totals 2 3 2 33" xfId="3644"/>
    <cellStyle name="Sub totals 2 3 2 33 2" xfId="27883"/>
    <cellStyle name="Sub totals 2 3 2 33 2 2" xfId="27884"/>
    <cellStyle name="Sub totals 2 3 2 33 2 3" xfId="27885"/>
    <cellStyle name="Sub totals 2 3 2 33 2 4" xfId="27886"/>
    <cellStyle name="Sub totals 2 3 2 33 3" xfId="27887"/>
    <cellStyle name="Sub totals 2 3 2 33 4" xfId="27888"/>
    <cellStyle name="Sub totals 2 3 2 34" xfId="3645"/>
    <cellStyle name="Sub totals 2 3 2 34 2" xfId="27889"/>
    <cellStyle name="Sub totals 2 3 2 34 2 2" xfId="27890"/>
    <cellStyle name="Sub totals 2 3 2 34 2 3" xfId="27891"/>
    <cellStyle name="Sub totals 2 3 2 34 2 4" xfId="27892"/>
    <cellStyle name="Sub totals 2 3 2 34 3" xfId="27893"/>
    <cellStyle name="Sub totals 2 3 2 34 4" xfId="27894"/>
    <cellStyle name="Sub totals 2 3 2 35" xfId="3646"/>
    <cellStyle name="Sub totals 2 3 2 35 2" xfId="27895"/>
    <cellStyle name="Sub totals 2 3 2 35 2 2" xfId="27896"/>
    <cellStyle name="Sub totals 2 3 2 35 2 3" xfId="27897"/>
    <cellStyle name="Sub totals 2 3 2 35 2 4" xfId="27898"/>
    <cellStyle name="Sub totals 2 3 2 35 3" xfId="27899"/>
    <cellStyle name="Sub totals 2 3 2 35 4" xfId="27900"/>
    <cellStyle name="Sub totals 2 3 2 36" xfId="3647"/>
    <cellStyle name="Sub totals 2 3 2 36 2" xfId="27901"/>
    <cellStyle name="Sub totals 2 3 2 36 2 2" xfId="27902"/>
    <cellStyle name="Sub totals 2 3 2 36 2 3" xfId="27903"/>
    <cellStyle name="Sub totals 2 3 2 36 2 4" xfId="27904"/>
    <cellStyle name="Sub totals 2 3 2 36 3" xfId="27905"/>
    <cellStyle name="Sub totals 2 3 2 36 4" xfId="27906"/>
    <cellStyle name="Sub totals 2 3 2 37" xfId="3648"/>
    <cellStyle name="Sub totals 2 3 2 37 2" xfId="27907"/>
    <cellStyle name="Sub totals 2 3 2 37 2 2" xfId="27908"/>
    <cellStyle name="Sub totals 2 3 2 37 2 3" xfId="27909"/>
    <cellStyle name="Sub totals 2 3 2 37 2 4" xfId="27910"/>
    <cellStyle name="Sub totals 2 3 2 37 3" xfId="27911"/>
    <cellStyle name="Sub totals 2 3 2 37 4" xfId="27912"/>
    <cellStyle name="Sub totals 2 3 2 38" xfId="3649"/>
    <cellStyle name="Sub totals 2 3 2 38 2" xfId="27913"/>
    <cellStyle name="Sub totals 2 3 2 38 2 2" xfId="27914"/>
    <cellStyle name="Sub totals 2 3 2 38 2 3" xfId="27915"/>
    <cellStyle name="Sub totals 2 3 2 38 2 4" xfId="27916"/>
    <cellStyle name="Sub totals 2 3 2 38 3" xfId="27917"/>
    <cellStyle name="Sub totals 2 3 2 38 4" xfId="27918"/>
    <cellStyle name="Sub totals 2 3 2 39" xfId="3650"/>
    <cellStyle name="Sub totals 2 3 2 39 2" xfId="27919"/>
    <cellStyle name="Sub totals 2 3 2 39 2 2" xfId="27920"/>
    <cellStyle name="Sub totals 2 3 2 39 2 3" xfId="27921"/>
    <cellStyle name="Sub totals 2 3 2 39 2 4" xfId="27922"/>
    <cellStyle name="Sub totals 2 3 2 39 3" xfId="27923"/>
    <cellStyle name="Sub totals 2 3 2 39 4" xfId="27924"/>
    <cellStyle name="Sub totals 2 3 2 4" xfId="3651"/>
    <cellStyle name="Sub totals 2 3 2 4 2" xfId="27925"/>
    <cellStyle name="Sub totals 2 3 2 4 2 2" xfId="27926"/>
    <cellStyle name="Sub totals 2 3 2 4 2 3" xfId="27927"/>
    <cellStyle name="Sub totals 2 3 2 4 2 4" xfId="27928"/>
    <cellStyle name="Sub totals 2 3 2 4 3" xfId="27929"/>
    <cellStyle name="Sub totals 2 3 2 4 4" xfId="27930"/>
    <cellStyle name="Sub totals 2 3 2 40" xfId="3652"/>
    <cellStyle name="Sub totals 2 3 2 40 2" xfId="27931"/>
    <cellStyle name="Sub totals 2 3 2 40 2 2" xfId="27932"/>
    <cellStyle name="Sub totals 2 3 2 40 2 3" xfId="27933"/>
    <cellStyle name="Sub totals 2 3 2 40 2 4" xfId="27934"/>
    <cellStyle name="Sub totals 2 3 2 40 3" xfId="27935"/>
    <cellStyle name="Sub totals 2 3 2 40 4" xfId="27936"/>
    <cellStyle name="Sub totals 2 3 2 41" xfId="3653"/>
    <cellStyle name="Sub totals 2 3 2 41 2" xfId="27937"/>
    <cellStyle name="Sub totals 2 3 2 41 2 2" xfId="27938"/>
    <cellStyle name="Sub totals 2 3 2 41 2 3" xfId="27939"/>
    <cellStyle name="Sub totals 2 3 2 41 2 4" xfId="27940"/>
    <cellStyle name="Sub totals 2 3 2 41 3" xfId="27941"/>
    <cellStyle name="Sub totals 2 3 2 41 4" xfId="27942"/>
    <cellStyle name="Sub totals 2 3 2 42" xfId="3654"/>
    <cellStyle name="Sub totals 2 3 2 42 2" xfId="27943"/>
    <cellStyle name="Sub totals 2 3 2 42 2 2" xfId="27944"/>
    <cellStyle name="Sub totals 2 3 2 42 2 3" xfId="27945"/>
    <cellStyle name="Sub totals 2 3 2 42 2 4" xfId="27946"/>
    <cellStyle name="Sub totals 2 3 2 42 3" xfId="27947"/>
    <cellStyle name="Sub totals 2 3 2 42 4" xfId="27948"/>
    <cellStyle name="Sub totals 2 3 2 43" xfId="3655"/>
    <cellStyle name="Sub totals 2 3 2 43 2" xfId="27949"/>
    <cellStyle name="Sub totals 2 3 2 43 2 2" xfId="27950"/>
    <cellStyle name="Sub totals 2 3 2 43 2 3" xfId="27951"/>
    <cellStyle name="Sub totals 2 3 2 43 2 4" xfId="27952"/>
    <cellStyle name="Sub totals 2 3 2 43 3" xfId="27953"/>
    <cellStyle name="Sub totals 2 3 2 43 4" xfId="27954"/>
    <cellStyle name="Sub totals 2 3 2 44" xfId="3656"/>
    <cellStyle name="Sub totals 2 3 2 44 2" xfId="27955"/>
    <cellStyle name="Sub totals 2 3 2 44 2 2" xfId="27956"/>
    <cellStyle name="Sub totals 2 3 2 44 2 3" xfId="27957"/>
    <cellStyle name="Sub totals 2 3 2 44 2 4" xfId="27958"/>
    <cellStyle name="Sub totals 2 3 2 44 3" xfId="27959"/>
    <cellStyle name="Sub totals 2 3 2 44 4" xfId="27960"/>
    <cellStyle name="Sub totals 2 3 2 45" xfId="27961"/>
    <cellStyle name="Sub totals 2 3 2 45 2" xfId="27962"/>
    <cellStyle name="Sub totals 2 3 2 45 3" xfId="27963"/>
    <cellStyle name="Sub totals 2 3 2 45 4" xfId="27964"/>
    <cellStyle name="Sub totals 2 3 2 46" xfId="27965"/>
    <cellStyle name="Sub totals 2 3 2 46 2" xfId="27966"/>
    <cellStyle name="Sub totals 2 3 2 46 3" xfId="27967"/>
    <cellStyle name="Sub totals 2 3 2 46 4" xfId="27968"/>
    <cellStyle name="Sub totals 2 3 2 47" xfId="27969"/>
    <cellStyle name="Sub totals 2 3 2 48" xfId="27970"/>
    <cellStyle name="Sub totals 2 3 2 5" xfId="3657"/>
    <cellStyle name="Sub totals 2 3 2 5 2" xfId="27971"/>
    <cellStyle name="Sub totals 2 3 2 5 2 2" xfId="27972"/>
    <cellStyle name="Sub totals 2 3 2 5 2 3" xfId="27973"/>
    <cellStyle name="Sub totals 2 3 2 5 2 4" xfId="27974"/>
    <cellStyle name="Sub totals 2 3 2 5 3" xfId="27975"/>
    <cellStyle name="Sub totals 2 3 2 5 4" xfId="27976"/>
    <cellStyle name="Sub totals 2 3 2 6" xfId="3658"/>
    <cellStyle name="Sub totals 2 3 2 6 2" xfId="27977"/>
    <cellStyle name="Sub totals 2 3 2 6 2 2" xfId="27978"/>
    <cellStyle name="Sub totals 2 3 2 6 2 3" xfId="27979"/>
    <cellStyle name="Sub totals 2 3 2 6 2 4" xfId="27980"/>
    <cellStyle name="Sub totals 2 3 2 6 3" xfId="27981"/>
    <cellStyle name="Sub totals 2 3 2 6 4" xfId="27982"/>
    <cellStyle name="Sub totals 2 3 2 7" xfId="3659"/>
    <cellStyle name="Sub totals 2 3 2 7 2" xfId="27983"/>
    <cellStyle name="Sub totals 2 3 2 7 2 2" xfId="27984"/>
    <cellStyle name="Sub totals 2 3 2 7 2 3" xfId="27985"/>
    <cellStyle name="Sub totals 2 3 2 7 2 4" xfId="27986"/>
    <cellStyle name="Sub totals 2 3 2 7 3" xfId="27987"/>
    <cellStyle name="Sub totals 2 3 2 7 4" xfId="27988"/>
    <cellStyle name="Sub totals 2 3 2 8" xfId="3660"/>
    <cellStyle name="Sub totals 2 3 2 8 2" xfId="27989"/>
    <cellStyle name="Sub totals 2 3 2 8 2 2" xfId="27990"/>
    <cellStyle name="Sub totals 2 3 2 8 2 3" xfId="27991"/>
    <cellStyle name="Sub totals 2 3 2 8 2 4" xfId="27992"/>
    <cellStyle name="Sub totals 2 3 2 8 3" xfId="27993"/>
    <cellStyle name="Sub totals 2 3 2 8 4" xfId="27994"/>
    <cellStyle name="Sub totals 2 3 2 9" xfId="3661"/>
    <cellStyle name="Sub totals 2 3 2 9 2" xfId="27995"/>
    <cellStyle name="Sub totals 2 3 2 9 2 2" xfId="27996"/>
    <cellStyle name="Sub totals 2 3 2 9 2 3" xfId="27997"/>
    <cellStyle name="Sub totals 2 3 2 9 2 4" xfId="27998"/>
    <cellStyle name="Sub totals 2 3 2 9 3" xfId="27999"/>
    <cellStyle name="Sub totals 2 3 2 9 4" xfId="28000"/>
    <cellStyle name="Sub totals 2 3 20" xfId="3662"/>
    <cellStyle name="Sub totals 2 3 20 2" xfId="28001"/>
    <cellStyle name="Sub totals 2 3 20 2 2" xfId="28002"/>
    <cellStyle name="Sub totals 2 3 20 2 3" xfId="28003"/>
    <cellStyle name="Sub totals 2 3 20 2 4" xfId="28004"/>
    <cellStyle name="Sub totals 2 3 20 3" xfId="28005"/>
    <cellStyle name="Sub totals 2 3 20 4" xfId="28006"/>
    <cellStyle name="Sub totals 2 3 21" xfId="3663"/>
    <cellStyle name="Sub totals 2 3 21 2" xfId="28007"/>
    <cellStyle name="Sub totals 2 3 21 2 2" xfId="28008"/>
    <cellStyle name="Sub totals 2 3 21 2 3" xfId="28009"/>
    <cellStyle name="Sub totals 2 3 21 2 4" xfId="28010"/>
    <cellStyle name="Sub totals 2 3 21 3" xfId="28011"/>
    <cellStyle name="Sub totals 2 3 21 4" xfId="28012"/>
    <cellStyle name="Sub totals 2 3 22" xfId="3664"/>
    <cellStyle name="Sub totals 2 3 22 2" xfId="28013"/>
    <cellStyle name="Sub totals 2 3 22 2 2" xfId="28014"/>
    <cellStyle name="Sub totals 2 3 22 2 3" xfId="28015"/>
    <cellStyle name="Sub totals 2 3 22 2 4" xfId="28016"/>
    <cellStyle name="Sub totals 2 3 22 3" xfId="28017"/>
    <cellStyle name="Sub totals 2 3 22 4" xfId="28018"/>
    <cellStyle name="Sub totals 2 3 23" xfId="3665"/>
    <cellStyle name="Sub totals 2 3 23 2" xfId="28019"/>
    <cellStyle name="Sub totals 2 3 23 2 2" xfId="28020"/>
    <cellStyle name="Sub totals 2 3 23 2 3" xfId="28021"/>
    <cellStyle name="Sub totals 2 3 23 2 4" xfId="28022"/>
    <cellStyle name="Sub totals 2 3 23 3" xfId="28023"/>
    <cellStyle name="Sub totals 2 3 23 4" xfId="28024"/>
    <cellStyle name="Sub totals 2 3 24" xfId="3666"/>
    <cellStyle name="Sub totals 2 3 24 2" xfId="28025"/>
    <cellStyle name="Sub totals 2 3 24 2 2" xfId="28026"/>
    <cellStyle name="Sub totals 2 3 24 2 3" xfId="28027"/>
    <cellStyle name="Sub totals 2 3 24 2 4" xfId="28028"/>
    <cellStyle name="Sub totals 2 3 24 3" xfId="28029"/>
    <cellStyle name="Sub totals 2 3 24 4" xfId="28030"/>
    <cellStyle name="Sub totals 2 3 25" xfId="3667"/>
    <cellStyle name="Sub totals 2 3 25 2" xfId="28031"/>
    <cellStyle name="Sub totals 2 3 25 2 2" xfId="28032"/>
    <cellStyle name="Sub totals 2 3 25 2 3" xfId="28033"/>
    <cellStyle name="Sub totals 2 3 25 2 4" xfId="28034"/>
    <cellStyle name="Sub totals 2 3 25 3" xfId="28035"/>
    <cellStyle name="Sub totals 2 3 25 4" xfId="28036"/>
    <cellStyle name="Sub totals 2 3 26" xfId="3668"/>
    <cellStyle name="Sub totals 2 3 26 2" xfId="28037"/>
    <cellStyle name="Sub totals 2 3 26 2 2" xfId="28038"/>
    <cellStyle name="Sub totals 2 3 26 2 3" xfId="28039"/>
    <cellStyle name="Sub totals 2 3 26 2 4" xfId="28040"/>
    <cellStyle name="Sub totals 2 3 26 3" xfId="28041"/>
    <cellStyle name="Sub totals 2 3 26 4" xfId="28042"/>
    <cellStyle name="Sub totals 2 3 27" xfId="3669"/>
    <cellStyle name="Sub totals 2 3 27 2" xfId="28043"/>
    <cellStyle name="Sub totals 2 3 27 2 2" xfId="28044"/>
    <cellStyle name="Sub totals 2 3 27 2 3" xfId="28045"/>
    <cellStyle name="Sub totals 2 3 27 2 4" xfId="28046"/>
    <cellStyle name="Sub totals 2 3 27 3" xfId="28047"/>
    <cellStyle name="Sub totals 2 3 27 4" xfId="28048"/>
    <cellStyle name="Sub totals 2 3 28" xfId="3670"/>
    <cellStyle name="Sub totals 2 3 28 2" xfId="28049"/>
    <cellStyle name="Sub totals 2 3 28 2 2" xfId="28050"/>
    <cellStyle name="Sub totals 2 3 28 2 3" xfId="28051"/>
    <cellStyle name="Sub totals 2 3 28 2 4" xfId="28052"/>
    <cellStyle name="Sub totals 2 3 28 3" xfId="28053"/>
    <cellStyle name="Sub totals 2 3 28 4" xfId="28054"/>
    <cellStyle name="Sub totals 2 3 29" xfId="3671"/>
    <cellStyle name="Sub totals 2 3 29 2" xfId="28055"/>
    <cellStyle name="Sub totals 2 3 29 2 2" xfId="28056"/>
    <cellStyle name="Sub totals 2 3 29 2 3" xfId="28057"/>
    <cellStyle name="Sub totals 2 3 29 2 4" xfId="28058"/>
    <cellStyle name="Sub totals 2 3 29 3" xfId="28059"/>
    <cellStyle name="Sub totals 2 3 29 4" xfId="28060"/>
    <cellStyle name="Sub totals 2 3 3" xfId="3672"/>
    <cellStyle name="Sub totals 2 3 3 2" xfId="28061"/>
    <cellStyle name="Sub totals 2 3 3 2 2" xfId="28062"/>
    <cellStyle name="Sub totals 2 3 3 2 3" xfId="28063"/>
    <cellStyle name="Sub totals 2 3 3 2 4" xfId="28064"/>
    <cellStyle name="Sub totals 2 3 3 3" xfId="28065"/>
    <cellStyle name="Sub totals 2 3 3 4" xfId="28066"/>
    <cellStyle name="Sub totals 2 3 30" xfId="3673"/>
    <cellStyle name="Sub totals 2 3 30 2" xfId="28067"/>
    <cellStyle name="Sub totals 2 3 30 2 2" xfId="28068"/>
    <cellStyle name="Sub totals 2 3 30 2 3" xfId="28069"/>
    <cellStyle name="Sub totals 2 3 30 2 4" xfId="28070"/>
    <cellStyle name="Sub totals 2 3 30 3" xfId="28071"/>
    <cellStyle name="Sub totals 2 3 30 4" xfId="28072"/>
    <cellStyle name="Sub totals 2 3 31" xfId="3674"/>
    <cellStyle name="Sub totals 2 3 31 2" xfId="28073"/>
    <cellStyle name="Sub totals 2 3 31 2 2" xfId="28074"/>
    <cellStyle name="Sub totals 2 3 31 2 3" xfId="28075"/>
    <cellStyle name="Sub totals 2 3 31 2 4" xfId="28076"/>
    <cellStyle name="Sub totals 2 3 31 3" xfId="28077"/>
    <cellStyle name="Sub totals 2 3 31 4" xfId="28078"/>
    <cellStyle name="Sub totals 2 3 32" xfId="3675"/>
    <cellStyle name="Sub totals 2 3 32 2" xfId="28079"/>
    <cellStyle name="Sub totals 2 3 32 2 2" xfId="28080"/>
    <cellStyle name="Sub totals 2 3 32 2 3" xfId="28081"/>
    <cellStyle name="Sub totals 2 3 32 2 4" xfId="28082"/>
    <cellStyle name="Sub totals 2 3 32 3" xfId="28083"/>
    <cellStyle name="Sub totals 2 3 32 4" xfId="28084"/>
    <cellStyle name="Sub totals 2 3 33" xfId="3676"/>
    <cellStyle name="Sub totals 2 3 33 2" xfId="28085"/>
    <cellStyle name="Sub totals 2 3 33 2 2" xfId="28086"/>
    <cellStyle name="Sub totals 2 3 33 2 3" xfId="28087"/>
    <cellStyle name="Sub totals 2 3 33 2 4" xfId="28088"/>
    <cellStyle name="Sub totals 2 3 33 3" xfId="28089"/>
    <cellStyle name="Sub totals 2 3 33 4" xfId="28090"/>
    <cellStyle name="Sub totals 2 3 34" xfId="3677"/>
    <cellStyle name="Sub totals 2 3 34 2" xfId="28091"/>
    <cellStyle name="Sub totals 2 3 34 2 2" xfId="28092"/>
    <cellStyle name="Sub totals 2 3 34 2 3" xfId="28093"/>
    <cellStyle name="Sub totals 2 3 34 2 4" xfId="28094"/>
    <cellStyle name="Sub totals 2 3 34 3" xfId="28095"/>
    <cellStyle name="Sub totals 2 3 34 4" xfId="28096"/>
    <cellStyle name="Sub totals 2 3 35" xfId="3678"/>
    <cellStyle name="Sub totals 2 3 35 2" xfId="28097"/>
    <cellStyle name="Sub totals 2 3 35 2 2" xfId="28098"/>
    <cellStyle name="Sub totals 2 3 35 2 3" xfId="28099"/>
    <cellStyle name="Sub totals 2 3 35 2 4" xfId="28100"/>
    <cellStyle name="Sub totals 2 3 35 3" xfId="28101"/>
    <cellStyle name="Sub totals 2 3 35 4" xfId="28102"/>
    <cellStyle name="Sub totals 2 3 36" xfId="3679"/>
    <cellStyle name="Sub totals 2 3 36 2" xfId="28103"/>
    <cellStyle name="Sub totals 2 3 36 2 2" xfId="28104"/>
    <cellStyle name="Sub totals 2 3 36 2 3" xfId="28105"/>
    <cellStyle name="Sub totals 2 3 36 2 4" xfId="28106"/>
    <cellStyle name="Sub totals 2 3 36 3" xfId="28107"/>
    <cellStyle name="Sub totals 2 3 36 4" xfId="28108"/>
    <cellStyle name="Sub totals 2 3 37" xfId="3680"/>
    <cellStyle name="Sub totals 2 3 37 2" xfId="28109"/>
    <cellStyle name="Sub totals 2 3 37 2 2" xfId="28110"/>
    <cellStyle name="Sub totals 2 3 37 2 3" xfId="28111"/>
    <cellStyle name="Sub totals 2 3 37 2 4" xfId="28112"/>
    <cellStyle name="Sub totals 2 3 37 3" xfId="28113"/>
    <cellStyle name="Sub totals 2 3 37 4" xfId="28114"/>
    <cellStyle name="Sub totals 2 3 38" xfId="3681"/>
    <cellStyle name="Sub totals 2 3 38 2" xfId="28115"/>
    <cellStyle name="Sub totals 2 3 38 2 2" xfId="28116"/>
    <cellStyle name="Sub totals 2 3 38 2 3" xfId="28117"/>
    <cellStyle name="Sub totals 2 3 38 2 4" xfId="28118"/>
    <cellStyle name="Sub totals 2 3 38 3" xfId="28119"/>
    <cellStyle name="Sub totals 2 3 38 4" xfId="28120"/>
    <cellStyle name="Sub totals 2 3 39" xfId="3682"/>
    <cellStyle name="Sub totals 2 3 39 2" xfId="28121"/>
    <cellStyle name="Sub totals 2 3 39 2 2" xfId="28122"/>
    <cellStyle name="Sub totals 2 3 39 2 3" xfId="28123"/>
    <cellStyle name="Sub totals 2 3 39 2 4" xfId="28124"/>
    <cellStyle name="Sub totals 2 3 39 3" xfId="28125"/>
    <cellStyle name="Sub totals 2 3 39 4" xfId="28126"/>
    <cellStyle name="Sub totals 2 3 4" xfId="3683"/>
    <cellStyle name="Sub totals 2 3 4 2" xfId="28127"/>
    <cellStyle name="Sub totals 2 3 4 2 2" xfId="28128"/>
    <cellStyle name="Sub totals 2 3 4 2 3" xfId="28129"/>
    <cellStyle name="Sub totals 2 3 4 2 4" xfId="28130"/>
    <cellStyle name="Sub totals 2 3 4 3" xfId="28131"/>
    <cellStyle name="Sub totals 2 3 4 4" xfId="28132"/>
    <cellStyle name="Sub totals 2 3 40" xfId="3684"/>
    <cellStyle name="Sub totals 2 3 40 2" xfId="28133"/>
    <cellStyle name="Sub totals 2 3 40 2 2" xfId="28134"/>
    <cellStyle name="Sub totals 2 3 40 2 3" xfId="28135"/>
    <cellStyle name="Sub totals 2 3 40 2 4" xfId="28136"/>
    <cellStyle name="Sub totals 2 3 40 3" xfId="28137"/>
    <cellStyle name="Sub totals 2 3 40 4" xfId="28138"/>
    <cellStyle name="Sub totals 2 3 41" xfId="3685"/>
    <cellStyle name="Sub totals 2 3 41 2" xfId="28139"/>
    <cellStyle name="Sub totals 2 3 41 2 2" xfId="28140"/>
    <cellStyle name="Sub totals 2 3 41 2 3" xfId="28141"/>
    <cellStyle name="Sub totals 2 3 41 2 4" xfId="28142"/>
    <cellStyle name="Sub totals 2 3 41 3" xfId="28143"/>
    <cellStyle name="Sub totals 2 3 41 4" xfId="28144"/>
    <cellStyle name="Sub totals 2 3 42" xfId="3686"/>
    <cellStyle name="Sub totals 2 3 42 2" xfId="28145"/>
    <cellStyle name="Sub totals 2 3 42 2 2" xfId="28146"/>
    <cellStyle name="Sub totals 2 3 42 2 3" xfId="28147"/>
    <cellStyle name="Sub totals 2 3 42 2 4" xfId="28148"/>
    <cellStyle name="Sub totals 2 3 42 3" xfId="28149"/>
    <cellStyle name="Sub totals 2 3 42 4" xfId="28150"/>
    <cellStyle name="Sub totals 2 3 43" xfId="3687"/>
    <cellStyle name="Sub totals 2 3 43 2" xfId="28151"/>
    <cellStyle name="Sub totals 2 3 43 2 2" xfId="28152"/>
    <cellStyle name="Sub totals 2 3 43 2 3" xfId="28153"/>
    <cellStyle name="Sub totals 2 3 43 2 4" xfId="28154"/>
    <cellStyle name="Sub totals 2 3 43 3" xfId="28155"/>
    <cellStyle name="Sub totals 2 3 43 4" xfId="28156"/>
    <cellStyle name="Sub totals 2 3 44" xfId="3688"/>
    <cellStyle name="Sub totals 2 3 44 2" xfId="28157"/>
    <cellStyle name="Sub totals 2 3 44 2 2" xfId="28158"/>
    <cellStyle name="Sub totals 2 3 44 2 3" xfId="28159"/>
    <cellStyle name="Sub totals 2 3 44 2 4" xfId="28160"/>
    <cellStyle name="Sub totals 2 3 44 3" xfId="28161"/>
    <cellStyle name="Sub totals 2 3 44 4" xfId="28162"/>
    <cellStyle name="Sub totals 2 3 45" xfId="3689"/>
    <cellStyle name="Sub totals 2 3 45 2" xfId="28163"/>
    <cellStyle name="Sub totals 2 3 45 2 2" xfId="28164"/>
    <cellStyle name="Sub totals 2 3 45 2 3" xfId="28165"/>
    <cellStyle name="Sub totals 2 3 45 2 4" xfId="28166"/>
    <cellStyle name="Sub totals 2 3 45 3" xfId="28167"/>
    <cellStyle name="Sub totals 2 3 45 4" xfId="28168"/>
    <cellStyle name="Sub totals 2 3 46" xfId="28169"/>
    <cellStyle name="Sub totals 2 3 46 2" xfId="28170"/>
    <cellStyle name="Sub totals 2 3 46 3" xfId="28171"/>
    <cellStyle name="Sub totals 2 3 46 4" xfId="28172"/>
    <cellStyle name="Sub totals 2 3 47" xfId="28173"/>
    <cellStyle name="Sub totals 2 3 47 2" xfId="28174"/>
    <cellStyle name="Sub totals 2 3 47 3" xfId="28175"/>
    <cellStyle name="Sub totals 2 3 47 4" xfId="28176"/>
    <cellStyle name="Sub totals 2 3 48" xfId="28177"/>
    <cellStyle name="Sub totals 2 3 49" xfId="28178"/>
    <cellStyle name="Sub totals 2 3 5" xfId="3690"/>
    <cellStyle name="Sub totals 2 3 5 2" xfId="28179"/>
    <cellStyle name="Sub totals 2 3 5 2 2" xfId="28180"/>
    <cellStyle name="Sub totals 2 3 5 2 3" xfId="28181"/>
    <cellStyle name="Sub totals 2 3 5 2 4" xfId="28182"/>
    <cellStyle name="Sub totals 2 3 5 3" xfId="28183"/>
    <cellStyle name="Sub totals 2 3 5 4" xfId="28184"/>
    <cellStyle name="Sub totals 2 3 6" xfId="3691"/>
    <cellStyle name="Sub totals 2 3 6 2" xfId="28185"/>
    <cellStyle name="Sub totals 2 3 6 2 2" xfId="28186"/>
    <cellStyle name="Sub totals 2 3 6 2 3" xfId="28187"/>
    <cellStyle name="Sub totals 2 3 6 2 4" xfId="28188"/>
    <cellStyle name="Sub totals 2 3 6 3" xfId="28189"/>
    <cellStyle name="Sub totals 2 3 6 4" xfId="28190"/>
    <cellStyle name="Sub totals 2 3 7" xfId="3692"/>
    <cellStyle name="Sub totals 2 3 7 2" xfId="28191"/>
    <cellStyle name="Sub totals 2 3 7 2 2" xfId="28192"/>
    <cellStyle name="Sub totals 2 3 7 2 3" xfId="28193"/>
    <cellStyle name="Sub totals 2 3 7 2 4" xfId="28194"/>
    <cellStyle name="Sub totals 2 3 7 3" xfId="28195"/>
    <cellStyle name="Sub totals 2 3 7 4" xfId="28196"/>
    <cellStyle name="Sub totals 2 3 8" xfId="3693"/>
    <cellStyle name="Sub totals 2 3 8 2" xfId="28197"/>
    <cellStyle name="Sub totals 2 3 8 2 2" xfId="28198"/>
    <cellStyle name="Sub totals 2 3 8 2 3" xfId="28199"/>
    <cellStyle name="Sub totals 2 3 8 2 4" xfId="28200"/>
    <cellStyle name="Sub totals 2 3 8 3" xfId="28201"/>
    <cellStyle name="Sub totals 2 3 8 4" xfId="28202"/>
    <cellStyle name="Sub totals 2 3 9" xfId="3694"/>
    <cellStyle name="Sub totals 2 3 9 2" xfId="28203"/>
    <cellStyle name="Sub totals 2 3 9 2 2" xfId="28204"/>
    <cellStyle name="Sub totals 2 3 9 2 3" xfId="28205"/>
    <cellStyle name="Sub totals 2 3 9 2 4" xfId="28206"/>
    <cellStyle name="Sub totals 2 3 9 3" xfId="28207"/>
    <cellStyle name="Sub totals 2 3 9 4" xfId="28208"/>
    <cellStyle name="Sub totals 2 4" xfId="3695"/>
    <cellStyle name="Sub totals 2 4 10" xfId="3696"/>
    <cellStyle name="Sub totals 2 4 10 2" xfId="28209"/>
    <cellStyle name="Sub totals 2 4 10 2 2" xfId="28210"/>
    <cellStyle name="Sub totals 2 4 10 2 3" xfId="28211"/>
    <cellStyle name="Sub totals 2 4 10 2 4" xfId="28212"/>
    <cellStyle name="Sub totals 2 4 10 3" xfId="28213"/>
    <cellStyle name="Sub totals 2 4 10 4" xfId="28214"/>
    <cellStyle name="Sub totals 2 4 11" xfId="3697"/>
    <cellStyle name="Sub totals 2 4 11 2" xfId="28215"/>
    <cellStyle name="Sub totals 2 4 11 2 2" xfId="28216"/>
    <cellStyle name="Sub totals 2 4 11 2 3" xfId="28217"/>
    <cellStyle name="Sub totals 2 4 11 2 4" xfId="28218"/>
    <cellStyle name="Sub totals 2 4 11 3" xfId="28219"/>
    <cellStyle name="Sub totals 2 4 11 4" xfId="28220"/>
    <cellStyle name="Sub totals 2 4 12" xfId="3698"/>
    <cellStyle name="Sub totals 2 4 12 2" xfId="28221"/>
    <cellStyle name="Sub totals 2 4 12 2 2" xfId="28222"/>
    <cellStyle name="Sub totals 2 4 12 2 3" xfId="28223"/>
    <cellStyle name="Sub totals 2 4 12 2 4" xfId="28224"/>
    <cellStyle name="Sub totals 2 4 12 3" xfId="28225"/>
    <cellStyle name="Sub totals 2 4 12 4" xfId="28226"/>
    <cellStyle name="Sub totals 2 4 13" xfId="3699"/>
    <cellStyle name="Sub totals 2 4 13 2" xfId="28227"/>
    <cellStyle name="Sub totals 2 4 13 2 2" xfId="28228"/>
    <cellStyle name="Sub totals 2 4 13 2 3" xfId="28229"/>
    <cellStyle name="Sub totals 2 4 13 2 4" xfId="28230"/>
    <cellStyle name="Sub totals 2 4 13 3" xfId="28231"/>
    <cellStyle name="Sub totals 2 4 13 4" xfId="28232"/>
    <cellStyle name="Sub totals 2 4 14" xfId="3700"/>
    <cellStyle name="Sub totals 2 4 14 2" xfId="28233"/>
    <cellStyle name="Sub totals 2 4 14 2 2" xfId="28234"/>
    <cellStyle name="Sub totals 2 4 14 2 3" xfId="28235"/>
    <cellStyle name="Sub totals 2 4 14 2 4" xfId="28236"/>
    <cellStyle name="Sub totals 2 4 14 3" xfId="28237"/>
    <cellStyle name="Sub totals 2 4 14 4" xfId="28238"/>
    <cellStyle name="Sub totals 2 4 15" xfId="3701"/>
    <cellStyle name="Sub totals 2 4 15 2" xfId="28239"/>
    <cellStyle name="Sub totals 2 4 15 2 2" xfId="28240"/>
    <cellStyle name="Sub totals 2 4 15 2 3" xfId="28241"/>
    <cellStyle name="Sub totals 2 4 15 2 4" xfId="28242"/>
    <cellStyle name="Sub totals 2 4 15 3" xfId="28243"/>
    <cellStyle name="Sub totals 2 4 15 4" xfId="28244"/>
    <cellStyle name="Sub totals 2 4 16" xfId="3702"/>
    <cellStyle name="Sub totals 2 4 16 2" xfId="28245"/>
    <cellStyle name="Sub totals 2 4 16 2 2" xfId="28246"/>
    <cellStyle name="Sub totals 2 4 16 2 3" xfId="28247"/>
    <cellStyle name="Sub totals 2 4 16 2 4" xfId="28248"/>
    <cellStyle name="Sub totals 2 4 16 3" xfId="28249"/>
    <cellStyle name="Sub totals 2 4 16 4" xfId="28250"/>
    <cellStyle name="Sub totals 2 4 17" xfId="3703"/>
    <cellStyle name="Sub totals 2 4 17 2" xfId="28251"/>
    <cellStyle name="Sub totals 2 4 17 2 2" xfId="28252"/>
    <cellStyle name="Sub totals 2 4 17 2 3" xfId="28253"/>
    <cellStyle name="Sub totals 2 4 17 2 4" xfId="28254"/>
    <cellStyle name="Sub totals 2 4 17 3" xfId="28255"/>
    <cellStyle name="Sub totals 2 4 17 4" xfId="28256"/>
    <cellStyle name="Sub totals 2 4 18" xfId="3704"/>
    <cellStyle name="Sub totals 2 4 18 2" xfId="28257"/>
    <cellStyle name="Sub totals 2 4 18 2 2" xfId="28258"/>
    <cellStyle name="Sub totals 2 4 18 2 3" xfId="28259"/>
    <cellStyle name="Sub totals 2 4 18 2 4" xfId="28260"/>
    <cellStyle name="Sub totals 2 4 18 3" xfId="28261"/>
    <cellStyle name="Sub totals 2 4 18 4" xfId="28262"/>
    <cellStyle name="Sub totals 2 4 19" xfId="3705"/>
    <cellStyle name="Sub totals 2 4 19 2" xfId="28263"/>
    <cellStyle name="Sub totals 2 4 19 2 2" xfId="28264"/>
    <cellStyle name="Sub totals 2 4 19 2 3" xfId="28265"/>
    <cellStyle name="Sub totals 2 4 19 2 4" xfId="28266"/>
    <cellStyle name="Sub totals 2 4 19 3" xfId="28267"/>
    <cellStyle name="Sub totals 2 4 19 4" xfId="28268"/>
    <cellStyle name="Sub totals 2 4 2" xfId="3706"/>
    <cellStyle name="Sub totals 2 4 2 10" xfId="3707"/>
    <cellStyle name="Sub totals 2 4 2 10 2" xfId="28269"/>
    <cellStyle name="Sub totals 2 4 2 10 2 2" xfId="28270"/>
    <cellStyle name="Sub totals 2 4 2 10 2 3" xfId="28271"/>
    <cellStyle name="Sub totals 2 4 2 10 2 4" xfId="28272"/>
    <cellStyle name="Sub totals 2 4 2 10 3" xfId="28273"/>
    <cellStyle name="Sub totals 2 4 2 10 4" xfId="28274"/>
    <cellStyle name="Sub totals 2 4 2 11" xfId="3708"/>
    <cellStyle name="Sub totals 2 4 2 11 2" xfId="28275"/>
    <cellStyle name="Sub totals 2 4 2 11 2 2" xfId="28276"/>
    <cellStyle name="Sub totals 2 4 2 11 2 3" xfId="28277"/>
    <cellStyle name="Sub totals 2 4 2 11 2 4" xfId="28278"/>
    <cellStyle name="Sub totals 2 4 2 11 3" xfId="28279"/>
    <cellStyle name="Sub totals 2 4 2 11 4" xfId="28280"/>
    <cellStyle name="Sub totals 2 4 2 12" xfId="3709"/>
    <cellStyle name="Sub totals 2 4 2 12 2" xfId="28281"/>
    <cellStyle name="Sub totals 2 4 2 12 2 2" xfId="28282"/>
    <cellStyle name="Sub totals 2 4 2 12 2 3" xfId="28283"/>
    <cellStyle name="Sub totals 2 4 2 12 2 4" xfId="28284"/>
    <cellStyle name="Sub totals 2 4 2 12 3" xfId="28285"/>
    <cellStyle name="Sub totals 2 4 2 12 4" xfId="28286"/>
    <cellStyle name="Sub totals 2 4 2 13" xfId="3710"/>
    <cellStyle name="Sub totals 2 4 2 13 2" xfId="28287"/>
    <cellStyle name="Sub totals 2 4 2 13 2 2" xfId="28288"/>
    <cellStyle name="Sub totals 2 4 2 13 2 3" xfId="28289"/>
    <cellStyle name="Sub totals 2 4 2 13 2 4" xfId="28290"/>
    <cellStyle name="Sub totals 2 4 2 13 3" xfId="28291"/>
    <cellStyle name="Sub totals 2 4 2 13 4" xfId="28292"/>
    <cellStyle name="Sub totals 2 4 2 14" xfId="3711"/>
    <cellStyle name="Sub totals 2 4 2 14 2" xfId="28293"/>
    <cellStyle name="Sub totals 2 4 2 14 2 2" xfId="28294"/>
    <cellStyle name="Sub totals 2 4 2 14 2 3" xfId="28295"/>
    <cellStyle name="Sub totals 2 4 2 14 2 4" xfId="28296"/>
    <cellStyle name="Sub totals 2 4 2 14 3" xfId="28297"/>
    <cellStyle name="Sub totals 2 4 2 14 4" xfId="28298"/>
    <cellStyle name="Sub totals 2 4 2 15" xfId="3712"/>
    <cellStyle name="Sub totals 2 4 2 15 2" xfId="28299"/>
    <cellStyle name="Sub totals 2 4 2 15 2 2" xfId="28300"/>
    <cellStyle name="Sub totals 2 4 2 15 2 3" xfId="28301"/>
    <cellStyle name="Sub totals 2 4 2 15 2 4" xfId="28302"/>
    <cellStyle name="Sub totals 2 4 2 15 3" xfId="28303"/>
    <cellStyle name="Sub totals 2 4 2 15 4" xfId="28304"/>
    <cellStyle name="Sub totals 2 4 2 16" xfId="3713"/>
    <cellStyle name="Sub totals 2 4 2 16 2" xfId="28305"/>
    <cellStyle name="Sub totals 2 4 2 16 2 2" xfId="28306"/>
    <cellStyle name="Sub totals 2 4 2 16 2 3" xfId="28307"/>
    <cellStyle name="Sub totals 2 4 2 16 2 4" xfId="28308"/>
    <cellStyle name="Sub totals 2 4 2 16 3" xfId="28309"/>
    <cellStyle name="Sub totals 2 4 2 16 4" xfId="28310"/>
    <cellStyle name="Sub totals 2 4 2 17" xfId="3714"/>
    <cellStyle name="Sub totals 2 4 2 17 2" xfId="28311"/>
    <cellStyle name="Sub totals 2 4 2 17 2 2" xfId="28312"/>
    <cellStyle name="Sub totals 2 4 2 17 2 3" xfId="28313"/>
    <cellStyle name="Sub totals 2 4 2 17 2 4" xfId="28314"/>
    <cellStyle name="Sub totals 2 4 2 17 3" xfId="28315"/>
    <cellStyle name="Sub totals 2 4 2 17 4" xfId="28316"/>
    <cellStyle name="Sub totals 2 4 2 18" xfId="3715"/>
    <cellStyle name="Sub totals 2 4 2 18 2" xfId="28317"/>
    <cellStyle name="Sub totals 2 4 2 18 2 2" xfId="28318"/>
    <cellStyle name="Sub totals 2 4 2 18 2 3" xfId="28319"/>
    <cellStyle name="Sub totals 2 4 2 18 2 4" xfId="28320"/>
    <cellStyle name="Sub totals 2 4 2 18 3" xfId="28321"/>
    <cellStyle name="Sub totals 2 4 2 18 4" xfId="28322"/>
    <cellStyle name="Sub totals 2 4 2 19" xfId="3716"/>
    <cellStyle name="Sub totals 2 4 2 19 2" xfId="28323"/>
    <cellStyle name="Sub totals 2 4 2 19 2 2" xfId="28324"/>
    <cellStyle name="Sub totals 2 4 2 19 2 3" xfId="28325"/>
    <cellStyle name="Sub totals 2 4 2 19 2 4" xfId="28326"/>
    <cellStyle name="Sub totals 2 4 2 19 3" xfId="28327"/>
    <cellStyle name="Sub totals 2 4 2 19 4" xfId="28328"/>
    <cellStyle name="Sub totals 2 4 2 2" xfId="3717"/>
    <cellStyle name="Sub totals 2 4 2 2 2" xfId="28329"/>
    <cellStyle name="Sub totals 2 4 2 2 2 2" xfId="28330"/>
    <cellStyle name="Sub totals 2 4 2 2 2 3" xfId="28331"/>
    <cellStyle name="Sub totals 2 4 2 2 2 4" xfId="28332"/>
    <cellStyle name="Sub totals 2 4 2 2 3" xfId="28333"/>
    <cellStyle name="Sub totals 2 4 2 2 4" xfId="28334"/>
    <cellStyle name="Sub totals 2 4 2 20" xfId="3718"/>
    <cellStyle name="Sub totals 2 4 2 20 2" xfId="28335"/>
    <cellStyle name="Sub totals 2 4 2 20 2 2" xfId="28336"/>
    <cellStyle name="Sub totals 2 4 2 20 2 3" xfId="28337"/>
    <cellStyle name="Sub totals 2 4 2 20 2 4" xfId="28338"/>
    <cellStyle name="Sub totals 2 4 2 20 3" xfId="28339"/>
    <cellStyle name="Sub totals 2 4 2 20 4" xfId="28340"/>
    <cellStyle name="Sub totals 2 4 2 21" xfId="3719"/>
    <cellStyle name="Sub totals 2 4 2 21 2" xfId="28341"/>
    <cellStyle name="Sub totals 2 4 2 21 2 2" xfId="28342"/>
    <cellStyle name="Sub totals 2 4 2 21 2 3" xfId="28343"/>
    <cellStyle name="Sub totals 2 4 2 21 2 4" xfId="28344"/>
    <cellStyle name="Sub totals 2 4 2 21 3" xfId="28345"/>
    <cellStyle name="Sub totals 2 4 2 21 4" xfId="28346"/>
    <cellStyle name="Sub totals 2 4 2 22" xfId="3720"/>
    <cellStyle name="Sub totals 2 4 2 22 2" xfId="28347"/>
    <cellStyle name="Sub totals 2 4 2 22 2 2" xfId="28348"/>
    <cellStyle name="Sub totals 2 4 2 22 2 3" xfId="28349"/>
    <cellStyle name="Sub totals 2 4 2 22 2 4" xfId="28350"/>
    <cellStyle name="Sub totals 2 4 2 22 3" xfId="28351"/>
    <cellStyle name="Sub totals 2 4 2 22 4" xfId="28352"/>
    <cellStyle name="Sub totals 2 4 2 23" xfId="3721"/>
    <cellStyle name="Sub totals 2 4 2 23 2" xfId="28353"/>
    <cellStyle name="Sub totals 2 4 2 23 2 2" xfId="28354"/>
    <cellStyle name="Sub totals 2 4 2 23 2 3" xfId="28355"/>
    <cellStyle name="Sub totals 2 4 2 23 2 4" xfId="28356"/>
    <cellStyle name="Sub totals 2 4 2 23 3" xfId="28357"/>
    <cellStyle name="Sub totals 2 4 2 23 4" xfId="28358"/>
    <cellStyle name="Sub totals 2 4 2 24" xfId="3722"/>
    <cellStyle name="Sub totals 2 4 2 24 2" xfId="28359"/>
    <cellStyle name="Sub totals 2 4 2 24 2 2" xfId="28360"/>
    <cellStyle name="Sub totals 2 4 2 24 2 3" xfId="28361"/>
    <cellStyle name="Sub totals 2 4 2 24 2 4" xfId="28362"/>
    <cellStyle name="Sub totals 2 4 2 24 3" xfId="28363"/>
    <cellStyle name="Sub totals 2 4 2 24 4" xfId="28364"/>
    <cellStyle name="Sub totals 2 4 2 25" xfId="3723"/>
    <cellStyle name="Sub totals 2 4 2 25 2" xfId="28365"/>
    <cellStyle name="Sub totals 2 4 2 25 2 2" xfId="28366"/>
    <cellStyle name="Sub totals 2 4 2 25 2 3" xfId="28367"/>
    <cellStyle name="Sub totals 2 4 2 25 2 4" xfId="28368"/>
    <cellStyle name="Sub totals 2 4 2 25 3" xfId="28369"/>
    <cellStyle name="Sub totals 2 4 2 25 4" xfId="28370"/>
    <cellStyle name="Sub totals 2 4 2 26" xfId="3724"/>
    <cellStyle name="Sub totals 2 4 2 26 2" xfId="28371"/>
    <cellStyle name="Sub totals 2 4 2 26 2 2" xfId="28372"/>
    <cellStyle name="Sub totals 2 4 2 26 2 3" xfId="28373"/>
    <cellStyle name="Sub totals 2 4 2 26 2 4" xfId="28374"/>
    <cellStyle name="Sub totals 2 4 2 26 3" xfId="28375"/>
    <cellStyle name="Sub totals 2 4 2 26 4" xfId="28376"/>
    <cellStyle name="Sub totals 2 4 2 27" xfId="3725"/>
    <cellStyle name="Sub totals 2 4 2 27 2" xfId="28377"/>
    <cellStyle name="Sub totals 2 4 2 27 2 2" xfId="28378"/>
    <cellStyle name="Sub totals 2 4 2 27 2 3" xfId="28379"/>
    <cellStyle name="Sub totals 2 4 2 27 2 4" xfId="28380"/>
    <cellStyle name="Sub totals 2 4 2 27 3" xfId="28381"/>
    <cellStyle name="Sub totals 2 4 2 27 4" xfId="28382"/>
    <cellStyle name="Sub totals 2 4 2 28" xfId="3726"/>
    <cellStyle name="Sub totals 2 4 2 28 2" xfId="28383"/>
    <cellStyle name="Sub totals 2 4 2 28 2 2" xfId="28384"/>
    <cellStyle name="Sub totals 2 4 2 28 2 3" xfId="28385"/>
    <cellStyle name="Sub totals 2 4 2 28 2 4" xfId="28386"/>
    <cellStyle name="Sub totals 2 4 2 28 3" xfId="28387"/>
    <cellStyle name="Sub totals 2 4 2 28 4" xfId="28388"/>
    <cellStyle name="Sub totals 2 4 2 29" xfId="3727"/>
    <cellStyle name="Sub totals 2 4 2 29 2" xfId="28389"/>
    <cellStyle name="Sub totals 2 4 2 29 2 2" xfId="28390"/>
    <cellStyle name="Sub totals 2 4 2 29 2 3" xfId="28391"/>
    <cellStyle name="Sub totals 2 4 2 29 2 4" xfId="28392"/>
    <cellStyle name="Sub totals 2 4 2 29 3" xfId="28393"/>
    <cellStyle name="Sub totals 2 4 2 29 4" xfId="28394"/>
    <cellStyle name="Sub totals 2 4 2 3" xfId="3728"/>
    <cellStyle name="Sub totals 2 4 2 3 2" xfId="28395"/>
    <cellStyle name="Sub totals 2 4 2 3 2 2" xfId="28396"/>
    <cellStyle name="Sub totals 2 4 2 3 2 3" xfId="28397"/>
    <cellStyle name="Sub totals 2 4 2 3 2 4" xfId="28398"/>
    <cellStyle name="Sub totals 2 4 2 3 3" xfId="28399"/>
    <cellStyle name="Sub totals 2 4 2 3 4" xfId="28400"/>
    <cellStyle name="Sub totals 2 4 2 30" xfId="3729"/>
    <cellStyle name="Sub totals 2 4 2 30 2" xfId="28401"/>
    <cellStyle name="Sub totals 2 4 2 30 2 2" xfId="28402"/>
    <cellStyle name="Sub totals 2 4 2 30 2 3" xfId="28403"/>
    <cellStyle name="Sub totals 2 4 2 30 2 4" xfId="28404"/>
    <cellStyle name="Sub totals 2 4 2 30 3" xfId="28405"/>
    <cellStyle name="Sub totals 2 4 2 30 4" xfId="28406"/>
    <cellStyle name="Sub totals 2 4 2 31" xfId="3730"/>
    <cellStyle name="Sub totals 2 4 2 31 2" xfId="28407"/>
    <cellStyle name="Sub totals 2 4 2 31 2 2" xfId="28408"/>
    <cellStyle name="Sub totals 2 4 2 31 2 3" xfId="28409"/>
    <cellStyle name="Sub totals 2 4 2 31 2 4" xfId="28410"/>
    <cellStyle name="Sub totals 2 4 2 31 3" xfId="28411"/>
    <cellStyle name="Sub totals 2 4 2 31 4" xfId="28412"/>
    <cellStyle name="Sub totals 2 4 2 32" xfId="3731"/>
    <cellStyle name="Sub totals 2 4 2 32 2" xfId="28413"/>
    <cellStyle name="Sub totals 2 4 2 32 2 2" xfId="28414"/>
    <cellStyle name="Sub totals 2 4 2 32 2 3" xfId="28415"/>
    <cellStyle name="Sub totals 2 4 2 32 2 4" xfId="28416"/>
    <cellStyle name="Sub totals 2 4 2 32 3" xfId="28417"/>
    <cellStyle name="Sub totals 2 4 2 32 4" xfId="28418"/>
    <cellStyle name="Sub totals 2 4 2 33" xfId="3732"/>
    <cellStyle name="Sub totals 2 4 2 33 2" xfId="28419"/>
    <cellStyle name="Sub totals 2 4 2 33 2 2" xfId="28420"/>
    <cellStyle name="Sub totals 2 4 2 33 2 3" xfId="28421"/>
    <cellStyle name="Sub totals 2 4 2 33 2 4" xfId="28422"/>
    <cellStyle name="Sub totals 2 4 2 33 3" xfId="28423"/>
    <cellStyle name="Sub totals 2 4 2 33 4" xfId="28424"/>
    <cellStyle name="Sub totals 2 4 2 34" xfId="3733"/>
    <cellStyle name="Sub totals 2 4 2 34 2" xfId="28425"/>
    <cellStyle name="Sub totals 2 4 2 34 2 2" xfId="28426"/>
    <cellStyle name="Sub totals 2 4 2 34 2 3" xfId="28427"/>
    <cellStyle name="Sub totals 2 4 2 34 2 4" xfId="28428"/>
    <cellStyle name="Sub totals 2 4 2 34 3" xfId="28429"/>
    <cellStyle name="Sub totals 2 4 2 34 4" xfId="28430"/>
    <cellStyle name="Sub totals 2 4 2 35" xfId="3734"/>
    <cellStyle name="Sub totals 2 4 2 35 2" xfId="28431"/>
    <cellStyle name="Sub totals 2 4 2 35 2 2" xfId="28432"/>
    <cellStyle name="Sub totals 2 4 2 35 2 3" xfId="28433"/>
    <cellStyle name="Sub totals 2 4 2 35 2 4" xfId="28434"/>
    <cellStyle name="Sub totals 2 4 2 35 3" xfId="28435"/>
    <cellStyle name="Sub totals 2 4 2 35 4" xfId="28436"/>
    <cellStyle name="Sub totals 2 4 2 36" xfId="3735"/>
    <cellStyle name="Sub totals 2 4 2 36 2" xfId="28437"/>
    <cellStyle name="Sub totals 2 4 2 36 2 2" xfId="28438"/>
    <cellStyle name="Sub totals 2 4 2 36 2 3" xfId="28439"/>
    <cellStyle name="Sub totals 2 4 2 36 2 4" xfId="28440"/>
    <cellStyle name="Sub totals 2 4 2 36 3" xfId="28441"/>
    <cellStyle name="Sub totals 2 4 2 36 4" xfId="28442"/>
    <cellStyle name="Sub totals 2 4 2 37" xfId="3736"/>
    <cellStyle name="Sub totals 2 4 2 37 2" xfId="28443"/>
    <cellStyle name="Sub totals 2 4 2 37 2 2" xfId="28444"/>
    <cellStyle name="Sub totals 2 4 2 37 2 3" xfId="28445"/>
    <cellStyle name="Sub totals 2 4 2 37 2 4" xfId="28446"/>
    <cellStyle name="Sub totals 2 4 2 37 3" xfId="28447"/>
    <cellStyle name="Sub totals 2 4 2 37 4" xfId="28448"/>
    <cellStyle name="Sub totals 2 4 2 38" xfId="3737"/>
    <cellStyle name="Sub totals 2 4 2 38 2" xfId="28449"/>
    <cellStyle name="Sub totals 2 4 2 38 2 2" xfId="28450"/>
    <cellStyle name="Sub totals 2 4 2 38 2 3" xfId="28451"/>
    <cellStyle name="Sub totals 2 4 2 38 2 4" xfId="28452"/>
    <cellStyle name="Sub totals 2 4 2 38 3" xfId="28453"/>
    <cellStyle name="Sub totals 2 4 2 38 4" xfId="28454"/>
    <cellStyle name="Sub totals 2 4 2 39" xfId="3738"/>
    <cellStyle name="Sub totals 2 4 2 39 2" xfId="28455"/>
    <cellStyle name="Sub totals 2 4 2 39 2 2" xfId="28456"/>
    <cellStyle name="Sub totals 2 4 2 39 2 3" xfId="28457"/>
    <cellStyle name="Sub totals 2 4 2 39 2 4" xfId="28458"/>
    <cellStyle name="Sub totals 2 4 2 39 3" xfId="28459"/>
    <cellStyle name="Sub totals 2 4 2 39 4" xfId="28460"/>
    <cellStyle name="Sub totals 2 4 2 4" xfId="3739"/>
    <cellStyle name="Sub totals 2 4 2 4 2" xfId="28461"/>
    <cellStyle name="Sub totals 2 4 2 4 2 2" xfId="28462"/>
    <cellStyle name="Sub totals 2 4 2 4 2 3" xfId="28463"/>
    <cellStyle name="Sub totals 2 4 2 4 2 4" xfId="28464"/>
    <cellStyle name="Sub totals 2 4 2 4 3" xfId="28465"/>
    <cellStyle name="Sub totals 2 4 2 4 4" xfId="28466"/>
    <cellStyle name="Sub totals 2 4 2 40" xfId="3740"/>
    <cellStyle name="Sub totals 2 4 2 40 2" xfId="28467"/>
    <cellStyle name="Sub totals 2 4 2 40 2 2" xfId="28468"/>
    <cellStyle name="Sub totals 2 4 2 40 2 3" xfId="28469"/>
    <cellStyle name="Sub totals 2 4 2 40 2 4" xfId="28470"/>
    <cellStyle name="Sub totals 2 4 2 40 3" xfId="28471"/>
    <cellStyle name="Sub totals 2 4 2 40 4" xfId="28472"/>
    <cellStyle name="Sub totals 2 4 2 41" xfId="3741"/>
    <cellStyle name="Sub totals 2 4 2 41 2" xfId="28473"/>
    <cellStyle name="Sub totals 2 4 2 41 2 2" xfId="28474"/>
    <cellStyle name="Sub totals 2 4 2 41 2 3" xfId="28475"/>
    <cellStyle name="Sub totals 2 4 2 41 2 4" xfId="28476"/>
    <cellStyle name="Sub totals 2 4 2 41 3" xfId="28477"/>
    <cellStyle name="Sub totals 2 4 2 41 4" xfId="28478"/>
    <cellStyle name="Sub totals 2 4 2 42" xfId="3742"/>
    <cellStyle name="Sub totals 2 4 2 42 2" xfId="28479"/>
    <cellStyle name="Sub totals 2 4 2 42 2 2" xfId="28480"/>
    <cellStyle name="Sub totals 2 4 2 42 2 3" xfId="28481"/>
    <cellStyle name="Sub totals 2 4 2 42 2 4" xfId="28482"/>
    <cellStyle name="Sub totals 2 4 2 42 3" xfId="28483"/>
    <cellStyle name="Sub totals 2 4 2 42 4" xfId="28484"/>
    <cellStyle name="Sub totals 2 4 2 43" xfId="3743"/>
    <cellStyle name="Sub totals 2 4 2 43 2" xfId="28485"/>
    <cellStyle name="Sub totals 2 4 2 43 2 2" xfId="28486"/>
    <cellStyle name="Sub totals 2 4 2 43 2 3" xfId="28487"/>
    <cellStyle name="Sub totals 2 4 2 43 2 4" xfId="28488"/>
    <cellStyle name="Sub totals 2 4 2 43 3" xfId="28489"/>
    <cellStyle name="Sub totals 2 4 2 43 4" xfId="28490"/>
    <cellStyle name="Sub totals 2 4 2 44" xfId="3744"/>
    <cellStyle name="Sub totals 2 4 2 44 2" xfId="28491"/>
    <cellStyle name="Sub totals 2 4 2 44 2 2" xfId="28492"/>
    <cellStyle name="Sub totals 2 4 2 44 2 3" xfId="28493"/>
    <cellStyle name="Sub totals 2 4 2 44 2 4" xfId="28494"/>
    <cellStyle name="Sub totals 2 4 2 44 3" xfId="28495"/>
    <cellStyle name="Sub totals 2 4 2 44 4" xfId="28496"/>
    <cellStyle name="Sub totals 2 4 2 45" xfId="28497"/>
    <cellStyle name="Sub totals 2 4 2 45 2" xfId="28498"/>
    <cellStyle name="Sub totals 2 4 2 45 3" xfId="28499"/>
    <cellStyle name="Sub totals 2 4 2 45 4" xfId="28500"/>
    <cellStyle name="Sub totals 2 4 2 46" xfId="28501"/>
    <cellStyle name="Sub totals 2 4 2 46 2" xfId="28502"/>
    <cellStyle name="Sub totals 2 4 2 46 3" xfId="28503"/>
    <cellStyle name="Sub totals 2 4 2 46 4" xfId="28504"/>
    <cellStyle name="Sub totals 2 4 2 47" xfId="28505"/>
    <cellStyle name="Sub totals 2 4 2 5" xfId="3745"/>
    <cellStyle name="Sub totals 2 4 2 5 2" xfId="28506"/>
    <cellStyle name="Sub totals 2 4 2 5 2 2" xfId="28507"/>
    <cellStyle name="Sub totals 2 4 2 5 2 3" xfId="28508"/>
    <cellStyle name="Sub totals 2 4 2 5 2 4" xfId="28509"/>
    <cellStyle name="Sub totals 2 4 2 5 3" xfId="28510"/>
    <cellStyle name="Sub totals 2 4 2 5 4" xfId="28511"/>
    <cellStyle name="Sub totals 2 4 2 6" xfId="3746"/>
    <cellStyle name="Sub totals 2 4 2 6 2" xfId="28512"/>
    <cellStyle name="Sub totals 2 4 2 6 2 2" xfId="28513"/>
    <cellStyle name="Sub totals 2 4 2 6 2 3" xfId="28514"/>
    <cellStyle name="Sub totals 2 4 2 6 2 4" xfId="28515"/>
    <cellStyle name="Sub totals 2 4 2 6 3" xfId="28516"/>
    <cellStyle name="Sub totals 2 4 2 6 4" xfId="28517"/>
    <cellStyle name="Sub totals 2 4 2 7" xfId="3747"/>
    <cellStyle name="Sub totals 2 4 2 7 2" xfId="28518"/>
    <cellStyle name="Sub totals 2 4 2 7 2 2" xfId="28519"/>
    <cellStyle name="Sub totals 2 4 2 7 2 3" xfId="28520"/>
    <cellStyle name="Sub totals 2 4 2 7 2 4" xfId="28521"/>
    <cellStyle name="Sub totals 2 4 2 7 3" xfId="28522"/>
    <cellStyle name="Sub totals 2 4 2 7 4" xfId="28523"/>
    <cellStyle name="Sub totals 2 4 2 8" xfId="3748"/>
    <cellStyle name="Sub totals 2 4 2 8 2" xfId="28524"/>
    <cellStyle name="Sub totals 2 4 2 8 2 2" xfId="28525"/>
    <cellStyle name="Sub totals 2 4 2 8 2 3" xfId="28526"/>
    <cellStyle name="Sub totals 2 4 2 8 2 4" xfId="28527"/>
    <cellStyle name="Sub totals 2 4 2 8 3" xfId="28528"/>
    <cellStyle name="Sub totals 2 4 2 8 4" xfId="28529"/>
    <cellStyle name="Sub totals 2 4 2 9" xfId="3749"/>
    <cellStyle name="Sub totals 2 4 2 9 2" xfId="28530"/>
    <cellStyle name="Sub totals 2 4 2 9 2 2" xfId="28531"/>
    <cellStyle name="Sub totals 2 4 2 9 2 3" xfId="28532"/>
    <cellStyle name="Sub totals 2 4 2 9 2 4" xfId="28533"/>
    <cellStyle name="Sub totals 2 4 2 9 3" xfId="28534"/>
    <cellStyle name="Sub totals 2 4 2 9 4" xfId="28535"/>
    <cellStyle name="Sub totals 2 4 20" xfId="3750"/>
    <cellStyle name="Sub totals 2 4 20 2" xfId="28536"/>
    <cellStyle name="Sub totals 2 4 20 2 2" xfId="28537"/>
    <cellStyle name="Sub totals 2 4 20 2 3" xfId="28538"/>
    <cellStyle name="Sub totals 2 4 20 2 4" xfId="28539"/>
    <cellStyle name="Sub totals 2 4 20 3" xfId="28540"/>
    <cellStyle name="Sub totals 2 4 20 4" xfId="28541"/>
    <cellStyle name="Sub totals 2 4 21" xfId="3751"/>
    <cellStyle name="Sub totals 2 4 21 2" xfId="28542"/>
    <cellStyle name="Sub totals 2 4 21 2 2" xfId="28543"/>
    <cellStyle name="Sub totals 2 4 21 2 3" xfId="28544"/>
    <cellStyle name="Sub totals 2 4 21 2 4" xfId="28545"/>
    <cellStyle name="Sub totals 2 4 21 3" xfId="28546"/>
    <cellStyle name="Sub totals 2 4 21 4" xfId="28547"/>
    <cellStyle name="Sub totals 2 4 22" xfId="3752"/>
    <cellStyle name="Sub totals 2 4 22 2" xfId="28548"/>
    <cellStyle name="Sub totals 2 4 22 2 2" xfId="28549"/>
    <cellStyle name="Sub totals 2 4 22 2 3" xfId="28550"/>
    <cellStyle name="Sub totals 2 4 22 2 4" xfId="28551"/>
    <cellStyle name="Sub totals 2 4 22 3" xfId="28552"/>
    <cellStyle name="Sub totals 2 4 22 4" xfId="28553"/>
    <cellStyle name="Sub totals 2 4 23" xfId="3753"/>
    <cellStyle name="Sub totals 2 4 23 2" xfId="28554"/>
    <cellStyle name="Sub totals 2 4 23 2 2" xfId="28555"/>
    <cellStyle name="Sub totals 2 4 23 2 3" xfId="28556"/>
    <cellStyle name="Sub totals 2 4 23 2 4" xfId="28557"/>
    <cellStyle name="Sub totals 2 4 23 3" xfId="28558"/>
    <cellStyle name="Sub totals 2 4 23 4" xfId="28559"/>
    <cellStyle name="Sub totals 2 4 24" xfId="3754"/>
    <cellStyle name="Sub totals 2 4 24 2" xfId="28560"/>
    <cellStyle name="Sub totals 2 4 24 2 2" xfId="28561"/>
    <cellStyle name="Sub totals 2 4 24 2 3" xfId="28562"/>
    <cellStyle name="Sub totals 2 4 24 2 4" xfId="28563"/>
    <cellStyle name="Sub totals 2 4 24 3" xfId="28564"/>
    <cellStyle name="Sub totals 2 4 24 4" xfId="28565"/>
    <cellStyle name="Sub totals 2 4 25" xfId="3755"/>
    <cellStyle name="Sub totals 2 4 25 2" xfId="28566"/>
    <cellStyle name="Sub totals 2 4 25 2 2" xfId="28567"/>
    <cellStyle name="Sub totals 2 4 25 2 3" xfId="28568"/>
    <cellStyle name="Sub totals 2 4 25 2 4" xfId="28569"/>
    <cellStyle name="Sub totals 2 4 25 3" xfId="28570"/>
    <cellStyle name="Sub totals 2 4 25 4" xfId="28571"/>
    <cellStyle name="Sub totals 2 4 26" xfId="3756"/>
    <cellStyle name="Sub totals 2 4 26 2" xfId="28572"/>
    <cellStyle name="Sub totals 2 4 26 2 2" xfId="28573"/>
    <cellStyle name="Sub totals 2 4 26 2 3" xfId="28574"/>
    <cellStyle name="Sub totals 2 4 26 2 4" xfId="28575"/>
    <cellStyle name="Sub totals 2 4 26 3" xfId="28576"/>
    <cellStyle name="Sub totals 2 4 26 4" xfId="28577"/>
    <cellStyle name="Sub totals 2 4 27" xfId="3757"/>
    <cellStyle name="Sub totals 2 4 27 2" xfId="28578"/>
    <cellStyle name="Sub totals 2 4 27 2 2" xfId="28579"/>
    <cellStyle name="Sub totals 2 4 27 2 3" xfId="28580"/>
    <cellStyle name="Sub totals 2 4 27 2 4" xfId="28581"/>
    <cellStyle name="Sub totals 2 4 27 3" xfId="28582"/>
    <cellStyle name="Sub totals 2 4 27 4" xfId="28583"/>
    <cellStyle name="Sub totals 2 4 28" xfId="3758"/>
    <cellStyle name="Sub totals 2 4 28 2" xfId="28584"/>
    <cellStyle name="Sub totals 2 4 28 2 2" xfId="28585"/>
    <cellStyle name="Sub totals 2 4 28 2 3" xfId="28586"/>
    <cellStyle name="Sub totals 2 4 28 2 4" xfId="28587"/>
    <cellStyle name="Sub totals 2 4 28 3" xfId="28588"/>
    <cellStyle name="Sub totals 2 4 28 4" xfId="28589"/>
    <cellStyle name="Sub totals 2 4 29" xfId="3759"/>
    <cellStyle name="Sub totals 2 4 29 2" xfId="28590"/>
    <cellStyle name="Sub totals 2 4 29 2 2" xfId="28591"/>
    <cellStyle name="Sub totals 2 4 29 2 3" xfId="28592"/>
    <cellStyle name="Sub totals 2 4 29 2 4" xfId="28593"/>
    <cellStyle name="Sub totals 2 4 29 3" xfId="28594"/>
    <cellStyle name="Sub totals 2 4 29 4" xfId="28595"/>
    <cellStyle name="Sub totals 2 4 3" xfId="3760"/>
    <cellStyle name="Sub totals 2 4 3 2" xfId="28596"/>
    <cellStyle name="Sub totals 2 4 3 2 2" xfId="28597"/>
    <cellStyle name="Sub totals 2 4 3 2 3" xfId="28598"/>
    <cellStyle name="Sub totals 2 4 3 2 4" xfId="28599"/>
    <cellStyle name="Sub totals 2 4 3 3" xfId="28600"/>
    <cellStyle name="Sub totals 2 4 3 4" xfId="28601"/>
    <cellStyle name="Sub totals 2 4 30" xfId="3761"/>
    <cellStyle name="Sub totals 2 4 30 2" xfId="28602"/>
    <cellStyle name="Sub totals 2 4 30 2 2" xfId="28603"/>
    <cellStyle name="Sub totals 2 4 30 2 3" xfId="28604"/>
    <cellStyle name="Sub totals 2 4 30 2 4" xfId="28605"/>
    <cellStyle name="Sub totals 2 4 30 3" xfId="28606"/>
    <cellStyle name="Sub totals 2 4 30 4" xfId="28607"/>
    <cellStyle name="Sub totals 2 4 31" xfId="3762"/>
    <cellStyle name="Sub totals 2 4 31 2" xfId="28608"/>
    <cellStyle name="Sub totals 2 4 31 2 2" xfId="28609"/>
    <cellStyle name="Sub totals 2 4 31 2 3" xfId="28610"/>
    <cellStyle name="Sub totals 2 4 31 2 4" xfId="28611"/>
    <cellStyle name="Sub totals 2 4 31 3" xfId="28612"/>
    <cellStyle name="Sub totals 2 4 31 4" xfId="28613"/>
    <cellStyle name="Sub totals 2 4 32" xfId="3763"/>
    <cellStyle name="Sub totals 2 4 32 2" xfId="28614"/>
    <cellStyle name="Sub totals 2 4 32 2 2" xfId="28615"/>
    <cellStyle name="Sub totals 2 4 32 2 3" xfId="28616"/>
    <cellStyle name="Sub totals 2 4 32 2 4" xfId="28617"/>
    <cellStyle name="Sub totals 2 4 32 3" xfId="28618"/>
    <cellStyle name="Sub totals 2 4 32 4" xfId="28619"/>
    <cellStyle name="Sub totals 2 4 33" xfId="3764"/>
    <cellStyle name="Sub totals 2 4 33 2" xfId="28620"/>
    <cellStyle name="Sub totals 2 4 33 2 2" xfId="28621"/>
    <cellStyle name="Sub totals 2 4 33 2 3" xfId="28622"/>
    <cellStyle name="Sub totals 2 4 33 2 4" xfId="28623"/>
    <cellStyle name="Sub totals 2 4 33 3" xfId="28624"/>
    <cellStyle name="Sub totals 2 4 33 4" xfId="28625"/>
    <cellStyle name="Sub totals 2 4 34" xfId="3765"/>
    <cellStyle name="Sub totals 2 4 34 2" xfId="28626"/>
    <cellStyle name="Sub totals 2 4 34 2 2" xfId="28627"/>
    <cellStyle name="Sub totals 2 4 34 2 3" xfId="28628"/>
    <cellStyle name="Sub totals 2 4 34 2 4" xfId="28629"/>
    <cellStyle name="Sub totals 2 4 34 3" xfId="28630"/>
    <cellStyle name="Sub totals 2 4 34 4" xfId="28631"/>
    <cellStyle name="Sub totals 2 4 35" xfId="3766"/>
    <cellStyle name="Sub totals 2 4 35 2" xfId="28632"/>
    <cellStyle name="Sub totals 2 4 35 2 2" xfId="28633"/>
    <cellStyle name="Sub totals 2 4 35 2 3" xfId="28634"/>
    <cellStyle name="Sub totals 2 4 35 2 4" xfId="28635"/>
    <cellStyle name="Sub totals 2 4 35 3" xfId="28636"/>
    <cellStyle name="Sub totals 2 4 35 4" xfId="28637"/>
    <cellStyle name="Sub totals 2 4 36" xfId="3767"/>
    <cellStyle name="Sub totals 2 4 36 2" xfId="28638"/>
    <cellStyle name="Sub totals 2 4 36 2 2" xfId="28639"/>
    <cellStyle name="Sub totals 2 4 36 2 3" xfId="28640"/>
    <cellStyle name="Sub totals 2 4 36 2 4" xfId="28641"/>
    <cellStyle name="Sub totals 2 4 36 3" xfId="28642"/>
    <cellStyle name="Sub totals 2 4 36 4" xfId="28643"/>
    <cellStyle name="Sub totals 2 4 37" xfId="3768"/>
    <cellStyle name="Sub totals 2 4 37 2" xfId="28644"/>
    <cellStyle name="Sub totals 2 4 37 2 2" xfId="28645"/>
    <cellStyle name="Sub totals 2 4 37 2 3" xfId="28646"/>
    <cellStyle name="Sub totals 2 4 37 2 4" xfId="28647"/>
    <cellStyle name="Sub totals 2 4 37 3" xfId="28648"/>
    <cellStyle name="Sub totals 2 4 37 4" xfId="28649"/>
    <cellStyle name="Sub totals 2 4 38" xfId="3769"/>
    <cellStyle name="Sub totals 2 4 38 2" xfId="28650"/>
    <cellStyle name="Sub totals 2 4 38 2 2" xfId="28651"/>
    <cellStyle name="Sub totals 2 4 38 2 3" xfId="28652"/>
    <cellStyle name="Sub totals 2 4 38 2 4" xfId="28653"/>
    <cellStyle name="Sub totals 2 4 38 3" xfId="28654"/>
    <cellStyle name="Sub totals 2 4 38 4" xfId="28655"/>
    <cellStyle name="Sub totals 2 4 39" xfId="3770"/>
    <cellStyle name="Sub totals 2 4 39 2" xfId="28656"/>
    <cellStyle name="Sub totals 2 4 39 2 2" xfId="28657"/>
    <cellStyle name="Sub totals 2 4 39 2 3" xfId="28658"/>
    <cellStyle name="Sub totals 2 4 39 2 4" xfId="28659"/>
    <cellStyle name="Sub totals 2 4 39 3" xfId="28660"/>
    <cellStyle name="Sub totals 2 4 39 4" xfId="28661"/>
    <cellStyle name="Sub totals 2 4 4" xfId="3771"/>
    <cellStyle name="Sub totals 2 4 4 2" xfId="28662"/>
    <cellStyle name="Sub totals 2 4 4 2 2" xfId="28663"/>
    <cellStyle name="Sub totals 2 4 4 2 3" xfId="28664"/>
    <cellStyle name="Sub totals 2 4 4 2 4" xfId="28665"/>
    <cellStyle name="Sub totals 2 4 4 3" xfId="28666"/>
    <cellStyle name="Sub totals 2 4 4 4" xfId="28667"/>
    <cellStyle name="Sub totals 2 4 40" xfId="3772"/>
    <cellStyle name="Sub totals 2 4 40 2" xfId="28668"/>
    <cellStyle name="Sub totals 2 4 40 2 2" xfId="28669"/>
    <cellStyle name="Sub totals 2 4 40 2 3" xfId="28670"/>
    <cellStyle name="Sub totals 2 4 40 2 4" xfId="28671"/>
    <cellStyle name="Sub totals 2 4 40 3" xfId="28672"/>
    <cellStyle name="Sub totals 2 4 40 4" xfId="28673"/>
    <cellStyle name="Sub totals 2 4 41" xfId="3773"/>
    <cellStyle name="Sub totals 2 4 41 2" xfId="28674"/>
    <cellStyle name="Sub totals 2 4 41 2 2" xfId="28675"/>
    <cellStyle name="Sub totals 2 4 41 2 3" xfId="28676"/>
    <cellStyle name="Sub totals 2 4 41 2 4" xfId="28677"/>
    <cellStyle name="Sub totals 2 4 41 3" xfId="28678"/>
    <cellStyle name="Sub totals 2 4 41 4" xfId="28679"/>
    <cellStyle name="Sub totals 2 4 42" xfId="3774"/>
    <cellStyle name="Sub totals 2 4 42 2" xfId="28680"/>
    <cellStyle name="Sub totals 2 4 42 2 2" xfId="28681"/>
    <cellStyle name="Sub totals 2 4 42 2 3" xfId="28682"/>
    <cellStyle name="Sub totals 2 4 42 2 4" xfId="28683"/>
    <cellStyle name="Sub totals 2 4 42 3" xfId="28684"/>
    <cellStyle name="Sub totals 2 4 42 4" xfId="28685"/>
    <cellStyle name="Sub totals 2 4 43" xfId="3775"/>
    <cellStyle name="Sub totals 2 4 43 2" xfId="28686"/>
    <cellStyle name="Sub totals 2 4 43 2 2" xfId="28687"/>
    <cellStyle name="Sub totals 2 4 43 2 3" xfId="28688"/>
    <cellStyle name="Sub totals 2 4 43 2 4" xfId="28689"/>
    <cellStyle name="Sub totals 2 4 43 3" xfId="28690"/>
    <cellStyle name="Sub totals 2 4 43 4" xfId="28691"/>
    <cellStyle name="Sub totals 2 4 44" xfId="3776"/>
    <cellStyle name="Sub totals 2 4 44 2" xfId="28692"/>
    <cellStyle name="Sub totals 2 4 44 2 2" xfId="28693"/>
    <cellStyle name="Sub totals 2 4 44 2 3" xfId="28694"/>
    <cellStyle name="Sub totals 2 4 44 2 4" xfId="28695"/>
    <cellStyle name="Sub totals 2 4 44 3" xfId="28696"/>
    <cellStyle name="Sub totals 2 4 44 4" xfId="28697"/>
    <cellStyle name="Sub totals 2 4 45" xfId="3777"/>
    <cellStyle name="Sub totals 2 4 45 2" xfId="28698"/>
    <cellStyle name="Sub totals 2 4 45 2 2" xfId="28699"/>
    <cellStyle name="Sub totals 2 4 45 2 3" xfId="28700"/>
    <cellStyle name="Sub totals 2 4 45 2 4" xfId="28701"/>
    <cellStyle name="Sub totals 2 4 45 3" xfId="28702"/>
    <cellStyle name="Sub totals 2 4 45 4" xfId="28703"/>
    <cellStyle name="Sub totals 2 4 46" xfId="28704"/>
    <cellStyle name="Sub totals 2 4 46 2" xfId="28705"/>
    <cellStyle name="Sub totals 2 4 46 3" xfId="28706"/>
    <cellStyle name="Sub totals 2 4 46 4" xfId="28707"/>
    <cellStyle name="Sub totals 2 4 47" xfId="28708"/>
    <cellStyle name="Sub totals 2 4 47 2" xfId="28709"/>
    <cellStyle name="Sub totals 2 4 47 3" xfId="28710"/>
    <cellStyle name="Sub totals 2 4 47 4" xfId="28711"/>
    <cellStyle name="Sub totals 2 4 5" xfId="3778"/>
    <cellStyle name="Sub totals 2 4 5 2" xfId="28712"/>
    <cellStyle name="Sub totals 2 4 5 2 2" xfId="28713"/>
    <cellStyle name="Sub totals 2 4 5 2 3" xfId="28714"/>
    <cellStyle name="Sub totals 2 4 5 2 4" xfId="28715"/>
    <cellStyle name="Sub totals 2 4 5 3" xfId="28716"/>
    <cellStyle name="Sub totals 2 4 5 4" xfId="28717"/>
    <cellStyle name="Sub totals 2 4 6" xfId="3779"/>
    <cellStyle name="Sub totals 2 4 6 2" xfId="28718"/>
    <cellStyle name="Sub totals 2 4 6 2 2" xfId="28719"/>
    <cellStyle name="Sub totals 2 4 6 2 3" xfId="28720"/>
    <cellStyle name="Sub totals 2 4 6 2 4" xfId="28721"/>
    <cellStyle name="Sub totals 2 4 6 3" xfId="28722"/>
    <cellStyle name="Sub totals 2 4 6 4" xfId="28723"/>
    <cellStyle name="Sub totals 2 4 7" xfId="3780"/>
    <cellStyle name="Sub totals 2 4 7 2" xfId="28724"/>
    <cellStyle name="Sub totals 2 4 7 2 2" xfId="28725"/>
    <cellStyle name="Sub totals 2 4 7 2 3" xfId="28726"/>
    <cellStyle name="Sub totals 2 4 7 2 4" xfId="28727"/>
    <cellStyle name="Sub totals 2 4 7 3" xfId="28728"/>
    <cellStyle name="Sub totals 2 4 7 4" xfId="28729"/>
    <cellStyle name="Sub totals 2 4 8" xfId="3781"/>
    <cellStyle name="Sub totals 2 4 8 2" xfId="28730"/>
    <cellStyle name="Sub totals 2 4 8 2 2" xfId="28731"/>
    <cellStyle name="Sub totals 2 4 8 2 3" xfId="28732"/>
    <cellStyle name="Sub totals 2 4 8 2 4" xfId="28733"/>
    <cellStyle name="Sub totals 2 4 8 3" xfId="28734"/>
    <cellStyle name="Sub totals 2 4 8 4" xfId="28735"/>
    <cellStyle name="Sub totals 2 4 9" xfId="3782"/>
    <cellStyle name="Sub totals 2 4 9 2" xfId="28736"/>
    <cellStyle name="Sub totals 2 4 9 2 2" xfId="28737"/>
    <cellStyle name="Sub totals 2 4 9 2 3" xfId="28738"/>
    <cellStyle name="Sub totals 2 4 9 2 4" xfId="28739"/>
    <cellStyle name="Sub totals 2 4 9 3" xfId="28740"/>
    <cellStyle name="Sub totals 2 4 9 4" xfId="28741"/>
    <cellStyle name="Sub totals 2 5" xfId="3783"/>
    <cellStyle name="Sub totals 2 5 10" xfId="3784"/>
    <cellStyle name="Sub totals 2 5 10 2" xfId="28742"/>
    <cellStyle name="Sub totals 2 5 10 2 2" xfId="28743"/>
    <cellStyle name="Sub totals 2 5 10 2 3" xfId="28744"/>
    <cellStyle name="Sub totals 2 5 10 2 4" xfId="28745"/>
    <cellStyle name="Sub totals 2 5 10 3" xfId="28746"/>
    <cellStyle name="Sub totals 2 5 10 4" xfId="28747"/>
    <cellStyle name="Sub totals 2 5 11" xfId="3785"/>
    <cellStyle name="Sub totals 2 5 11 2" xfId="28748"/>
    <cellStyle name="Sub totals 2 5 11 2 2" xfId="28749"/>
    <cellStyle name="Sub totals 2 5 11 2 3" xfId="28750"/>
    <cellStyle name="Sub totals 2 5 11 2 4" xfId="28751"/>
    <cellStyle name="Sub totals 2 5 11 3" xfId="28752"/>
    <cellStyle name="Sub totals 2 5 11 4" xfId="28753"/>
    <cellStyle name="Sub totals 2 5 12" xfId="3786"/>
    <cellStyle name="Sub totals 2 5 12 2" xfId="28754"/>
    <cellStyle name="Sub totals 2 5 12 2 2" xfId="28755"/>
    <cellStyle name="Sub totals 2 5 12 2 3" xfId="28756"/>
    <cellStyle name="Sub totals 2 5 12 2 4" xfId="28757"/>
    <cellStyle name="Sub totals 2 5 12 3" xfId="28758"/>
    <cellStyle name="Sub totals 2 5 12 4" xfId="28759"/>
    <cellStyle name="Sub totals 2 5 13" xfId="3787"/>
    <cellStyle name="Sub totals 2 5 13 2" xfId="28760"/>
    <cellStyle name="Sub totals 2 5 13 2 2" xfId="28761"/>
    <cellStyle name="Sub totals 2 5 13 2 3" xfId="28762"/>
    <cellStyle name="Sub totals 2 5 13 2 4" xfId="28763"/>
    <cellStyle name="Sub totals 2 5 13 3" xfId="28764"/>
    <cellStyle name="Sub totals 2 5 13 4" xfId="28765"/>
    <cellStyle name="Sub totals 2 5 14" xfId="3788"/>
    <cellStyle name="Sub totals 2 5 14 2" xfId="28766"/>
    <cellStyle name="Sub totals 2 5 14 2 2" xfId="28767"/>
    <cellStyle name="Sub totals 2 5 14 2 3" xfId="28768"/>
    <cellStyle name="Sub totals 2 5 14 2 4" xfId="28769"/>
    <cellStyle name="Sub totals 2 5 14 3" xfId="28770"/>
    <cellStyle name="Sub totals 2 5 14 4" xfId="28771"/>
    <cellStyle name="Sub totals 2 5 15" xfId="3789"/>
    <cellStyle name="Sub totals 2 5 15 2" xfId="28772"/>
    <cellStyle name="Sub totals 2 5 15 2 2" xfId="28773"/>
    <cellStyle name="Sub totals 2 5 15 2 3" xfId="28774"/>
    <cellStyle name="Sub totals 2 5 15 2 4" xfId="28775"/>
    <cellStyle name="Sub totals 2 5 15 3" xfId="28776"/>
    <cellStyle name="Sub totals 2 5 15 4" xfId="28777"/>
    <cellStyle name="Sub totals 2 5 16" xfId="3790"/>
    <cellStyle name="Sub totals 2 5 16 2" xfId="28778"/>
    <cellStyle name="Sub totals 2 5 16 2 2" xfId="28779"/>
    <cellStyle name="Sub totals 2 5 16 2 3" xfId="28780"/>
    <cellStyle name="Sub totals 2 5 16 2 4" xfId="28781"/>
    <cellStyle name="Sub totals 2 5 16 3" xfId="28782"/>
    <cellStyle name="Sub totals 2 5 16 4" xfId="28783"/>
    <cellStyle name="Sub totals 2 5 17" xfId="3791"/>
    <cellStyle name="Sub totals 2 5 17 2" xfId="28784"/>
    <cellStyle name="Sub totals 2 5 17 2 2" xfId="28785"/>
    <cellStyle name="Sub totals 2 5 17 2 3" xfId="28786"/>
    <cellStyle name="Sub totals 2 5 17 2 4" xfId="28787"/>
    <cellStyle name="Sub totals 2 5 17 3" xfId="28788"/>
    <cellStyle name="Sub totals 2 5 17 4" xfId="28789"/>
    <cellStyle name="Sub totals 2 5 18" xfId="3792"/>
    <cellStyle name="Sub totals 2 5 18 2" xfId="28790"/>
    <cellStyle name="Sub totals 2 5 18 2 2" xfId="28791"/>
    <cellStyle name="Sub totals 2 5 18 2 3" xfId="28792"/>
    <cellStyle name="Sub totals 2 5 18 2 4" xfId="28793"/>
    <cellStyle name="Sub totals 2 5 18 3" xfId="28794"/>
    <cellStyle name="Sub totals 2 5 18 4" xfId="28795"/>
    <cellStyle name="Sub totals 2 5 19" xfId="3793"/>
    <cellStyle name="Sub totals 2 5 19 2" xfId="28796"/>
    <cellStyle name="Sub totals 2 5 19 2 2" xfId="28797"/>
    <cellStyle name="Sub totals 2 5 19 2 3" xfId="28798"/>
    <cellStyle name="Sub totals 2 5 19 2 4" xfId="28799"/>
    <cellStyle name="Sub totals 2 5 19 3" xfId="28800"/>
    <cellStyle name="Sub totals 2 5 19 4" xfId="28801"/>
    <cellStyle name="Sub totals 2 5 2" xfId="3794"/>
    <cellStyle name="Sub totals 2 5 2 2" xfId="28802"/>
    <cellStyle name="Sub totals 2 5 2 2 2" xfId="28803"/>
    <cellStyle name="Sub totals 2 5 2 2 3" xfId="28804"/>
    <cellStyle name="Sub totals 2 5 2 2 4" xfId="28805"/>
    <cellStyle name="Sub totals 2 5 2 3" xfId="28806"/>
    <cellStyle name="Sub totals 2 5 2 4" xfId="28807"/>
    <cellStyle name="Sub totals 2 5 20" xfId="3795"/>
    <cellStyle name="Sub totals 2 5 20 2" xfId="28808"/>
    <cellStyle name="Sub totals 2 5 20 2 2" xfId="28809"/>
    <cellStyle name="Sub totals 2 5 20 2 3" xfId="28810"/>
    <cellStyle name="Sub totals 2 5 20 2 4" xfId="28811"/>
    <cellStyle name="Sub totals 2 5 20 3" xfId="28812"/>
    <cellStyle name="Sub totals 2 5 20 4" xfId="28813"/>
    <cellStyle name="Sub totals 2 5 21" xfId="3796"/>
    <cellStyle name="Sub totals 2 5 21 2" xfId="28814"/>
    <cellStyle name="Sub totals 2 5 21 2 2" xfId="28815"/>
    <cellStyle name="Sub totals 2 5 21 2 3" xfId="28816"/>
    <cellStyle name="Sub totals 2 5 21 2 4" xfId="28817"/>
    <cellStyle name="Sub totals 2 5 21 3" xfId="28818"/>
    <cellStyle name="Sub totals 2 5 21 4" xfId="28819"/>
    <cellStyle name="Sub totals 2 5 22" xfId="3797"/>
    <cellStyle name="Sub totals 2 5 22 2" xfId="28820"/>
    <cellStyle name="Sub totals 2 5 22 2 2" xfId="28821"/>
    <cellStyle name="Sub totals 2 5 22 2 3" xfId="28822"/>
    <cellStyle name="Sub totals 2 5 22 2 4" xfId="28823"/>
    <cellStyle name="Sub totals 2 5 22 3" xfId="28824"/>
    <cellStyle name="Sub totals 2 5 22 4" xfId="28825"/>
    <cellStyle name="Sub totals 2 5 23" xfId="3798"/>
    <cellStyle name="Sub totals 2 5 23 2" xfId="28826"/>
    <cellStyle name="Sub totals 2 5 23 2 2" xfId="28827"/>
    <cellStyle name="Sub totals 2 5 23 2 3" xfId="28828"/>
    <cellStyle name="Sub totals 2 5 23 2 4" xfId="28829"/>
    <cellStyle name="Sub totals 2 5 23 3" xfId="28830"/>
    <cellStyle name="Sub totals 2 5 23 4" xfId="28831"/>
    <cellStyle name="Sub totals 2 5 24" xfId="3799"/>
    <cellStyle name="Sub totals 2 5 24 2" xfId="28832"/>
    <cellStyle name="Sub totals 2 5 24 2 2" xfId="28833"/>
    <cellStyle name="Sub totals 2 5 24 2 3" xfId="28834"/>
    <cellStyle name="Sub totals 2 5 24 2 4" xfId="28835"/>
    <cellStyle name="Sub totals 2 5 24 3" xfId="28836"/>
    <cellStyle name="Sub totals 2 5 24 4" xfId="28837"/>
    <cellStyle name="Sub totals 2 5 25" xfId="3800"/>
    <cellStyle name="Sub totals 2 5 25 2" xfId="28838"/>
    <cellStyle name="Sub totals 2 5 25 2 2" xfId="28839"/>
    <cellStyle name="Sub totals 2 5 25 2 3" xfId="28840"/>
    <cellStyle name="Sub totals 2 5 25 2 4" xfId="28841"/>
    <cellStyle name="Sub totals 2 5 25 3" xfId="28842"/>
    <cellStyle name="Sub totals 2 5 25 4" xfId="28843"/>
    <cellStyle name="Sub totals 2 5 26" xfId="3801"/>
    <cellStyle name="Sub totals 2 5 26 2" xfId="28844"/>
    <cellStyle name="Sub totals 2 5 26 2 2" xfId="28845"/>
    <cellStyle name="Sub totals 2 5 26 2 3" xfId="28846"/>
    <cellStyle name="Sub totals 2 5 26 2 4" xfId="28847"/>
    <cellStyle name="Sub totals 2 5 26 3" xfId="28848"/>
    <cellStyle name="Sub totals 2 5 26 4" xfId="28849"/>
    <cellStyle name="Sub totals 2 5 27" xfId="3802"/>
    <cellStyle name="Sub totals 2 5 27 2" xfId="28850"/>
    <cellStyle name="Sub totals 2 5 27 2 2" xfId="28851"/>
    <cellStyle name="Sub totals 2 5 27 2 3" xfId="28852"/>
    <cellStyle name="Sub totals 2 5 27 2 4" xfId="28853"/>
    <cellStyle name="Sub totals 2 5 27 3" xfId="28854"/>
    <cellStyle name="Sub totals 2 5 27 4" xfId="28855"/>
    <cellStyle name="Sub totals 2 5 28" xfId="3803"/>
    <cellStyle name="Sub totals 2 5 28 2" xfId="28856"/>
    <cellStyle name="Sub totals 2 5 28 2 2" xfId="28857"/>
    <cellStyle name="Sub totals 2 5 28 2 3" xfId="28858"/>
    <cellStyle name="Sub totals 2 5 28 2 4" xfId="28859"/>
    <cellStyle name="Sub totals 2 5 28 3" xfId="28860"/>
    <cellStyle name="Sub totals 2 5 28 4" xfId="28861"/>
    <cellStyle name="Sub totals 2 5 29" xfId="3804"/>
    <cellStyle name="Sub totals 2 5 29 2" xfId="28862"/>
    <cellStyle name="Sub totals 2 5 29 2 2" xfId="28863"/>
    <cellStyle name="Sub totals 2 5 29 2 3" xfId="28864"/>
    <cellStyle name="Sub totals 2 5 29 2 4" xfId="28865"/>
    <cellStyle name="Sub totals 2 5 29 3" xfId="28866"/>
    <cellStyle name="Sub totals 2 5 29 4" xfId="28867"/>
    <cellStyle name="Sub totals 2 5 3" xfId="3805"/>
    <cellStyle name="Sub totals 2 5 3 2" xfId="28868"/>
    <cellStyle name="Sub totals 2 5 3 2 2" xfId="28869"/>
    <cellStyle name="Sub totals 2 5 3 2 3" xfId="28870"/>
    <cellStyle name="Sub totals 2 5 3 2 4" xfId="28871"/>
    <cellStyle name="Sub totals 2 5 3 3" xfId="28872"/>
    <cellStyle name="Sub totals 2 5 3 4" xfId="28873"/>
    <cellStyle name="Sub totals 2 5 30" xfId="3806"/>
    <cellStyle name="Sub totals 2 5 30 2" xfId="28874"/>
    <cellStyle name="Sub totals 2 5 30 2 2" xfId="28875"/>
    <cellStyle name="Sub totals 2 5 30 2 3" xfId="28876"/>
    <cellStyle name="Sub totals 2 5 30 2 4" xfId="28877"/>
    <cellStyle name="Sub totals 2 5 30 3" xfId="28878"/>
    <cellStyle name="Sub totals 2 5 30 4" xfId="28879"/>
    <cellStyle name="Sub totals 2 5 31" xfId="3807"/>
    <cellStyle name="Sub totals 2 5 31 2" xfId="28880"/>
    <cellStyle name="Sub totals 2 5 31 2 2" xfId="28881"/>
    <cellStyle name="Sub totals 2 5 31 2 3" xfId="28882"/>
    <cellStyle name="Sub totals 2 5 31 2 4" xfId="28883"/>
    <cellStyle name="Sub totals 2 5 31 3" xfId="28884"/>
    <cellStyle name="Sub totals 2 5 31 4" xfId="28885"/>
    <cellStyle name="Sub totals 2 5 32" xfId="3808"/>
    <cellStyle name="Sub totals 2 5 32 2" xfId="28886"/>
    <cellStyle name="Sub totals 2 5 32 2 2" xfId="28887"/>
    <cellStyle name="Sub totals 2 5 32 2 3" xfId="28888"/>
    <cellStyle name="Sub totals 2 5 32 2 4" xfId="28889"/>
    <cellStyle name="Sub totals 2 5 32 3" xfId="28890"/>
    <cellStyle name="Sub totals 2 5 32 4" xfId="28891"/>
    <cellStyle name="Sub totals 2 5 33" xfId="3809"/>
    <cellStyle name="Sub totals 2 5 33 2" xfId="28892"/>
    <cellStyle name="Sub totals 2 5 33 2 2" xfId="28893"/>
    <cellStyle name="Sub totals 2 5 33 2 3" xfId="28894"/>
    <cellStyle name="Sub totals 2 5 33 2 4" xfId="28895"/>
    <cellStyle name="Sub totals 2 5 33 3" xfId="28896"/>
    <cellStyle name="Sub totals 2 5 33 4" xfId="28897"/>
    <cellStyle name="Sub totals 2 5 34" xfId="3810"/>
    <cellStyle name="Sub totals 2 5 34 2" xfId="28898"/>
    <cellStyle name="Sub totals 2 5 34 2 2" xfId="28899"/>
    <cellStyle name="Sub totals 2 5 34 2 3" xfId="28900"/>
    <cellStyle name="Sub totals 2 5 34 2 4" xfId="28901"/>
    <cellStyle name="Sub totals 2 5 34 3" xfId="28902"/>
    <cellStyle name="Sub totals 2 5 34 4" xfId="28903"/>
    <cellStyle name="Sub totals 2 5 35" xfId="3811"/>
    <cellStyle name="Sub totals 2 5 35 2" xfId="28904"/>
    <cellStyle name="Sub totals 2 5 35 2 2" xfId="28905"/>
    <cellStyle name="Sub totals 2 5 35 2 3" xfId="28906"/>
    <cellStyle name="Sub totals 2 5 35 2 4" xfId="28907"/>
    <cellStyle name="Sub totals 2 5 35 3" xfId="28908"/>
    <cellStyle name="Sub totals 2 5 35 4" xfId="28909"/>
    <cellStyle name="Sub totals 2 5 36" xfId="3812"/>
    <cellStyle name="Sub totals 2 5 36 2" xfId="28910"/>
    <cellStyle name="Sub totals 2 5 36 2 2" xfId="28911"/>
    <cellStyle name="Sub totals 2 5 36 2 3" xfId="28912"/>
    <cellStyle name="Sub totals 2 5 36 2 4" xfId="28913"/>
    <cellStyle name="Sub totals 2 5 36 3" xfId="28914"/>
    <cellStyle name="Sub totals 2 5 36 4" xfId="28915"/>
    <cellStyle name="Sub totals 2 5 37" xfId="3813"/>
    <cellStyle name="Sub totals 2 5 37 2" xfId="28916"/>
    <cellStyle name="Sub totals 2 5 37 2 2" xfId="28917"/>
    <cellStyle name="Sub totals 2 5 37 2 3" xfId="28918"/>
    <cellStyle name="Sub totals 2 5 37 2 4" xfId="28919"/>
    <cellStyle name="Sub totals 2 5 37 3" xfId="28920"/>
    <cellStyle name="Sub totals 2 5 37 4" xfId="28921"/>
    <cellStyle name="Sub totals 2 5 38" xfId="3814"/>
    <cellStyle name="Sub totals 2 5 38 2" xfId="28922"/>
    <cellStyle name="Sub totals 2 5 38 2 2" xfId="28923"/>
    <cellStyle name="Sub totals 2 5 38 2 3" xfId="28924"/>
    <cellStyle name="Sub totals 2 5 38 2 4" xfId="28925"/>
    <cellStyle name="Sub totals 2 5 38 3" xfId="28926"/>
    <cellStyle name="Sub totals 2 5 38 4" xfId="28927"/>
    <cellStyle name="Sub totals 2 5 39" xfId="3815"/>
    <cellStyle name="Sub totals 2 5 39 2" xfId="28928"/>
    <cellStyle name="Sub totals 2 5 39 2 2" xfId="28929"/>
    <cellStyle name="Sub totals 2 5 39 2 3" xfId="28930"/>
    <cellStyle name="Sub totals 2 5 39 2 4" xfId="28931"/>
    <cellStyle name="Sub totals 2 5 39 3" xfId="28932"/>
    <cellStyle name="Sub totals 2 5 39 4" xfId="28933"/>
    <cellStyle name="Sub totals 2 5 4" xfId="3816"/>
    <cellStyle name="Sub totals 2 5 4 2" xfId="28934"/>
    <cellStyle name="Sub totals 2 5 4 2 2" xfId="28935"/>
    <cellStyle name="Sub totals 2 5 4 2 3" xfId="28936"/>
    <cellStyle name="Sub totals 2 5 4 2 4" xfId="28937"/>
    <cellStyle name="Sub totals 2 5 4 3" xfId="28938"/>
    <cellStyle name="Sub totals 2 5 4 4" xfId="28939"/>
    <cellStyle name="Sub totals 2 5 40" xfId="3817"/>
    <cellStyle name="Sub totals 2 5 40 2" xfId="28940"/>
    <cellStyle name="Sub totals 2 5 40 2 2" xfId="28941"/>
    <cellStyle name="Sub totals 2 5 40 2 3" xfId="28942"/>
    <cellStyle name="Sub totals 2 5 40 2 4" xfId="28943"/>
    <cellStyle name="Sub totals 2 5 40 3" xfId="28944"/>
    <cellStyle name="Sub totals 2 5 40 4" xfId="28945"/>
    <cellStyle name="Sub totals 2 5 41" xfId="3818"/>
    <cellStyle name="Sub totals 2 5 41 2" xfId="28946"/>
    <cellStyle name="Sub totals 2 5 41 2 2" xfId="28947"/>
    <cellStyle name="Sub totals 2 5 41 2 3" xfId="28948"/>
    <cellStyle name="Sub totals 2 5 41 2 4" xfId="28949"/>
    <cellStyle name="Sub totals 2 5 41 3" xfId="28950"/>
    <cellStyle name="Sub totals 2 5 41 4" xfId="28951"/>
    <cellStyle name="Sub totals 2 5 42" xfId="3819"/>
    <cellStyle name="Sub totals 2 5 42 2" xfId="28952"/>
    <cellStyle name="Sub totals 2 5 42 2 2" xfId="28953"/>
    <cellStyle name="Sub totals 2 5 42 2 3" xfId="28954"/>
    <cellStyle name="Sub totals 2 5 42 2 4" xfId="28955"/>
    <cellStyle name="Sub totals 2 5 42 3" xfId="28956"/>
    <cellStyle name="Sub totals 2 5 42 4" xfId="28957"/>
    <cellStyle name="Sub totals 2 5 43" xfId="3820"/>
    <cellStyle name="Sub totals 2 5 43 2" xfId="28958"/>
    <cellStyle name="Sub totals 2 5 43 2 2" xfId="28959"/>
    <cellStyle name="Sub totals 2 5 43 2 3" xfId="28960"/>
    <cellStyle name="Sub totals 2 5 43 2 4" xfId="28961"/>
    <cellStyle name="Sub totals 2 5 43 3" xfId="28962"/>
    <cellStyle name="Sub totals 2 5 43 4" xfId="28963"/>
    <cellStyle name="Sub totals 2 5 44" xfId="3821"/>
    <cellStyle name="Sub totals 2 5 44 2" xfId="28964"/>
    <cellStyle name="Sub totals 2 5 44 2 2" xfId="28965"/>
    <cellStyle name="Sub totals 2 5 44 2 3" xfId="28966"/>
    <cellStyle name="Sub totals 2 5 44 2 4" xfId="28967"/>
    <cellStyle name="Sub totals 2 5 44 3" xfId="28968"/>
    <cellStyle name="Sub totals 2 5 44 4" xfId="28969"/>
    <cellStyle name="Sub totals 2 5 45" xfId="28970"/>
    <cellStyle name="Sub totals 2 5 45 2" xfId="28971"/>
    <cellStyle name="Sub totals 2 5 45 3" xfId="28972"/>
    <cellStyle name="Sub totals 2 5 45 4" xfId="28973"/>
    <cellStyle name="Sub totals 2 5 46" xfId="28974"/>
    <cellStyle name="Sub totals 2 5 46 2" xfId="28975"/>
    <cellStyle name="Sub totals 2 5 46 3" xfId="28976"/>
    <cellStyle name="Sub totals 2 5 46 4" xfId="28977"/>
    <cellStyle name="Sub totals 2 5 47" xfId="28978"/>
    <cellStyle name="Sub totals 2 5 5" xfId="3822"/>
    <cellStyle name="Sub totals 2 5 5 2" xfId="28979"/>
    <cellStyle name="Sub totals 2 5 5 2 2" xfId="28980"/>
    <cellStyle name="Sub totals 2 5 5 2 3" xfId="28981"/>
    <cellStyle name="Sub totals 2 5 5 2 4" xfId="28982"/>
    <cellStyle name="Sub totals 2 5 5 3" xfId="28983"/>
    <cellStyle name="Sub totals 2 5 5 4" xfId="28984"/>
    <cellStyle name="Sub totals 2 5 6" xfId="3823"/>
    <cellStyle name="Sub totals 2 5 6 2" xfId="28985"/>
    <cellStyle name="Sub totals 2 5 6 2 2" xfId="28986"/>
    <cellStyle name="Sub totals 2 5 6 2 3" xfId="28987"/>
    <cellStyle name="Sub totals 2 5 6 2 4" xfId="28988"/>
    <cellStyle name="Sub totals 2 5 6 3" xfId="28989"/>
    <cellStyle name="Sub totals 2 5 6 4" xfId="28990"/>
    <cellStyle name="Sub totals 2 5 7" xfId="3824"/>
    <cellStyle name="Sub totals 2 5 7 2" xfId="28991"/>
    <cellStyle name="Sub totals 2 5 7 2 2" xfId="28992"/>
    <cellStyle name="Sub totals 2 5 7 2 3" xfId="28993"/>
    <cellStyle name="Sub totals 2 5 7 2 4" xfId="28994"/>
    <cellStyle name="Sub totals 2 5 7 3" xfId="28995"/>
    <cellStyle name="Sub totals 2 5 7 4" xfId="28996"/>
    <cellStyle name="Sub totals 2 5 8" xfId="3825"/>
    <cellStyle name="Sub totals 2 5 8 2" xfId="28997"/>
    <cellStyle name="Sub totals 2 5 8 2 2" xfId="28998"/>
    <cellStyle name="Sub totals 2 5 8 2 3" xfId="28999"/>
    <cellStyle name="Sub totals 2 5 8 2 4" xfId="29000"/>
    <cellStyle name="Sub totals 2 5 8 3" xfId="29001"/>
    <cellStyle name="Sub totals 2 5 8 4" xfId="29002"/>
    <cellStyle name="Sub totals 2 5 9" xfId="3826"/>
    <cellStyle name="Sub totals 2 5 9 2" xfId="29003"/>
    <cellStyle name="Sub totals 2 5 9 2 2" xfId="29004"/>
    <cellStyle name="Sub totals 2 5 9 2 3" xfId="29005"/>
    <cellStyle name="Sub totals 2 5 9 2 4" xfId="29006"/>
    <cellStyle name="Sub totals 2 5 9 3" xfId="29007"/>
    <cellStyle name="Sub totals 2 5 9 4" xfId="29008"/>
    <cellStyle name="Sub totals 2 6" xfId="3827"/>
    <cellStyle name="Sub totals 2 6 2" xfId="29009"/>
    <cellStyle name="Sub totals 2 6 2 2" xfId="29010"/>
    <cellStyle name="Sub totals 2 6 2 3" xfId="29011"/>
    <cellStyle name="Sub totals 2 6 2 4" xfId="29012"/>
    <cellStyle name="Sub totals 2 6 3" xfId="29013"/>
    <cellStyle name="Sub totals 2 6 4" xfId="29014"/>
    <cellStyle name="Sub totals 2 7" xfId="3828"/>
    <cellStyle name="Sub totals 2 7 2" xfId="29015"/>
    <cellStyle name="Sub totals 2 7 2 2" xfId="29016"/>
    <cellStyle name="Sub totals 2 7 2 3" xfId="29017"/>
    <cellStyle name="Sub totals 2 7 2 4" xfId="29018"/>
    <cellStyle name="Sub totals 2 7 3" xfId="29019"/>
    <cellStyle name="Sub totals 2 7 4" xfId="29020"/>
    <cellStyle name="Sub totals 2 8" xfId="3829"/>
    <cellStyle name="Sub totals 2 8 2" xfId="29021"/>
    <cellStyle name="Sub totals 2 8 2 2" xfId="29022"/>
    <cellStyle name="Sub totals 2 8 2 3" xfId="29023"/>
    <cellStyle name="Sub totals 2 8 2 4" xfId="29024"/>
    <cellStyle name="Sub totals 2 8 3" xfId="29025"/>
    <cellStyle name="Sub totals 2 8 4" xfId="29026"/>
    <cellStyle name="Sub totals 2 9" xfId="3830"/>
    <cellStyle name="Sub totals 2 9 2" xfId="29027"/>
    <cellStyle name="Sub totals 2 9 2 2" xfId="29028"/>
    <cellStyle name="Sub totals 2 9 2 3" xfId="29029"/>
    <cellStyle name="Sub totals 2 9 2 4" xfId="29030"/>
    <cellStyle name="Sub totals 2 9 3" xfId="29031"/>
    <cellStyle name="Sub totals 2 9 4" xfId="29032"/>
    <cellStyle name="Sub totals 20" xfId="3831"/>
    <cellStyle name="Sub totals 20 2" xfId="29033"/>
    <cellStyle name="Sub totals 20 2 2" xfId="29034"/>
    <cellStyle name="Sub totals 20 2 3" xfId="29035"/>
    <cellStyle name="Sub totals 20 2 4" xfId="29036"/>
    <cellStyle name="Sub totals 20 3" xfId="29037"/>
    <cellStyle name="Sub totals 20 4" xfId="29038"/>
    <cellStyle name="Sub totals 21" xfId="3832"/>
    <cellStyle name="Sub totals 21 2" xfId="29039"/>
    <cellStyle name="Sub totals 21 2 2" xfId="29040"/>
    <cellStyle name="Sub totals 21 2 3" xfId="29041"/>
    <cellStyle name="Sub totals 21 2 4" xfId="29042"/>
    <cellStyle name="Sub totals 21 3" xfId="29043"/>
    <cellStyle name="Sub totals 21 4" xfId="29044"/>
    <cellStyle name="Sub totals 22" xfId="3833"/>
    <cellStyle name="Sub totals 22 2" xfId="29045"/>
    <cellStyle name="Sub totals 22 2 2" xfId="29046"/>
    <cellStyle name="Sub totals 22 2 3" xfId="29047"/>
    <cellStyle name="Sub totals 22 2 4" xfId="29048"/>
    <cellStyle name="Sub totals 22 3" xfId="29049"/>
    <cellStyle name="Sub totals 22 4" xfId="29050"/>
    <cellStyle name="Sub totals 23" xfId="3834"/>
    <cellStyle name="Sub totals 23 2" xfId="29051"/>
    <cellStyle name="Sub totals 23 2 2" xfId="29052"/>
    <cellStyle name="Sub totals 23 2 3" xfId="29053"/>
    <cellStyle name="Sub totals 23 2 4" xfId="29054"/>
    <cellStyle name="Sub totals 23 3" xfId="29055"/>
    <cellStyle name="Sub totals 23 4" xfId="29056"/>
    <cellStyle name="Sub totals 24" xfId="3835"/>
    <cellStyle name="Sub totals 24 2" xfId="29057"/>
    <cellStyle name="Sub totals 24 2 2" xfId="29058"/>
    <cellStyle name="Sub totals 24 2 3" xfId="29059"/>
    <cellStyle name="Sub totals 24 2 4" xfId="29060"/>
    <cellStyle name="Sub totals 24 3" xfId="29061"/>
    <cellStyle name="Sub totals 24 4" xfId="29062"/>
    <cellStyle name="Sub totals 25" xfId="3836"/>
    <cellStyle name="Sub totals 25 2" xfId="29063"/>
    <cellStyle name="Sub totals 25 2 2" xfId="29064"/>
    <cellStyle name="Sub totals 25 2 3" xfId="29065"/>
    <cellStyle name="Sub totals 25 2 4" xfId="29066"/>
    <cellStyle name="Sub totals 25 3" xfId="29067"/>
    <cellStyle name="Sub totals 25 4" xfId="29068"/>
    <cellStyle name="Sub totals 3" xfId="3837"/>
    <cellStyle name="Sub totals 3 10" xfId="3838"/>
    <cellStyle name="Sub totals 3 10 2" xfId="29069"/>
    <cellStyle name="Sub totals 3 10 2 2" xfId="29070"/>
    <cellStyle name="Sub totals 3 10 2 3" xfId="29071"/>
    <cellStyle name="Sub totals 3 10 2 4" xfId="29072"/>
    <cellStyle name="Sub totals 3 10 3" xfId="29073"/>
    <cellStyle name="Sub totals 3 10 4" xfId="29074"/>
    <cellStyle name="Sub totals 3 11" xfId="3839"/>
    <cellStyle name="Sub totals 3 11 2" xfId="29075"/>
    <cellStyle name="Sub totals 3 11 2 2" xfId="29076"/>
    <cellStyle name="Sub totals 3 11 2 3" xfId="29077"/>
    <cellStyle name="Sub totals 3 11 2 4" xfId="29078"/>
    <cellStyle name="Sub totals 3 11 3" xfId="29079"/>
    <cellStyle name="Sub totals 3 11 4" xfId="29080"/>
    <cellStyle name="Sub totals 3 12" xfId="3840"/>
    <cellStyle name="Sub totals 3 12 2" xfId="29081"/>
    <cellStyle name="Sub totals 3 12 2 2" xfId="29082"/>
    <cellStyle name="Sub totals 3 12 2 3" xfId="29083"/>
    <cellStyle name="Sub totals 3 12 2 4" xfId="29084"/>
    <cellStyle name="Sub totals 3 12 3" xfId="29085"/>
    <cellStyle name="Sub totals 3 12 4" xfId="29086"/>
    <cellStyle name="Sub totals 3 13" xfId="3841"/>
    <cellStyle name="Sub totals 3 13 2" xfId="29087"/>
    <cellStyle name="Sub totals 3 13 2 2" xfId="29088"/>
    <cellStyle name="Sub totals 3 13 2 3" xfId="29089"/>
    <cellStyle name="Sub totals 3 13 2 4" xfId="29090"/>
    <cellStyle name="Sub totals 3 13 3" xfId="29091"/>
    <cellStyle name="Sub totals 3 13 4" xfId="29092"/>
    <cellStyle name="Sub totals 3 14" xfId="3842"/>
    <cellStyle name="Sub totals 3 14 2" xfId="29093"/>
    <cellStyle name="Sub totals 3 14 2 2" xfId="29094"/>
    <cellStyle name="Sub totals 3 14 2 3" xfId="29095"/>
    <cellStyle name="Sub totals 3 14 2 4" xfId="29096"/>
    <cellStyle name="Sub totals 3 14 3" xfId="29097"/>
    <cellStyle name="Sub totals 3 14 4" xfId="29098"/>
    <cellStyle name="Sub totals 3 15" xfId="3843"/>
    <cellStyle name="Sub totals 3 15 2" xfId="29099"/>
    <cellStyle name="Sub totals 3 15 2 2" xfId="29100"/>
    <cellStyle name="Sub totals 3 15 2 3" xfId="29101"/>
    <cellStyle name="Sub totals 3 15 2 4" xfId="29102"/>
    <cellStyle name="Sub totals 3 15 3" xfId="29103"/>
    <cellStyle name="Sub totals 3 15 4" xfId="29104"/>
    <cellStyle name="Sub totals 3 16" xfId="3844"/>
    <cellStyle name="Sub totals 3 16 2" xfId="29105"/>
    <cellStyle name="Sub totals 3 16 2 2" xfId="29106"/>
    <cellStyle name="Sub totals 3 16 2 3" xfId="29107"/>
    <cellStyle name="Sub totals 3 16 2 4" xfId="29108"/>
    <cellStyle name="Sub totals 3 16 3" xfId="29109"/>
    <cellStyle name="Sub totals 3 16 4" xfId="29110"/>
    <cellStyle name="Sub totals 3 17" xfId="3845"/>
    <cellStyle name="Sub totals 3 17 2" xfId="29111"/>
    <cellStyle name="Sub totals 3 17 2 2" xfId="29112"/>
    <cellStyle name="Sub totals 3 17 2 3" xfId="29113"/>
    <cellStyle name="Sub totals 3 17 2 4" xfId="29114"/>
    <cellStyle name="Sub totals 3 17 3" xfId="29115"/>
    <cellStyle name="Sub totals 3 17 4" xfId="29116"/>
    <cellStyle name="Sub totals 3 18" xfId="3846"/>
    <cellStyle name="Sub totals 3 18 2" xfId="29117"/>
    <cellStyle name="Sub totals 3 18 2 2" xfId="29118"/>
    <cellStyle name="Sub totals 3 18 2 3" xfId="29119"/>
    <cellStyle name="Sub totals 3 18 2 4" xfId="29120"/>
    <cellStyle name="Sub totals 3 18 3" xfId="29121"/>
    <cellStyle name="Sub totals 3 18 4" xfId="29122"/>
    <cellStyle name="Sub totals 3 19" xfId="3847"/>
    <cellStyle name="Sub totals 3 19 2" xfId="29123"/>
    <cellStyle name="Sub totals 3 19 2 2" xfId="29124"/>
    <cellStyle name="Sub totals 3 19 2 3" xfId="29125"/>
    <cellStyle name="Sub totals 3 19 2 4" xfId="29126"/>
    <cellStyle name="Sub totals 3 19 3" xfId="29127"/>
    <cellStyle name="Sub totals 3 19 4" xfId="29128"/>
    <cellStyle name="Sub totals 3 2" xfId="3848"/>
    <cellStyle name="Sub totals 3 2 10" xfId="3849"/>
    <cellStyle name="Sub totals 3 2 10 2" xfId="29129"/>
    <cellStyle name="Sub totals 3 2 10 2 2" xfId="29130"/>
    <cellStyle name="Sub totals 3 2 10 2 3" xfId="29131"/>
    <cellStyle name="Sub totals 3 2 10 2 4" xfId="29132"/>
    <cellStyle name="Sub totals 3 2 10 3" xfId="29133"/>
    <cellStyle name="Sub totals 3 2 10 4" xfId="29134"/>
    <cellStyle name="Sub totals 3 2 11" xfId="3850"/>
    <cellStyle name="Sub totals 3 2 11 2" xfId="29135"/>
    <cellStyle name="Sub totals 3 2 11 2 2" xfId="29136"/>
    <cellStyle name="Sub totals 3 2 11 2 3" xfId="29137"/>
    <cellStyle name="Sub totals 3 2 11 2 4" xfId="29138"/>
    <cellStyle name="Sub totals 3 2 11 3" xfId="29139"/>
    <cellStyle name="Sub totals 3 2 11 4" xfId="29140"/>
    <cellStyle name="Sub totals 3 2 12" xfId="3851"/>
    <cellStyle name="Sub totals 3 2 12 2" xfId="29141"/>
    <cellStyle name="Sub totals 3 2 12 2 2" xfId="29142"/>
    <cellStyle name="Sub totals 3 2 12 2 3" xfId="29143"/>
    <cellStyle name="Sub totals 3 2 12 2 4" xfId="29144"/>
    <cellStyle name="Sub totals 3 2 12 3" xfId="29145"/>
    <cellStyle name="Sub totals 3 2 12 4" xfId="29146"/>
    <cellStyle name="Sub totals 3 2 13" xfId="3852"/>
    <cellStyle name="Sub totals 3 2 13 2" xfId="29147"/>
    <cellStyle name="Sub totals 3 2 13 2 2" xfId="29148"/>
    <cellStyle name="Sub totals 3 2 13 2 3" xfId="29149"/>
    <cellStyle name="Sub totals 3 2 13 2 4" xfId="29150"/>
    <cellStyle name="Sub totals 3 2 13 3" xfId="29151"/>
    <cellStyle name="Sub totals 3 2 13 4" xfId="29152"/>
    <cellStyle name="Sub totals 3 2 14" xfId="3853"/>
    <cellStyle name="Sub totals 3 2 14 2" xfId="29153"/>
    <cellStyle name="Sub totals 3 2 14 2 2" xfId="29154"/>
    <cellStyle name="Sub totals 3 2 14 2 3" xfId="29155"/>
    <cellStyle name="Sub totals 3 2 14 2 4" xfId="29156"/>
    <cellStyle name="Sub totals 3 2 14 3" xfId="29157"/>
    <cellStyle name="Sub totals 3 2 14 4" xfId="29158"/>
    <cellStyle name="Sub totals 3 2 15" xfId="3854"/>
    <cellStyle name="Sub totals 3 2 15 2" xfId="29159"/>
    <cellStyle name="Sub totals 3 2 15 2 2" xfId="29160"/>
    <cellStyle name="Sub totals 3 2 15 2 3" xfId="29161"/>
    <cellStyle name="Sub totals 3 2 15 2 4" xfId="29162"/>
    <cellStyle name="Sub totals 3 2 15 3" xfId="29163"/>
    <cellStyle name="Sub totals 3 2 15 4" xfId="29164"/>
    <cellStyle name="Sub totals 3 2 16" xfId="3855"/>
    <cellStyle name="Sub totals 3 2 16 2" xfId="29165"/>
    <cellStyle name="Sub totals 3 2 16 2 2" xfId="29166"/>
    <cellStyle name="Sub totals 3 2 16 2 3" xfId="29167"/>
    <cellStyle name="Sub totals 3 2 16 2 4" xfId="29168"/>
    <cellStyle name="Sub totals 3 2 16 3" xfId="29169"/>
    <cellStyle name="Sub totals 3 2 16 4" xfId="29170"/>
    <cellStyle name="Sub totals 3 2 17" xfId="3856"/>
    <cellStyle name="Sub totals 3 2 17 2" xfId="29171"/>
    <cellStyle name="Sub totals 3 2 17 2 2" xfId="29172"/>
    <cellStyle name="Sub totals 3 2 17 2 3" xfId="29173"/>
    <cellStyle name="Sub totals 3 2 17 2 4" xfId="29174"/>
    <cellStyle name="Sub totals 3 2 17 3" xfId="29175"/>
    <cellStyle name="Sub totals 3 2 17 4" xfId="29176"/>
    <cellStyle name="Sub totals 3 2 18" xfId="3857"/>
    <cellStyle name="Sub totals 3 2 18 2" xfId="29177"/>
    <cellStyle name="Sub totals 3 2 18 2 2" xfId="29178"/>
    <cellStyle name="Sub totals 3 2 18 2 3" xfId="29179"/>
    <cellStyle name="Sub totals 3 2 18 2 4" xfId="29180"/>
    <cellStyle name="Sub totals 3 2 18 3" xfId="29181"/>
    <cellStyle name="Sub totals 3 2 18 4" xfId="29182"/>
    <cellStyle name="Sub totals 3 2 19" xfId="3858"/>
    <cellStyle name="Sub totals 3 2 19 2" xfId="29183"/>
    <cellStyle name="Sub totals 3 2 19 2 2" xfId="29184"/>
    <cellStyle name="Sub totals 3 2 19 2 3" xfId="29185"/>
    <cellStyle name="Sub totals 3 2 19 2 4" xfId="29186"/>
    <cellStyle name="Sub totals 3 2 19 3" xfId="29187"/>
    <cellStyle name="Sub totals 3 2 19 4" xfId="29188"/>
    <cellStyle name="Sub totals 3 2 2" xfId="3859"/>
    <cellStyle name="Sub totals 3 2 2 10" xfId="3860"/>
    <cellStyle name="Sub totals 3 2 2 10 2" xfId="29189"/>
    <cellStyle name="Sub totals 3 2 2 10 2 2" xfId="29190"/>
    <cellStyle name="Sub totals 3 2 2 10 2 3" xfId="29191"/>
    <cellStyle name="Sub totals 3 2 2 10 2 4" xfId="29192"/>
    <cellStyle name="Sub totals 3 2 2 10 3" xfId="29193"/>
    <cellStyle name="Sub totals 3 2 2 10 4" xfId="29194"/>
    <cellStyle name="Sub totals 3 2 2 11" xfId="3861"/>
    <cellStyle name="Sub totals 3 2 2 11 2" xfId="29195"/>
    <cellStyle name="Sub totals 3 2 2 11 2 2" xfId="29196"/>
    <cellStyle name="Sub totals 3 2 2 11 2 3" xfId="29197"/>
    <cellStyle name="Sub totals 3 2 2 11 2 4" xfId="29198"/>
    <cellStyle name="Sub totals 3 2 2 11 3" xfId="29199"/>
    <cellStyle name="Sub totals 3 2 2 11 4" xfId="29200"/>
    <cellStyle name="Sub totals 3 2 2 12" xfId="3862"/>
    <cellStyle name="Sub totals 3 2 2 12 2" xfId="29201"/>
    <cellStyle name="Sub totals 3 2 2 12 2 2" xfId="29202"/>
    <cellStyle name="Sub totals 3 2 2 12 2 3" xfId="29203"/>
    <cellStyle name="Sub totals 3 2 2 12 2 4" xfId="29204"/>
    <cellStyle name="Sub totals 3 2 2 12 3" xfId="29205"/>
    <cellStyle name="Sub totals 3 2 2 12 4" xfId="29206"/>
    <cellStyle name="Sub totals 3 2 2 13" xfId="3863"/>
    <cellStyle name="Sub totals 3 2 2 13 2" xfId="29207"/>
    <cellStyle name="Sub totals 3 2 2 13 2 2" xfId="29208"/>
    <cellStyle name="Sub totals 3 2 2 13 2 3" xfId="29209"/>
    <cellStyle name="Sub totals 3 2 2 13 2 4" xfId="29210"/>
    <cellStyle name="Sub totals 3 2 2 13 3" xfId="29211"/>
    <cellStyle name="Sub totals 3 2 2 13 4" xfId="29212"/>
    <cellStyle name="Sub totals 3 2 2 14" xfId="3864"/>
    <cellStyle name="Sub totals 3 2 2 14 2" xfId="29213"/>
    <cellStyle name="Sub totals 3 2 2 14 2 2" xfId="29214"/>
    <cellStyle name="Sub totals 3 2 2 14 2 3" xfId="29215"/>
    <cellStyle name="Sub totals 3 2 2 14 2 4" xfId="29216"/>
    <cellStyle name="Sub totals 3 2 2 14 3" xfId="29217"/>
    <cellStyle name="Sub totals 3 2 2 14 4" xfId="29218"/>
    <cellStyle name="Sub totals 3 2 2 15" xfId="3865"/>
    <cellStyle name="Sub totals 3 2 2 15 2" xfId="29219"/>
    <cellStyle name="Sub totals 3 2 2 15 2 2" xfId="29220"/>
    <cellStyle name="Sub totals 3 2 2 15 2 3" xfId="29221"/>
    <cellStyle name="Sub totals 3 2 2 15 2 4" xfId="29222"/>
    <cellStyle name="Sub totals 3 2 2 15 3" xfId="29223"/>
    <cellStyle name="Sub totals 3 2 2 15 4" xfId="29224"/>
    <cellStyle name="Sub totals 3 2 2 16" xfId="3866"/>
    <cellStyle name="Sub totals 3 2 2 16 2" xfId="29225"/>
    <cellStyle name="Sub totals 3 2 2 16 2 2" xfId="29226"/>
    <cellStyle name="Sub totals 3 2 2 16 2 3" xfId="29227"/>
    <cellStyle name="Sub totals 3 2 2 16 2 4" xfId="29228"/>
    <cellStyle name="Sub totals 3 2 2 16 3" xfId="29229"/>
    <cellStyle name="Sub totals 3 2 2 16 4" xfId="29230"/>
    <cellStyle name="Sub totals 3 2 2 17" xfId="3867"/>
    <cellStyle name="Sub totals 3 2 2 17 2" xfId="29231"/>
    <cellStyle name="Sub totals 3 2 2 17 2 2" xfId="29232"/>
    <cellStyle name="Sub totals 3 2 2 17 2 3" xfId="29233"/>
    <cellStyle name="Sub totals 3 2 2 17 2 4" xfId="29234"/>
    <cellStyle name="Sub totals 3 2 2 17 3" xfId="29235"/>
    <cellStyle name="Sub totals 3 2 2 17 4" xfId="29236"/>
    <cellStyle name="Sub totals 3 2 2 18" xfId="3868"/>
    <cellStyle name="Sub totals 3 2 2 18 2" xfId="29237"/>
    <cellStyle name="Sub totals 3 2 2 18 2 2" xfId="29238"/>
    <cellStyle name="Sub totals 3 2 2 18 2 3" xfId="29239"/>
    <cellStyle name="Sub totals 3 2 2 18 2 4" xfId="29240"/>
    <cellStyle name="Sub totals 3 2 2 18 3" xfId="29241"/>
    <cellStyle name="Sub totals 3 2 2 18 4" xfId="29242"/>
    <cellStyle name="Sub totals 3 2 2 19" xfId="3869"/>
    <cellStyle name="Sub totals 3 2 2 19 2" xfId="29243"/>
    <cellStyle name="Sub totals 3 2 2 19 2 2" xfId="29244"/>
    <cellStyle name="Sub totals 3 2 2 19 2 3" xfId="29245"/>
    <cellStyle name="Sub totals 3 2 2 19 2 4" xfId="29246"/>
    <cellStyle name="Sub totals 3 2 2 19 3" xfId="29247"/>
    <cellStyle name="Sub totals 3 2 2 19 4" xfId="29248"/>
    <cellStyle name="Sub totals 3 2 2 2" xfId="3870"/>
    <cellStyle name="Sub totals 3 2 2 2 2" xfId="29249"/>
    <cellStyle name="Sub totals 3 2 2 2 2 2" xfId="29250"/>
    <cellStyle name="Sub totals 3 2 2 2 2 3" xfId="29251"/>
    <cellStyle name="Sub totals 3 2 2 2 2 4" xfId="29252"/>
    <cellStyle name="Sub totals 3 2 2 2 3" xfId="29253"/>
    <cellStyle name="Sub totals 3 2 2 2 4" xfId="29254"/>
    <cellStyle name="Sub totals 3 2 2 20" xfId="3871"/>
    <cellStyle name="Sub totals 3 2 2 20 2" xfId="29255"/>
    <cellStyle name="Sub totals 3 2 2 20 2 2" xfId="29256"/>
    <cellStyle name="Sub totals 3 2 2 20 2 3" xfId="29257"/>
    <cellStyle name="Sub totals 3 2 2 20 2 4" xfId="29258"/>
    <cellStyle name="Sub totals 3 2 2 20 3" xfId="29259"/>
    <cellStyle name="Sub totals 3 2 2 20 4" xfId="29260"/>
    <cellStyle name="Sub totals 3 2 2 21" xfId="3872"/>
    <cellStyle name="Sub totals 3 2 2 21 2" xfId="29261"/>
    <cellStyle name="Sub totals 3 2 2 21 2 2" xfId="29262"/>
    <cellStyle name="Sub totals 3 2 2 21 2 3" xfId="29263"/>
    <cellStyle name="Sub totals 3 2 2 21 2 4" xfId="29264"/>
    <cellStyle name="Sub totals 3 2 2 21 3" xfId="29265"/>
    <cellStyle name="Sub totals 3 2 2 21 4" xfId="29266"/>
    <cellStyle name="Sub totals 3 2 2 22" xfId="3873"/>
    <cellStyle name="Sub totals 3 2 2 22 2" xfId="29267"/>
    <cellStyle name="Sub totals 3 2 2 22 2 2" xfId="29268"/>
    <cellStyle name="Sub totals 3 2 2 22 2 3" xfId="29269"/>
    <cellStyle name="Sub totals 3 2 2 22 2 4" xfId="29270"/>
    <cellStyle name="Sub totals 3 2 2 22 3" xfId="29271"/>
    <cellStyle name="Sub totals 3 2 2 22 4" xfId="29272"/>
    <cellStyle name="Sub totals 3 2 2 23" xfId="3874"/>
    <cellStyle name="Sub totals 3 2 2 23 2" xfId="29273"/>
    <cellStyle name="Sub totals 3 2 2 23 2 2" xfId="29274"/>
    <cellStyle name="Sub totals 3 2 2 23 2 3" xfId="29275"/>
    <cellStyle name="Sub totals 3 2 2 23 2 4" xfId="29276"/>
    <cellStyle name="Sub totals 3 2 2 23 3" xfId="29277"/>
    <cellStyle name="Sub totals 3 2 2 23 4" xfId="29278"/>
    <cellStyle name="Sub totals 3 2 2 24" xfId="3875"/>
    <cellStyle name="Sub totals 3 2 2 24 2" xfId="29279"/>
    <cellStyle name="Sub totals 3 2 2 24 2 2" xfId="29280"/>
    <cellStyle name="Sub totals 3 2 2 24 2 3" xfId="29281"/>
    <cellStyle name="Sub totals 3 2 2 24 2 4" xfId="29282"/>
    <cellStyle name="Sub totals 3 2 2 24 3" xfId="29283"/>
    <cellStyle name="Sub totals 3 2 2 24 4" xfId="29284"/>
    <cellStyle name="Sub totals 3 2 2 25" xfId="3876"/>
    <cellStyle name="Sub totals 3 2 2 25 2" xfId="29285"/>
    <cellStyle name="Sub totals 3 2 2 25 2 2" xfId="29286"/>
    <cellStyle name="Sub totals 3 2 2 25 2 3" xfId="29287"/>
    <cellStyle name="Sub totals 3 2 2 25 2 4" xfId="29288"/>
    <cellStyle name="Sub totals 3 2 2 25 3" xfId="29289"/>
    <cellStyle name="Sub totals 3 2 2 25 4" xfId="29290"/>
    <cellStyle name="Sub totals 3 2 2 26" xfId="3877"/>
    <cellStyle name="Sub totals 3 2 2 26 2" xfId="29291"/>
    <cellStyle name="Sub totals 3 2 2 26 2 2" xfId="29292"/>
    <cellStyle name="Sub totals 3 2 2 26 2 3" xfId="29293"/>
    <cellStyle name="Sub totals 3 2 2 26 2 4" xfId="29294"/>
    <cellStyle name="Sub totals 3 2 2 26 3" xfId="29295"/>
    <cellStyle name="Sub totals 3 2 2 26 4" xfId="29296"/>
    <cellStyle name="Sub totals 3 2 2 27" xfId="3878"/>
    <cellStyle name="Sub totals 3 2 2 27 2" xfId="29297"/>
    <cellStyle name="Sub totals 3 2 2 27 2 2" xfId="29298"/>
    <cellStyle name="Sub totals 3 2 2 27 2 3" xfId="29299"/>
    <cellStyle name="Sub totals 3 2 2 27 2 4" xfId="29300"/>
    <cellStyle name="Sub totals 3 2 2 27 3" xfId="29301"/>
    <cellStyle name="Sub totals 3 2 2 27 4" xfId="29302"/>
    <cellStyle name="Sub totals 3 2 2 28" xfId="3879"/>
    <cellStyle name="Sub totals 3 2 2 28 2" xfId="29303"/>
    <cellStyle name="Sub totals 3 2 2 28 2 2" xfId="29304"/>
    <cellStyle name="Sub totals 3 2 2 28 2 3" xfId="29305"/>
    <cellStyle name="Sub totals 3 2 2 28 2 4" xfId="29306"/>
    <cellStyle name="Sub totals 3 2 2 28 3" xfId="29307"/>
    <cellStyle name="Sub totals 3 2 2 28 4" xfId="29308"/>
    <cellStyle name="Sub totals 3 2 2 29" xfId="3880"/>
    <cellStyle name="Sub totals 3 2 2 29 2" xfId="29309"/>
    <cellStyle name="Sub totals 3 2 2 29 2 2" xfId="29310"/>
    <cellStyle name="Sub totals 3 2 2 29 2 3" xfId="29311"/>
    <cellStyle name="Sub totals 3 2 2 29 2 4" xfId="29312"/>
    <cellStyle name="Sub totals 3 2 2 29 3" xfId="29313"/>
    <cellStyle name="Sub totals 3 2 2 29 4" xfId="29314"/>
    <cellStyle name="Sub totals 3 2 2 3" xfId="3881"/>
    <cellStyle name="Sub totals 3 2 2 3 2" xfId="29315"/>
    <cellStyle name="Sub totals 3 2 2 3 2 2" xfId="29316"/>
    <cellStyle name="Sub totals 3 2 2 3 2 3" xfId="29317"/>
    <cellStyle name="Sub totals 3 2 2 3 2 4" xfId="29318"/>
    <cellStyle name="Sub totals 3 2 2 3 3" xfId="29319"/>
    <cellStyle name="Sub totals 3 2 2 3 4" xfId="29320"/>
    <cellStyle name="Sub totals 3 2 2 30" xfId="3882"/>
    <cellStyle name="Sub totals 3 2 2 30 2" xfId="29321"/>
    <cellStyle name="Sub totals 3 2 2 30 2 2" xfId="29322"/>
    <cellStyle name="Sub totals 3 2 2 30 2 3" xfId="29323"/>
    <cellStyle name="Sub totals 3 2 2 30 2 4" xfId="29324"/>
    <cellStyle name="Sub totals 3 2 2 30 3" xfId="29325"/>
    <cellStyle name="Sub totals 3 2 2 30 4" xfId="29326"/>
    <cellStyle name="Sub totals 3 2 2 31" xfId="3883"/>
    <cellStyle name="Sub totals 3 2 2 31 2" xfId="29327"/>
    <cellStyle name="Sub totals 3 2 2 31 2 2" xfId="29328"/>
    <cellStyle name="Sub totals 3 2 2 31 2 3" xfId="29329"/>
    <cellStyle name="Sub totals 3 2 2 31 2 4" xfId="29330"/>
    <cellStyle name="Sub totals 3 2 2 31 3" xfId="29331"/>
    <cellStyle name="Sub totals 3 2 2 31 4" xfId="29332"/>
    <cellStyle name="Sub totals 3 2 2 32" xfId="3884"/>
    <cellStyle name="Sub totals 3 2 2 32 2" xfId="29333"/>
    <cellStyle name="Sub totals 3 2 2 32 2 2" xfId="29334"/>
    <cellStyle name="Sub totals 3 2 2 32 2 3" xfId="29335"/>
    <cellStyle name="Sub totals 3 2 2 32 2 4" xfId="29336"/>
    <cellStyle name="Sub totals 3 2 2 32 3" xfId="29337"/>
    <cellStyle name="Sub totals 3 2 2 32 4" xfId="29338"/>
    <cellStyle name="Sub totals 3 2 2 33" xfId="3885"/>
    <cellStyle name="Sub totals 3 2 2 33 2" xfId="29339"/>
    <cellStyle name="Sub totals 3 2 2 33 2 2" xfId="29340"/>
    <cellStyle name="Sub totals 3 2 2 33 2 3" xfId="29341"/>
    <cellStyle name="Sub totals 3 2 2 33 2 4" xfId="29342"/>
    <cellStyle name="Sub totals 3 2 2 33 3" xfId="29343"/>
    <cellStyle name="Sub totals 3 2 2 33 4" xfId="29344"/>
    <cellStyle name="Sub totals 3 2 2 34" xfId="3886"/>
    <cellStyle name="Sub totals 3 2 2 34 2" xfId="29345"/>
    <cellStyle name="Sub totals 3 2 2 34 2 2" xfId="29346"/>
    <cellStyle name="Sub totals 3 2 2 34 2 3" xfId="29347"/>
    <cellStyle name="Sub totals 3 2 2 34 2 4" xfId="29348"/>
    <cellStyle name="Sub totals 3 2 2 34 3" xfId="29349"/>
    <cellStyle name="Sub totals 3 2 2 34 4" xfId="29350"/>
    <cellStyle name="Sub totals 3 2 2 35" xfId="3887"/>
    <cellStyle name="Sub totals 3 2 2 35 2" xfId="29351"/>
    <cellStyle name="Sub totals 3 2 2 35 2 2" xfId="29352"/>
    <cellStyle name="Sub totals 3 2 2 35 2 3" xfId="29353"/>
    <cellStyle name="Sub totals 3 2 2 35 2 4" xfId="29354"/>
    <cellStyle name="Sub totals 3 2 2 35 3" xfId="29355"/>
    <cellStyle name="Sub totals 3 2 2 35 4" xfId="29356"/>
    <cellStyle name="Sub totals 3 2 2 36" xfId="3888"/>
    <cellStyle name="Sub totals 3 2 2 36 2" xfId="29357"/>
    <cellStyle name="Sub totals 3 2 2 36 2 2" xfId="29358"/>
    <cellStyle name="Sub totals 3 2 2 36 2 3" xfId="29359"/>
    <cellStyle name="Sub totals 3 2 2 36 2 4" xfId="29360"/>
    <cellStyle name="Sub totals 3 2 2 36 3" xfId="29361"/>
    <cellStyle name="Sub totals 3 2 2 36 4" xfId="29362"/>
    <cellStyle name="Sub totals 3 2 2 37" xfId="3889"/>
    <cellStyle name="Sub totals 3 2 2 37 2" xfId="29363"/>
    <cellStyle name="Sub totals 3 2 2 37 2 2" xfId="29364"/>
    <cellStyle name="Sub totals 3 2 2 37 2 3" xfId="29365"/>
    <cellStyle name="Sub totals 3 2 2 37 2 4" xfId="29366"/>
    <cellStyle name="Sub totals 3 2 2 37 3" xfId="29367"/>
    <cellStyle name="Sub totals 3 2 2 37 4" xfId="29368"/>
    <cellStyle name="Sub totals 3 2 2 38" xfId="3890"/>
    <cellStyle name="Sub totals 3 2 2 38 2" xfId="29369"/>
    <cellStyle name="Sub totals 3 2 2 38 2 2" xfId="29370"/>
    <cellStyle name="Sub totals 3 2 2 38 2 3" xfId="29371"/>
    <cellStyle name="Sub totals 3 2 2 38 2 4" xfId="29372"/>
    <cellStyle name="Sub totals 3 2 2 38 3" xfId="29373"/>
    <cellStyle name="Sub totals 3 2 2 38 4" xfId="29374"/>
    <cellStyle name="Sub totals 3 2 2 39" xfId="3891"/>
    <cellStyle name="Sub totals 3 2 2 39 2" xfId="29375"/>
    <cellStyle name="Sub totals 3 2 2 39 2 2" xfId="29376"/>
    <cellStyle name="Sub totals 3 2 2 39 2 3" xfId="29377"/>
    <cellStyle name="Sub totals 3 2 2 39 2 4" xfId="29378"/>
    <cellStyle name="Sub totals 3 2 2 39 3" xfId="29379"/>
    <cellStyle name="Sub totals 3 2 2 39 4" xfId="29380"/>
    <cellStyle name="Sub totals 3 2 2 4" xfId="3892"/>
    <cellStyle name="Sub totals 3 2 2 4 2" xfId="29381"/>
    <cellStyle name="Sub totals 3 2 2 4 2 2" xfId="29382"/>
    <cellStyle name="Sub totals 3 2 2 4 2 3" xfId="29383"/>
    <cellStyle name="Sub totals 3 2 2 4 2 4" xfId="29384"/>
    <cellStyle name="Sub totals 3 2 2 4 3" xfId="29385"/>
    <cellStyle name="Sub totals 3 2 2 4 4" xfId="29386"/>
    <cellStyle name="Sub totals 3 2 2 40" xfId="3893"/>
    <cellStyle name="Sub totals 3 2 2 40 2" xfId="29387"/>
    <cellStyle name="Sub totals 3 2 2 40 2 2" xfId="29388"/>
    <cellStyle name="Sub totals 3 2 2 40 2 3" xfId="29389"/>
    <cellStyle name="Sub totals 3 2 2 40 2 4" xfId="29390"/>
    <cellStyle name="Sub totals 3 2 2 40 3" xfId="29391"/>
    <cellStyle name="Sub totals 3 2 2 40 4" xfId="29392"/>
    <cellStyle name="Sub totals 3 2 2 41" xfId="3894"/>
    <cellStyle name="Sub totals 3 2 2 41 2" xfId="29393"/>
    <cellStyle name="Sub totals 3 2 2 41 2 2" xfId="29394"/>
    <cellStyle name="Sub totals 3 2 2 41 2 3" xfId="29395"/>
    <cellStyle name="Sub totals 3 2 2 41 2 4" xfId="29396"/>
    <cellStyle name="Sub totals 3 2 2 41 3" xfId="29397"/>
    <cellStyle name="Sub totals 3 2 2 41 4" xfId="29398"/>
    <cellStyle name="Sub totals 3 2 2 42" xfId="3895"/>
    <cellStyle name="Sub totals 3 2 2 42 2" xfId="29399"/>
    <cellStyle name="Sub totals 3 2 2 42 2 2" xfId="29400"/>
    <cellStyle name="Sub totals 3 2 2 42 2 3" xfId="29401"/>
    <cellStyle name="Sub totals 3 2 2 42 2 4" xfId="29402"/>
    <cellStyle name="Sub totals 3 2 2 42 3" xfId="29403"/>
    <cellStyle name="Sub totals 3 2 2 42 4" xfId="29404"/>
    <cellStyle name="Sub totals 3 2 2 43" xfId="3896"/>
    <cellStyle name="Sub totals 3 2 2 43 2" xfId="29405"/>
    <cellStyle name="Sub totals 3 2 2 43 2 2" xfId="29406"/>
    <cellStyle name="Sub totals 3 2 2 43 2 3" xfId="29407"/>
    <cellStyle name="Sub totals 3 2 2 43 2 4" xfId="29408"/>
    <cellStyle name="Sub totals 3 2 2 43 3" xfId="29409"/>
    <cellStyle name="Sub totals 3 2 2 43 4" xfId="29410"/>
    <cellStyle name="Sub totals 3 2 2 44" xfId="3897"/>
    <cellStyle name="Sub totals 3 2 2 44 2" xfId="29411"/>
    <cellStyle name="Sub totals 3 2 2 44 2 2" xfId="29412"/>
    <cellStyle name="Sub totals 3 2 2 44 2 3" xfId="29413"/>
    <cellStyle name="Sub totals 3 2 2 44 2 4" xfId="29414"/>
    <cellStyle name="Sub totals 3 2 2 44 3" xfId="29415"/>
    <cellStyle name="Sub totals 3 2 2 44 4" xfId="29416"/>
    <cellStyle name="Sub totals 3 2 2 45" xfId="29417"/>
    <cellStyle name="Sub totals 3 2 2 45 2" xfId="29418"/>
    <cellStyle name="Sub totals 3 2 2 45 3" xfId="29419"/>
    <cellStyle name="Sub totals 3 2 2 45 4" xfId="29420"/>
    <cellStyle name="Sub totals 3 2 2 46" xfId="29421"/>
    <cellStyle name="Sub totals 3 2 2 46 2" xfId="29422"/>
    <cellStyle name="Sub totals 3 2 2 46 3" xfId="29423"/>
    <cellStyle name="Sub totals 3 2 2 46 4" xfId="29424"/>
    <cellStyle name="Sub totals 3 2 2 47" xfId="29425"/>
    <cellStyle name="Sub totals 3 2 2 48" xfId="29426"/>
    <cellStyle name="Sub totals 3 2 2 5" xfId="3898"/>
    <cellStyle name="Sub totals 3 2 2 5 2" xfId="29427"/>
    <cellStyle name="Sub totals 3 2 2 5 2 2" xfId="29428"/>
    <cellStyle name="Sub totals 3 2 2 5 2 3" xfId="29429"/>
    <cellStyle name="Sub totals 3 2 2 5 2 4" xfId="29430"/>
    <cellStyle name="Sub totals 3 2 2 5 3" xfId="29431"/>
    <cellStyle name="Sub totals 3 2 2 5 4" xfId="29432"/>
    <cellStyle name="Sub totals 3 2 2 6" xfId="3899"/>
    <cellStyle name="Sub totals 3 2 2 6 2" xfId="29433"/>
    <cellStyle name="Sub totals 3 2 2 6 2 2" xfId="29434"/>
    <cellStyle name="Sub totals 3 2 2 6 2 3" xfId="29435"/>
    <cellStyle name="Sub totals 3 2 2 6 2 4" xfId="29436"/>
    <cellStyle name="Sub totals 3 2 2 6 3" xfId="29437"/>
    <cellStyle name="Sub totals 3 2 2 6 4" xfId="29438"/>
    <cellStyle name="Sub totals 3 2 2 7" xfId="3900"/>
    <cellStyle name="Sub totals 3 2 2 7 2" xfId="29439"/>
    <cellStyle name="Sub totals 3 2 2 7 2 2" xfId="29440"/>
    <cellStyle name="Sub totals 3 2 2 7 2 3" xfId="29441"/>
    <cellStyle name="Sub totals 3 2 2 7 2 4" xfId="29442"/>
    <cellStyle name="Sub totals 3 2 2 7 3" xfId="29443"/>
    <cellStyle name="Sub totals 3 2 2 7 4" xfId="29444"/>
    <cellStyle name="Sub totals 3 2 2 8" xfId="3901"/>
    <cellStyle name="Sub totals 3 2 2 8 2" xfId="29445"/>
    <cellStyle name="Sub totals 3 2 2 8 2 2" xfId="29446"/>
    <cellStyle name="Sub totals 3 2 2 8 2 3" xfId="29447"/>
    <cellStyle name="Sub totals 3 2 2 8 2 4" xfId="29448"/>
    <cellStyle name="Sub totals 3 2 2 8 3" xfId="29449"/>
    <cellStyle name="Sub totals 3 2 2 8 4" xfId="29450"/>
    <cellStyle name="Sub totals 3 2 2 9" xfId="3902"/>
    <cellStyle name="Sub totals 3 2 2 9 2" xfId="29451"/>
    <cellStyle name="Sub totals 3 2 2 9 2 2" xfId="29452"/>
    <cellStyle name="Sub totals 3 2 2 9 2 3" xfId="29453"/>
    <cellStyle name="Sub totals 3 2 2 9 2 4" xfId="29454"/>
    <cellStyle name="Sub totals 3 2 2 9 3" xfId="29455"/>
    <cellStyle name="Sub totals 3 2 2 9 4" xfId="29456"/>
    <cellStyle name="Sub totals 3 2 20" xfId="3903"/>
    <cellStyle name="Sub totals 3 2 20 2" xfId="29457"/>
    <cellStyle name="Sub totals 3 2 20 2 2" xfId="29458"/>
    <cellStyle name="Sub totals 3 2 20 2 3" xfId="29459"/>
    <cellStyle name="Sub totals 3 2 20 2 4" xfId="29460"/>
    <cellStyle name="Sub totals 3 2 20 3" xfId="29461"/>
    <cellStyle name="Sub totals 3 2 20 4" xfId="29462"/>
    <cellStyle name="Sub totals 3 2 21" xfId="3904"/>
    <cellStyle name="Sub totals 3 2 21 2" xfId="29463"/>
    <cellStyle name="Sub totals 3 2 21 2 2" xfId="29464"/>
    <cellStyle name="Sub totals 3 2 21 2 3" xfId="29465"/>
    <cellStyle name="Sub totals 3 2 21 2 4" xfId="29466"/>
    <cellStyle name="Sub totals 3 2 21 3" xfId="29467"/>
    <cellStyle name="Sub totals 3 2 21 4" xfId="29468"/>
    <cellStyle name="Sub totals 3 2 22" xfId="3905"/>
    <cellStyle name="Sub totals 3 2 22 2" xfId="29469"/>
    <cellStyle name="Sub totals 3 2 22 2 2" xfId="29470"/>
    <cellStyle name="Sub totals 3 2 22 2 3" xfId="29471"/>
    <cellStyle name="Sub totals 3 2 22 2 4" xfId="29472"/>
    <cellStyle name="Sub totals 3 2 22 3" xfId="29473"/>
    <cellStyle name="Sub totals 3 2 22 4" xfId="29474"/>
    <cellStyle name="Sub totals 3 2 23" xfId="3906"/>
    <cellStyle name="Sub totals 3 2 23 2" xfId="29475"/>
    <cellStyle name="Sub totals 3 2 23 2 2" xfId="29476"/>
    <cellStyle name="Sub totals 3 2 23 2 3" xfId="29477"/>
    <cellStyle name="Sub totals 3 2 23 2 4" xfId="29478"/>
    <cellStyle name="Sub totals 3 2 23 3" xfId="29479"/>
    <cellStyle name="Sub totals 3 2 23 4" xfId="29480"/>
    <cellStyle name="Sub totals 3 2 24" xfId="3907"/>
    <cellStyle name="Sub totals 3 2 24 2" xfId="29481"/>
    <cellStyle name="Sub totals 3 2 24 2 2" xfId="29482"/>
    <cellStyle name="Sub totals 3 2 24 2 3" xfId="29483"/>
    <cellStyle name="Sub totals 3 2 24 2 4" xfId="29484"/>
    <cellStyle name="Sub totals 3 2 24 3" xfId="29485"/>
    <cellStyle name="Sub totals 3 2 24 4" xfId="29486"/>
    <cellStyle name="Sub totals 3 2 25" xfId="3908"/>
    <cellStyle name="Sub totals 3 2 25 2" xfId="29487"/>
    <cellStyle name="Sub totals 3 2 25 2 2" xfId="29488"/>
    <cellStyle name="Sub totals 3 2 25 2 3" xfId="29489"/>
    <cellStyle name="Sub totals 3 2 25 2 4" xfId="29490"/>
    <cellStyle name="Sub totals 3 2 25 3" xfId="29491"/>
    <cellStyle name="Sub totals 3 2 25 4" xfId="29492"/>
    <cellStyle name="Sub totals 3 2 26" xfId="3909"/>
    <cellStyle name="Sub totals 3 2 26 2" xfId="29493"/>
    <cellStyle name="Sub totals 3 2 26 2 2" xfId="29494"/>
    <cellStyle name="Sub totals 3 2 26 2 3" xfId="29495"/>
    <cellStyle name="Sub totals 3 2 26 2 4" xfId="29496"/>
    <cellStyle name="Sub totals 3 2 26 3" xfId="29497"/>
    <cellStyle name="Sub totals 3 2 26 4" xfId="29498"/>
    <cellStyle name="Sub totals 3 2 27" xfId="3910"/>
    <cellStyle name="Sub totals 3 2 27 2" xfId="29499"/>
    <cellStyle name="Sub totals 3 2 27 2 2" xfId="29500"/>
    <cellStyle name="Sub totals 3 2 27 2 3" xfId="29501"/>
    <cellStyle name="Sub totals 3 2 27 2 4" xfId="29502"/>
    <cellStyle name="Sub totals 3 2 27 3" xfId="29503"/>
    <cellStyle name="Sub totals 3 2 27 4" xfId="29504"/>
    <cellStyle name="Sub totals 3 2 28" xfId="3911"/>
    <cellStyle name="Sub totals 3 2 28 2" xfId="29505"/>
    <cellStyle name="Sub totals 3 2 28 2 2" xfId="29506"/>
    <cellStyle name="Sub totals 3 2 28 2 3" xfId="29507"/>
    <cellStyle name="Sub totals 3 2 28 2 4" xfId="29508"/>
    <cellStyle name="Sub totals 3 2 28 3" xfId="29509"/>
    <cellStyle name="Sub totals 3 2 28 4" xfId="29510"/>
    <cellStyle name="Sub totals 3 2 29" xfId="3912"/>
    <cellStyle name="Sub totals 3 2 29 2" xfId="29511"/>
    <cellStyle name="Sub totals 3 2 29 2 2" xfId="29512"/>
    <cellStyle name="Sub totals 3 2 29 2 3" xfId="29513"/>
    <cellStyle name="Sub totals 3 2 29 2 4" xfId="29514"/>
    <cellStyle name="Sub totals 3 2 29 3" xfId="29515"/>
    <cellStyle name="Sub totals 3 2 29 4" xfId="29516"/>
    <cellStyle name="Sub totals 3 2 3" xfId="3913"/>
    <cellStyle name="Sub totals 3 2 3 2" xfId="29517"/>
    <cellStyle name="Sub totals 3 2 3 2 2" xfId="29518"/>
    <cellStyle name="Sub totals 3 2 3 2 3" xfId="29519"/>
    <cellStyle name="Sub totals 3 2 3 2 4" xfId="29520"/>
    <cellStyle name="Sub totals 3 2 3 3" xfId="29521"/>
    <cellStyle name="Sub totals 3 2 3 4" xfId="29522"/>
    <cellStyle name="Sub totals 3 2 30" xfId="3914"/>
    <cellStyle name="Sub totals 3 2 30 2" xfId="29523"/>
    <cellStyle name="Sub totals 3 2 30 2 2" xfId="29524"/>
    <cellStyle name="Sub totals 3 2 30 2 3" xfId="29525"/>
    <cellStyle name="Sub totals 3 2 30 2 4" xfId="29526"/>
    <cellStyle name="Sub totals 3 2 30 3" xfId="29527"/>
    <cellStyle name="Sub totals 3 2 30 4" xfId="29528"/>
    <cellStyle name="Sub totals 3 2 31" xfId="3915"/>
    <cellStyle name="Sub totals 3 2 31 2" xfId="29529"/>
    <cellStyle name="Sub totals 3 2 31 2 2" xfId="29530"/>
    <cellStyle name="Sub totals 3 2 31 2 3" xfId="29531"/>
    <cellStyle name="Sub totals 3 2 31 2 4" xfId="29532"/>
    <cellStyle name="Sub totals 3 2 31 3" xfId="29533"/>
    <cellStyle name="Sub totals 3 2 31 4" xfId="29534"/>
    <cellStyle name="Sub totals 3 2 32" xfId="3916"/>
    <cellStyle name="Sub totals 3 2 32 2" xfId="29535"/>
    <cellStyle name="Sub totals 3 2 32 2 2" xfId="29536"/>
    <cellStyle name="Sub totals 3 2 32 2 3" xfId="29537"/>
    <cellStyle name="Sub totals 3 2 32 2 4" xfId="29538"/>
    <cellStyle name="Sub totals 3 2 32 3" xfId="29539"/>
    <cellStyle name="Sub totals 3 2 32 4" xfId="29540"/>
    <cellStyle name="Sub totals 3 2 33" xfId="3917"/>
    <cellStyle name="Sub totals 3 2 33 2" xfId="29541"/>
    <cellStyle name="Sub totals 3 2 33 2 2" xfId="29542"/>
    <cellStyle name="Sub totals 3 2 33 2 3" xfId="29543"/>
    <cellStyle name="Sub totals 3 2 33 2 4" xfId="29544"/>
    <cellStyle name="Sub totals 3 2 33 3" xfId="29545"/>
    <cellStyle name="Sub totals 3 2 33 4" xfId="29546"/>
    <cellStyle name="Sub totals 3 2 34" xfId="3918"/>
    <cellStyle name="Sub totals 3 2 34 2" xfId="29547"/>
    <cellStyle name="Sub totals 3 2 34 2 2" xfId="29548"/>
    <cellStyle name="Sub totals 3 2 34 2 3" xfId="29549"/>
    <cellStyle name="Sub totals 3 2 34 2 4" xfId="29550"/>
    <cellStyle name="Sub totals 3 2 34 3" xfId="29551"/>
    <cellStyle name="Sub totals 3 2 34 4" xfId="29552"/>
    <cellStyle name="Sub totals 3 2 35" xfId="3919"/>
    <cellStyle name="Sub totals 3 2 35 2" xfId="29553"/>
    <cellStyle name="Sub totals 3 2 35 2 2" xfId="29554"/>
    <cellStyle name="Sub totals 3 2 35 2 3" xfId="29555"/>
    <cellStyle name="Sub totals 3 2 35 2 4" xfId="29556"/>
    <cellStyle name="Sub totals 3 2 35 3" xfId="29557"/>
    <cellStyle name="Sub totals 3 2 35 4" xfId="29558"/>
    <cellStyle name="Sub totals 3 2 36" xfId="3920"/>
    <cellStyle name="Sub totals 3 2 36 2" xfId="29559"/>
    <cellStyle name="Sub totals 3 2 36 2 2" xfId="29560"/>
    <cellStyle name="Sub totals 3 2 36 2 3" xfId="29561"/>
    <cellStyle name="Sub totals 3 2 36 2 4" xfId="29562"/>
    <cellStyle name="Sub totals 3 2 36 3" xfId="29563"/>
    <cellStyle name="Sub totals 3 2 36 4" xfId="29564"/>
    <cellStyle name="Sub totals 3 2 37" xfId="3921"/>
    <cellStyle name="Sub totals 3 2 37 2" xfId="29565"/>
    <cellStyle name="Sub totals 3 2 37 2 2" xfId="29566"/>
    <cellStyle name="Sub totals 3 2 37 2 3" xfId="29567"/>
    <cellStyle name="Sub totals 3 2 37 2 4" xfId="29568"/>
    <cellStyle name="Sub totals 3 2 37 3" xfId="29569"/>
    <cellStyle name="Sub totals 3 2 37 4" xfId="29570"/>
    <cellStyle name="Sub totals 3 2 38" xfId="3922"/>
    <cellStyle name="Sub totals 3 2 38 2" xfId="29571"/>
    <cellStyle name="Sub totals 3 2 38 2 2" xfId="29572"/>
    <cellStyle name="Sub totals 3 2 38 2 3" xfId="29573"/>
    <cellStyle name="Sub totals 3 2 38 2 4" xfId="29574"/>
    <cellStyle name="Sub totals 3 2 38 3" xfId="29575"/>
    <cellStyle name="Sub totals 3 2 38 4" xfId="29576"/>
    <cellStyle name="Sub totals 3 2 39" xfId="3923"/>
    <cellStyle name="Sub totals 3 2 39 2" xfId="29577"/>
    <cellStyle name="Sub totals 3 2 39 2 2" xfId="29578"/>
    <cellStyle name="Sub totals 3 2 39 2 3" xfId="29579"/>
    <cellStyle name="Sub totals 3 2 39 2 4" xfId="29580"/>
    <cellStyle name="Sub totals 3 2 39 3" xfId="29581"/>
    <cellStyle name="Sub totals 3 2 39 4" xfId="29582"/>
    <cellStyle name="Sub totals 3 2 4" xfId="3924"/>
    <cellStyle name="Sub totals 3 2 4 2" xfId="29583"/>
    <cellStyle name="Sub totals 3 2 4 2 2" xfId="29584"/>
    <cellStyle name="Sub totals 3 2 4 2 3" xfId="29585"/>
    <cellStyle name="Sub totals 3 2 4 2 4" xfId="29586"/>
    <cellStyle name="Sub totals 3 2 4 3" xfId="29587"/>
    <cellStyle name="Sub totals 3 2 4 4" xfId="29588"/>
    <cellStyle name="Sub totals 3 2 40" xfId="3925"/>
    <cellStyle name="Sub totals 3 2 40 2" xfId="29589"/>
    <cellStyle name="Sub totals 3 2 40 2 2" xfId="29590"/>
    <cellStyle name="Sub totals 3 2 40 2 3" xfId="29591"/>
    <cellStyle name="Sub totals 3 2 40 2 4" xfId="29592"/>
    <cellStyle name="Sub totals 3 2 40 3" xfId="29593"/>
    <cellStyle name="Sub totals 3 2 40 4" xfId="29594"/>
    <cellStyle name="Sub totals 3 2 41" xfId="3926"/>
    <cellStyle name="Sub totals 3 2 41 2" xfId="29595"/>
    <cellStyle name="Sub totals 3 2 41 2 2" xfId="29596"/>
    <cellStyle name="Sub totals 3 2 41 2 3" xfId="29597"/>
    <cellStyle name="Sub totals 3 2 41 2 4" xfId="29598"/>
    <cellStyle name="Sub totals 3 2 41 3" xfId="29599"/>
    <cellStyle name="Sub totals 3 2 41 4" xfId="29600"/>
    <cellStyle name="Sub totals 3 2 42" xfId="3927"/>
    <cellStyle name="Sub totals 3 2 42 2" xfId="29601"/>
    <cellStyle name="Sub totals 3 2 42 2 2" xfId="29602"/>
    <cellStyle name="Sub totals 3 2 42 2 3" xfId="29603"/>
    <cellStyle name="Sub totals 3 2 42 2 4" xfId="29604"/>
    <cellStyle name="Sub totals 3 2 42 3" xfId="29605"/>
    <cellStyle name="Sub totals 3 2 42 4" xfId="29606"/>
    <cellStyle name="Sub totals 3 2 43" xfId="3928"/>
    <cellStyle name="Sub totals 3 2 43 2" xfId="29607"/>
    <cellStyle name="Sub totals 3 2 43 2 2" xfId="29608"/>
    <cellStyle name="Sub totals 3 2 43 2 3" xfId="29609"/>
    <cellStyle name="Sub totals 3 2 43 2 4" xfId="29610"/>
    <cellStyle name="Sub totals 3 2 43 3" xfId="29611"/>
    <cellStyle name="Sub totals 3 2 43 4" xfId="29612"/>
    <cellStyle name="Sub totals 3 2 44" xfId="3929"/>
    <cellStyle name="Sub totals 3 2 44 2" xfId="29613"/>
    <cellStyle name="Sub totals 3 2 44 2 2" xfId="29614"/>
    <cellStyle name="Sub totals 3 2 44 2 3" xfId="29615"/>
    <cellStyle name="Sub totals 3 2 44 2 4" xfId="29616"/>
    <cellStyle name="Sub totals 3 2 44 3" xfId="29617"/>
    <cellStyle name="Sub totals 3 2 44 4" xfId="29618"/>
    <cellStyle name="Sub totals 3 2 45" xfId="29619"/>
    <cellStyle name="Sub totals 3 2 45 2" xfId="29620"/>
    <cellStyle name="Sub totals 3 2 45 3" xfId="29621"/>
    <cellStyle name="Sub totals 3 2 45 4" xfId="29622"/>
    <cellStyle name="Sub totals 3 2 46" xfId="29623"/>
    <cellStyle name="Sub totals 3 2 47" xfId="29624"/>
    <cellStyle name="Sub totals 3 2 5" xfId="3930"/>
    <cellStyle name="Sub totals 3 2 5 2" xfId="29625"/>
    <cellStyle name="Sub totals 3 2 5 2 2" xfId="29626"/>
    <cellStyle name="Sub totals 3 2 5 2 3" xfId="29627"/>
    <cellStyle name="Sub totals 3 2 5 2 4" xfId="29628"/>
    <cellStyle name="Sub totals 3 2 5 3" xfId="29629"/>
    <cellStyle name="Sub totals 3 2 5 4" xfId="29630"/>
    <cellStyle name="Sub totals 3 2 6" xfId="3931"/>
    <cellStyle name="Sub totals 3 2 6 2" xfId="29631"/>
    <cellStyle name="Sub totals 3 2 6 2 2" xfId="29632"/>
    <cellStyle name="Sub totals 3 2 6 2 3" xfId="29633"/>
    <cellStyle name="Sub totals 3 2 6 2 4" xfId="29634"/>
    <cellStyle name="Sub totals 3 2 6 3" xfId="29635"/>
    <cellStyle name="Sub totals 3 2 6 4" xfId="29636"/>
    <cellStyle name="Sub totals 3 2 7" xfId="3932"/>
    <cellStyle name="Sub totals 3 2 7 2" xfId="29637"/>
    <cellStyle name="Sub totals 3 2 7 2 2" xfId="29638"/>
    <cellStyle name="Sub totals 3 2 7 2 3" xfId="29639"/>
    <cellStyle name="Sub totals 3 2 7 2 4" xfId="29640"/>
    <cellStyle name="Sub totals 3 2 7 3" xfId="29641"/>
    <cellStyle name="Sub totals 3 2 7 4" xfId="29642"/>
    <cellStyle name="Sub totals 3 2 8" xfId="3933"/>
    <cellStyle name="Sub totals 3 2 8 2" xfId="29643"/>
    <cellStyle name="Sub totals 3 2 8 2 2" xfId="29644"/>
    <cellStyle name="Sub totals 3 2 8 2 3" xfId="29645"/>
    <cellStyle name="Sub totals 3 2 8 2 4" xfId="29646"/>
    <cellStyle name="Sub totals 3 2 8 3" xfId="29647"/>
    <cellStyle name="Sub totals 3 2 8 4" xfId="29648"/>
    <cellStyle name="Sub totals 3 2 9" xfId="3934"/>
    <cellStyle name="Sub totals 3 2 9 2" xfId="29649"/>
    <cellStyle name="Sub totals 3 2 9 2 2" xfId="29650"/>
    <cellStyle name="Sub totals 3 2 9 2 3" xfId="29651"/>
    <cellStyle name="Sub totals 3 2 9 2 4" xfId="29652"/>
    <cellStyle name="Sub totals 3 2 9 3" xfId="29653"/>
    <cellStyle name="Sub totals 3 2 9 4" xfId="29654"/>
    <cellStyle name="Sub totals 3 20" xfId="3935"/>
    <cellStyle name="Sub totals 3 20 2" xfId="29655"/>
    <cellStyle name="Sub totals 3 20 2 2" xfId="29656"/>
    <cellStyle name="Sub totals 3 20 2 3" xfId="29657"/>
    <cellStyle name="Sub totals 3 20 2 4" xfId="29658"/>
    <cellStyle name="Sub totals 3 20 3" xfId="29659"/>
    <cellStyle name="Sub totals 3 20 4" xfId="29660"/>
    <cellStyle name="Sub totals 3 21" xfId="3936"/>
    <cellStyle name="Sub totals 3 21 2" xfId="29661"/>
    <cellStyle name="Sub totals 3 21 2 2" xfId="29662"/>
    <cellStyle name="Sub totals 3 21 2 3" xfId="29663"/>
    <cellStyle name="Sub totals 3 21 2 4" xfId="29664"/>
    <cellStyle name="Sub totals 3 21 3" xfId="29665"/>
    <cellStyle name="Sub totals 3 21 4" xfId="29666"/>
    <cellStyle name="Sub totals 3 22" xfId="3937"/>
    <cellStyle name="Sub totals 3 22 2" xfId="29667"/>
    <cellStyle name="Sub totals 3 22 2 2" xfId="29668"/>
    <cellStyle name="Sub totals 3 22 2 3" xfId="29669"/>
    <cellStyle name="Sub totals 3 22 2 4" xfId="29670"/>
    <cellStyle name="Sub totals 3 22 3" xfId="29671"/>
    <cellStyle name="Sub totals 3 22 4" xfId="29672"/>
    <cellStyle name="Sub totals 3 3" xfId="3938"/>
    <cellStyle name="Sub totals 3 3 10" xfId="3939"/>
    <cellStyle name="Sub totals 3 3 10 2" xfId="29673"/>
    <cellStyle name="Sub totals 3 3 10 2 2" xfId="29674"/>
    <cellStyle name="Sub totals 3 3 10 2 3" xfId="29675"/>
    <cellStyle name="Sub totals 3 3 10 2 4" xfId="29676"/>
    <cellStyle name="Sub totals 3 3 10 3" xfId="29677"/>
    <cellStyle name="Sub totals 3 3 10 4" xfId="29678"/>
    <cellStyle name="Sub totals 3 3 11" xfId="3940"/>
    <cellStyle name="Sub totals 3 3 11 2" xfId="29679"/>
    <cellStyle name="Sub totals 3 3 11 2 2" xfId="29680"/>
    <cellStyle name="Sub totals 3 3 11 2 3" xfId="29681"/>
    <cellStyle name="Sub totals 3 3 11 2 4" xfId="29682"/>
    <cellStyle name="Sub totals 3 3 11 3" xfId="29683"/>
    <cellStyle name="Sub totals 3 3 11 4" xfId="29684"/>
    <cellStyle name="Sub totals 3 3 12" xfId="3941"/>
    <cellStyle name="Sub totals 3 3 12 2" xfId="29685"/>
    <cellStyle name="Sub totals 3 3 12 2 2" xfId="29686"/>
    <cellStyle name="Sub totals 3 3 12 2 3" xfId="29687"/>
    <cellStyle name="Sub totals 3 3 12 2 4" xfId="29688"/>
    <cellStyle name="Sub totals 3 3 12 3" xfId="29689"/>
    <cellStyle name="Sub totals 3 3 12 4" xfId="29690"/>
    <cellStyle name="Sub totals 3 3 13" xfId="3942"/>
    <cellStyle name="Sub totals 3 3 13 2" xfId="29691"/>
    <cellStyle name="Sub totals 3 3 13 2 2" xfId="29692"/>
    <cellStyle name="Sub totals 3 3 13 2 3" xfId="29693"/>
    <cellStyle name="Sub totals 3 3 13 2 4" xfId="29694"/>
    <cellStyle name="Sub totals 3 3 13 3" xfId="29695"/>
    <cellStyle name="Sub totals 3 3 13 4" xfId="29696"/>
    <cellStyle name="Sub totals 3 3 14" xfId="3943"/>
    <cellStyle name="Sub totals 3 3 14 2" xfId="29697"/>
    <cellStyle name="Sub totals 3 3 14 2 2" xfId="29698"/>
    <cellStyle name="Sub totals 3 3 14 2 3" xfId="29699"/>
    <cellStyle name="Sub totals 3 3 14 2 4" xfId="29700"/>
    <cellStyle name="Sub totals 3 3 14 3" xfId="29701"/>
    <cellStyle name="Sub totals 3 3 14 4" xfId="29702"/>
    <cellStyle name="Sub totals 3 3 15" xfId="3944"/>
    <cellStyle name="Sub totals 3 3 15 2" xfId="29703"/>
    <cellStyle name="Sub totals 3 3 15 2 2" xfId="29704"/>
    <cellStyle name="Sub totals 3 3 15 2 3" xfId="29705"/>
    <cellStyle name="Sub totals 3 3 15 2 4" xfId="29706"/>
    <cellStyle name="Sub totals 3 3 15 3" xfId="29707"/>
    <cellStyle name="Sub totals 3 3 15 4" xfId="29708"/>
    <cellStyle name="Sub totals 3 3 16" xfId="3945"/>
    <cellStyle name="Sub totals 3 3 16 2" xfId="29709"/>
    <cellStyle name="Sub totals 3 3 16 2 2" xfId="29710"/>
    <cellStyle name="Sub totals 3 3 16 2 3" xfId="29711"/>
    <cellStyle name="Sub totals 3 3 16 2 4" xfId="29712"/>
    <cellStyle name="Sub totals 3 3 16 3" xfId="29713"/>
    <cellStyle name="Sub totals 3 3 16 4" xfId="29714"/>
    <cellStyle name="Sub totals 3 3 17" xfId="3946"/>
    <cellStyle name="Sub totals 3 3 17 2" xfId="29715"/>
    <cellStyle name="Sub totals 3 3 17 2 2" xfId="29716"/>
    <cellStyle name="Sub totals 3 3 17 2 3" xfId="29717"/>
    <cellStyle name="Sub totals 3 3 17 2 4" xfId="29718"/>
    <cellStyle name="Sub totals 3 3 17 3" xfId="29719"/>
    <cellStyle name="Sub totals 3 3 17 4" xfId="29720"/>
    <cellStyle name="Sub totals 3 3 18" xfId="3947"/>
    <cellStyle name="Sub totals 3 3 18 2" xfId="29721"/>
    <cellStyle name="Sub totals 3 3 18 2 2" xfId="29722"/>
    <cellStyle name="Sub totals 3 3 18 2 3" xfId="29723"/>
    <cellStyle name="Sub totals 3 3 18 2 4" xfId="29724"/>
    <cellStyle name="Sub totals 3 3 18 3" xfId="29725"/>
    <cellStyle name="Sub totals 3 3 18 4" xfId="29726"/>
    <cellStyle name="Sub totals 3 3 19" xfId="3948"/>
    <cellStyle name="Sub totals 3 3 19 2" xfId="29727"/>
    <cellStyle name="Sub totals 3 3 19 2 2" xfId="29728"/>
    <cellStyle name="Sub totals 3 3 19 2 3" xfId="29729"/>
    <cellStyle name="Sub totals 3 3 19 2 4" xfId="29730"/>
    <cellStyle name="Sub totals 3 3 19 3" xfId="29731"/>
    <cellStyle name="Sub totals 3 3 19 4" xfId="29732"/>
    <cellStyle name="Sub totals 3 3 2" xfId="3949"/>
    <cellStyle name="Sub totals 3 3 2 10" xfId="3950"/>
    <cellStyle name="Sub totals 3 3 2 10 2" xfId="29733"/>
    <cellStyle name="Sub totals 3 3 2 10 2 2" xfId="29734"/>
    <cellStyle name="Sub totals 3 3 2 10 2 3" xfId="29735"/>
    <cellStyle name="Sub totals 3 3 2 10 2 4" xfId="29736"/>
    <cellStyle name="Sub totals 3 3 2 10 3" xfId="29737"/>
    <cellStyle name="Sub totals 3 3 2 10 4" xfId="29738"/>
    <cellStyle name="Sub totals 3 3 2 11" xfId="3951"/>
    <cellStyle name="Sub totals 3 3 2 11 2" xfId="29739"/>
    <cellStyle name="Sub totals 3 3 2 11 2 2" xfId="29740"/>
    <cellStyle name="Sub totals 3 3 2 11 2 3" xfId="29741"/>
    <cellStyle name="Sub totals 3 3 2 11 2 4" xfId="29742"/>
    <cellStyle name="Sub totals 3 3 2 11 3" xfId="29743"/>
    <cellStyle name="Sub totals 3 3 2 11 4" xfId="29744"/>
    <cellStyle name="Sub totals 3 3 2 12" xfId="3952"/>
    <cellStyle name="Sub totals 3 3 2 12 2" xfId="29745"/>
    <cellStyle name="Sub totals 3 3 2 12 2 2" xfId="29746"/>
    <cellStyle name="Sub totals 3 3 2 12 2 3" xfId="29747"/>
    <cellStyle name="Sub totals 3 3 2 12 2 4" xfId="29748"/>
    <cellStyle name="Sub totals 3 3 2 12 3" xfId="29749"/>
    <cellStyle name="Sub totals 3 3 2 12 4" xfId="29750"/>
    <cellStyle name="Sub totals 3 3 2 13" xfId="3953"/>
    <cellStyle name="Sub totals 3 3 2 13 2" xfId="29751"/>
    <cellStyle name="Sub totals 3 3 2 13 2 2" xfId="29752"/>
    <cellStyle name="Sub totals 3 3 2 13 2 3" xfId="29753"/>
    <cellStyle name="Sub totals 3 3 2 13 2 4" xfId="29754"/>
    <cellStyle name="Sub totals 3 3 2 13 3" xfId="29755"/>
    <cellStyle name="Sub totals 3 3 2 13 4" xfId="29756"/>
    <cellStyle name="Sub totals 3 3 2 14" xfId="3954"/>
    <cellStyle name="Sub totals 3 3 2 14 2" xfId="29757"/>
    <cellStyle name="Sub totals 3 3 2 14 2 2" xfId="29758"/>
    <cellStyle name="Sub totals 3 3 2 14 2 3" xfId="29759"/>
    <cellStyle name="Sub totals 3 3 2 14 2 4" xfId="29760"/>
    <cellStyle name="Sub totals 3 3 2 14 3" xfId="29761"/>
    <cellStyle name="Sub totals 3 3 2 14 4" xfId="29762"/>
    <cellStyle name="Sub totals 3 3 2 15" xfId="3955"/>
    <cellStyle name="Sub totals 3 3 2 15 2" xfId="29763"/>
    <cellStyle name="Sub totals 3 3 2 15 2 2" xfId="29764"/>
    <cellStyle name="Sub totals 3 3 2 15 2 3" xfId="29765"/>
    <cellStyle name="Sub totals 3 3 2 15 2 4" xfId="29766"/>
    <cellStyle name="Sub totals 3 3 2 15 3" xfId="29767"/>
    <cellStyle name="Sub totals 3 3 2 15 4" xfId="29768"/>
    <cellStyle name="Sub totals 3 3 2 16" xfId="3956"/>
    <cellStyle name="Sub totals 3 3 2 16 2" xfId="29769"/>
    <cellStyle name="Sub totals 3 3 2 16 2 2" xfId="29770"/>
    <cellStyle name="Sub totals 3 3 2 16 2 3" xfId="29771"/>
    <cellStyle name="Sub totals 3 3 2 16 2 4" xfId="29772"/>
    <cellStyle name="Sub totals 3 3 2 16 3" xfId="29773"/>
    <cellStyle name="Sub totals 3 3 2 16 4" xfId="29774"/>
    <cellStyle name="Sub totals 3 3 2 17" xfId="3957"/>
    <cellStyle name="Sub totals 3 3 2 17 2" xfId="29775"/>
    <cellStyle name="Sub totals 3 3 2 17 2 2" xfId="29776"/>
    <cellStyle name="Sub totals 3 3 2 17 2 3" xfId="29777"/>
    <cellStyle name="Sub totals 3 3 2 17 2 4" xfId="29778"/>
    <cellStyle name="Sub totals 3 3 2 17 3" xfId="29779"/>
    <cellStyle name="Sub totals 3 3 2 17 4" xfId="29780"/>
    <cellStyle name="Sub totals 3 3 2 18" xfId="3958"/>
    <cellStyle name="Sub totals 3 3 2 18 2" xfId="29781"/>
    <cellStyle name="Sub totals 3 3 2 18 2 2" xfId="29782"/>
    <cellStyle name="Sub totals 3 3 2 18 2 3" xfId="29783"/>
    <cellStyle name="Sub totals 3 3 2 18 2 4" xfId="29784"/>
    <cellStyle name="Sub totals 3 3 2 18 3" xfId="29785"/>
    <cellStyle name="Sub totals 3 3 2 18 4" xfId="29786"/>
    <cellStyle name="Sub totals 3 3 2 19" xfId="3959"/>
    <cellStyle name="Sub totals 3 3 2 19 2" xfId="29787"/>
    <cellStyle name="Sub totals 3 3 2 19 2 2" xfId="29788"/>
    <cellStyle name="Sub totals 3 3 2 19 2 3" xfId="29789"/>
    <cellStyle name="Sub totals 3 3 2 19 2 4" xfId="29790"/>
    <cellStyle name="Sub totals 3 3 2 19 3" xfId="29791"/>
    <cellStyle name="Sub totals 3 3 2 19 4" xfId="29792"/>
    <cellStyle name="Sub totals 3 3 2 2" xfId="3960"/>
    <cellStyle name="Sub totals 3 3 2 2 2" xfId="29793"/>
    <cellStyle name="Sub totals 3 3 2 2 2 2" xfId="29794"/>
    <cellStyle name="Sub totals 3 3 2 2 2 3" xfId="29795"/>
    <cellStyle name="Sub totals 3 3 2 2 2 4" xfId="29796"/>
    <cellStyle name="Sub totals 3 3 2 2 3" xfId="29797"/>
    <cellStyle name="Sub totals 3 3 2 2 4" xfId="29798"/>
    <cellStyle name="Sub totals 3 3 2 20" xfId="3961"/>
    <cellStyle name="Sub totals 3 3 2 20 2" xfId="29799"/>
    <cellStyle name="Sub totals 3 3 2 20 2 2" xfId="29800"/>
    <cellStyle name="Sub totals 3 3 2 20 2 3" xfId="29801"/>
    <cellStyle name="Sub totals 3 3 2 20 2 4" xfId="29802"/>
    <cellStyle name="Sub totals 3 3 2 20 3" xfId="29803"/>
    <cellStyle name="Sub totals 3 3 2 20 4" xfId="29804"/>
    <cellStyle name="Sub totals 3 3 2 21" xfId="3962"/>
    <cellStyle name="Sub totals 3 3 2 21 2" xfId="29805"/>
    <cellStyle name="Sub totals 3 3 2 21 2 2" xfId="29806"/>
    <cellStyle name="Sub totals 3 3 2 21 2 3" xfId="29807"/>
    <cellStyle name="Sub totals 3 3 2 21 2 4" xfId="29808"/>
    <cellStyle name="Sub totals 3 3 2 21 3" xfId="29809"/>
    <cellStyle name="Sub totals 3 3 2 21 4" xfId="29810"/>
    <cellStyle name="Sub totals 3 3 2 22" xfId="3963"/>
    <cellStyle name="Sub totals 3 3 2 22 2" xfId="29811"/>
    <cellStyle name="Sub totals 3 3 2 22 2 2" xfId="29812"/>
    <cellStyle name="Sub totals 3 3 2 22 2 3" xfId="29813"/>
    <cellStyle name="Sub totals 3 3 2 22 2 4" xfId="29814"/>
    <cellStyle name="Sub totals 3 3 2 22 3" xfId="29815"/>
    <cellStyle name="Sub totals 3 3 2 22 4" xfId="29816"/>
    <cellStyle name="Sub totals 3 3 2 23" xfId="3964"/>
    <cellStyle name="Sub totals 3 3 2 23 2" xfId="29817"/>
    <cellStyle name="Sub totals 3 3 2 23 2 2" xfId="29818"/>
    <cellStyle name="Sub totals 3 3 2 23 2 3" xfId="29819"/>
    <cellStyle name="Sub totals 3 3 2 23 2 4" xfId="29820"/>
    <cellStyle name="Sub totals 3 3 2 23 3" xfId="29821"/>
    <cellStyle name="Sub totals 3 3 2 23 4" xfId="29822"/>
    <cellStyle name="Sub totals 3 3 2 24" xfId="3965"/>
    <cellStyle name="Sub totals 3 3 2 24 2" xfId="29823"/>
    <cellStyle name="Sub totals 3 3 2 24 2 2" xfId="29824"/>
    <cellStyle name="Sub totals 3 3 2 24 2 3" xfId="29825"/>
    <cellStyle name="Sub totals 3 3 2 24 2 4" xfId="29826"/>
    <cellStyle name="Sub totals 3 3 2 24 3" xfId="29827"/>
    <cellStyle name="Sub totals 3 3 2 24 4" xfId="29828"/>
    <cellStyle name="Sub totals 3 3 2 25" xfId="3966"/>
    <cellStyle name="Sub totals 3 3 2 25 2" xfId="29829"/>
    <cellStyle name="Sub totals 3 3 2 25 2 2" xfId="29830"/>
    <cellStyle name="Sub totals 3 3 2 25 2 3" xfId="29831"/>
    <cellStyle name="Sub totals 3 3 2 25 2 4" xfId="29832"/>
    <cellStyle name="Sub totals 3 3 2 25 3" xfId="29833"/>
    <cellStyle name="Sub totals 3 3 2 25 4" xfId="29834"/>
    <cellStyle name="Sub totals 3 3 2 26" xfId="3967"/>
    <cellStyle name="Sub totals 3 3 2 26 2" xfId="29835"/>
    <cellStyle name="Sub totals 3 3 2 26 2 2" xfId="29836"/>
    <cellStyle name="Sub totals 3 3 2 26 2 3" xfId="29837"/>
    <cellStyle name="Sub totals 3 3 2 26 2 4" xfId="29838"/>
    <cellStyle name="Sub totals 3 3 2 26 3" xfId="29839"/>
    <cellStyle name="Sub totals 3 3 2 26 4" xfId="29840"/>
    <cellStyle name="Sub totals 3 3 2 27" xfId="3968"/>
    <cellStyle name="Sub totals 3 3 2 27 2" xfId="29841"/>
    <cellStyle name="Sub totals 3 3 2 27 2 2" xfId="29842"/>
    <cellStyle name="Sub totals 3 3 2 27 2 3" xfId="29843"/>
    <cellStyle name="Sub totals 3 3 2 27 2 4" xfId="29844"/>
    <cellStyle name="Sub totals 3 3 2 27 3" xfId="29845"/>
    <cellStyle name="Sub totals 3 3 2 27 4" xfId="29846"/>
    <cellStyle name="Sub totals 3 3 2 28" xfId="3969"/>
    <cellStyle name="Sub totals 3 3 2 28 2" xfId="29847"/>
    <cellStyle name="Sub totals 3 3 2 28 2 2" xfId="29848"/>
    <cellStyle name="Sub totals 3 3 2 28 2 3" xfId="29849"/>
    <cellStyle name="Sub totals 3 3 2 28 2 4" xfId="29850"/>
    <cellStyle name="Sub totals 3 3 2 28 3" xfId="29851"/>
    <cellStyle name="Sub totals 3 3 2 28 4" xfId="29852"/>
    <cellStyle name="Sub totals 3 3 2 29" xfId="3970"/>
    <cellStyle name="Sub totals 3 3 2 29 2" xfId="29853"/>
    <cellStyle name="Sub totals 3 3 2 29 2 2" xfId="29854"/>
    <cellStyle name="Sub totals 3 3 2 29 2 3" xfId="29855"/>
    <cellStyle name="Sub totals 3 3 2 29 2 4" xfId="29856"/>
    <cellStyle name="Sub totals 3 3 2 29 3" xfId="29857"/>
    <cellStyle name="Sub totals 3 3 2 29 4" xfId="29858"/>
    <cellStyle name="Sub totals 3 3 2 3" xfId="3971"/>
    <cellStyle name="Sub totals 3 3 2 3 2" xfId="29859"/>
    <cellStyle name="Sub totals 3 3 2 3 2 2" xfId="29860"/>
    <cellStyle name="Sub totals 3 3 2 3 2 3" xfId="29861"/>
    <cellStyle name="Sub totals 3 3 2 3 2 4" xfId="29862"/>
    <cellStyle name="Sub totals 3 3 2 3 3" xfId="29863"/>
    <cellStyle name="Sub totals 3 3 2 3 4" xfId="29864"/>
    <cellStyle name="Sub totals 3 3 2 30" xfId="3972"/>
    <cellStyle name="Sub totals 3 3 2 30 2" xfId="29865"/>
    <cellStyle name="Sub totals 3 3 2 30 2 2" xfId="29866"/>
    <cellStyle name="Sub totals 3 3 2 30 2 3" xfId="29867"/>
    <cellStyle name="Sub totals 3 3 2 30 2 4" xfId="29868"/>
    <cellStyle name="Sub totals 3 3 2 30 3" xfId="29869"/>
    <cellStyle name="Sub totals 3 3 2 30 4" xfId="29870"/>
    <cellStyle name="Sub totals 3 3 2 31" xfId="3973"/>
    <cellStyle name="Sub totals 3 3 2 31 2" xfId="29871"/>
    <cellStyle name="Sub totals 3 3 2 31 2 2" xfId="29872"/>
    <cellStyle name="Sub totals 3 3 2 31 2 3" xfId="29873"/>
    <cellStyle name="Sub totals 3 3 2 31 2 4" xfId="29874"/>
    <cellStyle name="Sub totals 3 3 2 31 3" xfId="29875"/>
    <cellStyle name="Sub totals 3 3 2 31 4" xfId="29876"/>
    <cellStyle name="Sub totals 3 3 2 32" xfId="3974"/>
    <cellStyle name="Sub totals 3 3 2 32 2" xfId="29877"/>
    <cellStyle name="Sub totals 3 3 2 32 2 2" xfId="29878"/>
    <cellStyle name="Sub totals 3 3 2 32 2 3" xfId="29879"/>
    <cellStyle name="Sub totals 3 3 2 32 2 4" xfId="29880"/>
    <cellStyle name="Sub totals 3 3 2 32 3" xfId="29881"/>
    <cellStyle name="Sub totals 3 3 2 32 4" xfId="29882"/>
    <cellStyle name="Sub totals 3 3 2 33" xfId="3975"/>
    <cellStyle name="Sub totals 3 3 2 33 2" xfId="29883"/>
    <cellStyle name="Sub totals 3 3 2 33 2 2" xfId="29884"/>
    <cellStyle name="Sub totals 3 3 2 33 2 3" xfId="29885"/>
    <cellStyle name="Sub totals 3 3 2 33 2 4" xfId="29886"/>
    <cellStyle name="Sub totals 3 3 2 33 3" xfId="29887"/>
    <cellStyle name="Sub totals 3 3 2 33 4" xfId="29888"/>
    <cellStyle name="Sub totals 3 3 2 34" xfId="3976"/>
    <cellStyle name="Sub totals 3 3 2 34 2" xfId="29889"/>
    <cellStyle name="Sub totals 3 3 2 34 2 2" xfId="29890"/>
    <cellStyle name="Sub totals 3 3 2 34 2 3" xfId="29891"/>
    <cellStyle name="Sub totals 3 3 2 34 2 4" xfId="29892"/>
    <cellStyle name="Sub totals 3 3 2 34 3" xfId="29893"/>
    <cellStyle name="Sub totals 3 3 2 34 4" xfId="29894"/>
    <cellStyle name="Sub totals 3 3 2 35" xfId="3977"/>
    <cellStyle name="Sub totals 3 3 2 35 2" xfId="29895"/>
    <cellStyle name="Sub totals 3 3 2 35 2 2" xfId="29896"/>
    <cellStyle name="Sub totals 3 3 2 35 2 3" xfId="29897"/>
    <cellStyle name="Sub totals 3 3 2 35 2 4" xfId="29898"/>
    <cellStyle name="Sub totals 3 3 2 35 3" xfId="29899"/>
    <cellStyle name="Sub totals 3 3 2 35 4" xfId="29900"/>
    <cellStyle name="Sub totals 3 3 2 36" xfId="3978"/>
    <cellStyle name="Sub totals 3 3 2 36 2" xfId="29901"/>
    <cellStyle name="Sub totals 3 3 2 36 2 2" xfId="29902"/>
    <cellStyle name="Sub totals 3 3 2 36 2 3" xfId="29903"/>
    <cellStyle name="Sub totals 3 3 2 36 2 4" xfId="29904"/>
    <cellStyle name="Sub totals 3 3 2 36 3" xfId="29905"/>
    <cellStyle name="Sub totals 3 3 2 36 4" xfId="29906"/>
    <cellStyle name="Sub totals 3 3 2 37" xfId="3979"/>
    <cellStyle name="Sub totals 3 3 2 37 2" xfId="29907"/>
    <cellStyle name="Sub totals 3 3 2 37 2 2" xfId="29908"/>
    <cellStyle name="Sub totals 3 3 2 37 2 3" xfId="29909"/>
    <cellStyle name="Sub totals 3 3 2 37 2 4" xfId="29910"/>
    <cellStyle name="Sub totals 3 3 2 37 3" xfId="29911"/>
    <cellStyle name="Sub totals 3 3 2 37 4" xfId="29912"/>
    <cellStyle name="Sub totals 3 3 2 38" xfId="3980"/>
    <cellStyle name="Sub totals 3 3 2 38 2" xfId="29913"/>
    <cellStyle name="Sub totals 3 3 2 38 2 2" xfId="29914"/>
    <cellStyle name="Sub totals 3 3 2 38 2 3" xfId="29915"/>
    <cellStyle name="Sub totals 3 3 2 38 2 4" xfId="29916"/>
    <cellStyle name="Sub totals 3 3 2 38 3" xfId="29917"/>
    <cellStyle name="Sub totals 3 3 2 38 4" xfId="29918"/>
    <cellStyle name="Sub totals 3 3 2 39" xfId="3981"/>
    <cellStyle name="Sub totals 3 3 2 39 2" xfId="29919"/>
    <cellStyle name="Sub totals 3 3 2 39 2 2" xfId="29920"/>
    <cellStyle name="Sub totals 3 3 2 39 2 3" xfId="29921"/>
    <cellStyle name="Sub totals 3 3 2 39 2 4" xfId="29922"/>
    <cellStyle name="Sub totals 3 3 2 39 3" xfId="29923"/>
    <cellStyle name="Sub totals 3 3 2 39 4" xfId="29924"/>
    <cellStyle name="Sub totals 3 3 2 4" xfId="3982"/>
    <cellStyle name="Sub totals 3 3 2 4 2" xfId="29925"/>
    <cellStyle name="Sub totals 3 3 2 4 2 2" xfId="29926"/>
    <cellStyle name="Sub totals 3 3 2 4 2 3" xfId="29927"/>
    <cellStyle name="Sub totals 3 3 2 4 2 4" xfId="29928"/>
    <cellStyle name="Sub totals 3 3 2 4 3" xfId="29929"/>
    <cellStyle name="Sub totals 3 3 2 4 4" xfId="29930"/>
    <cellStyle name="Sub totals 3 3 2 40" xfId="3983"/>
    <cellStyle name="Sub totals 3 3 2 40 2" xfId="29931"/>
    <cellStyle name="Sub totals 3 3 2 40 2 2" xfId="29932"/>
    <cellStyle name="Sub totals 3 3 2 40 2 3" xfId="29933"/>
    <cellStyle name="Sub totals 3 3 2 40 2 4" xfId="29934"/>
    <cellStyle name="Sub totals 3 3 2 40 3" xfId="29935"/>
    <cellStyle name="Sub totals 3 3 2 40 4" xfId="29936"/>
    <cellStyle name="Sub totals 3 3 2 41" xfId="3984"/>
    <cellStyle name="Sub totals 3 3 2 41 2" xfId="29937"/>
    <cellStyle name="Sub totals 3 3 2 41 2 2" xfId="29938"/>
    <cellStyle name="Sub totals 3 3 2 41 2 3" xfId="29939"/>
    <cellStyle name="Sub totals 3 3 2 41 2 4" xfId="29940"/>
    <cellStyle name="Sub totals 3 3 2 41 3" xfId="29941"/>
    <cellStyle name="Sub totals 3 3 2 41 4" xfId="29942"/>
    <cellStyle name="Sub totals 3 3 2 42" xfId="3985"/>
    <cellStyle name="Sub totals 3 3 2 42 2" xfId="29943"/>
    <cellStyle name="Sub totals 3 3 2 42 2 2" xfId="29944"/>
    <cellStyle name="Sub totals 3 3 2 42 2 3" xfId="29945"/>
    <cellStyle name="Sub totals 3 3 2 42 2 4" xfId="29946"/>
    <cellStyle name="Sub totals 3 3 2 42 3" xfId="29947"/>
    <cellStyle name="Sub totals 3 3 2 42 4" xfId="29948"/>
    <cellStyle name="Sub totals 3 3 2 43" xfId="3986"/>
    <cellStyle name="Sub totals 3 3 2 43 2" xfId="29949"/>
    <cellStyle name="Sub totals 3 3 2 43 2 2" xfId="29950"/>
    <cellStyle name="Sub totals 3 3 2 43 2 3" xfId="29951"/>
    <cellStyle name="Sub totals 3 3 2 43 2 4" xfId="29952"/>
    <cellStyle name="Sub totals 3 3 2 43 3" xfId="29953"/>
    <cellStyle name="Sub totals 3 3 2 43 4" xfId="29954"/>
    <cellStyle name="Sub totals 3 3 2 44" xfId="3987"/>
    <cellStyle name="Sub totals 3 3 2 44 2" xfId="29955"/>
    <cellStyle name="Sub totals 3 3 2 44 2 2" xfId="29956"/>
    <cellStyle name="Sub totals 3 3 2 44 2 3" xfId="29957"/>
    <cellStyle name="Sub totals 3 3 2 44 2 4" xfId="29958"/>
    <cellStyle name="Sub totals 3 3 2 44 3" xfId="29959"/>
    <cellStyle name="Sub totals 3 3 2 44 4" xfId="29960"/>
    <cellStyle name="Sub totals 3 3 2 45" xfId="29961"/>
    <cellStyle name="Sub totals 3 3 2 45 2" xfId="29962"/>
    <cellStyle name="Sub totals 3 3 2 45 3" xfId="29963"/>
    <cellStyle name="Sub totals 3 3 2 45 4" xfId="29964"/>
    <cellStyle name="Sub totals 3 3 2 46" xfId="29965"/>
    <cellStyle name="Sub totals 3 3 2 46 2" xfId="29966"/>
    <cellStyle name="Sub totals 3 3 2 46 3" xfId="29967"/>
    <cellStyle name="Sub totals 3 3 2 46 4" xfId="29968"/>
    <cellStyle name="Sub totals 3 3 2 47" xfId="29969"/>
    <cellStyle name="Sub totals 3 3 2 48" xfId="29970"/>
    <cellStyle name="Sub totals 3 3 2 5" xfId="3988"/>
    <cellStyle name="Sub totals 3 3 2 5 2" xfId="29971"/>
    <cellStyle name="Sub totals 3 3 2 5 2 2" xfId="29972"/>
    <cellStyle name="Sub totals 3 3 2 5 2 3" xfId="29973"/>
    <cellStyle name="Sub totals 3 3 2 5 2 4" xfId="29974"/>
    <cellStyle name="Sub totals 3 3 2 5 3" xfId="29975"/>
    <cellStyle name="Sub totals 3 3 2 5 4" xfId="29976"/>
    <cellStyle name="Sub totals 3 3 2 6" xfId="3989"/>
    <cellStyle name="Sub totals 3 3 2 6 2" xfId="29977"/>
    <cellStyle name="Sub totals 3 3 2 6 2 2" xfId="29978"/>
    <cellStyle name="Sub totals 3 3 2 6 2 3" xfId="29979"/>
    <cellStyle name="Sub totals 3 3 2 6 2 4" xfId="29980"/>
    <cellStyle name="Sub totals 3 3 2 6 3" xfId="29981"/>
    <cellStyle name="Sub totals 3 3 2 6 4" xfId="29982"/>
    <cellStyle name="Sub totals 3 3 2 7" xfId="3990"/>
    <cellStyle name="Sub totals 3 3 2 7 2" xfId="29983"/>
    <cellStyle name="Sub totals 3 3 2 7 2 2" xfId="29984"/>
    <cellStyle name="Sub totals 3 3 2 7 2 3" xfId="29985"/>
    <cellStyle name="Sub totals 3 3 2 7 2 4" xfId="29986"/>
    <cellStyle name="Sub totals 3 3 2 7 3" xfId="29987"/>
    <cellStyle name="Sub totals 3 3 2 7 4" xfId="29988"/>
    <cellStyle name="Sub totals 3 3 2 8" xfId="3991"/>
    <cellStyle name="Sub totals 3 3 2 8 2" xfId="29989"/>
    <cellStyle name="Sub totals 3 3 2 8 2 2" xfId="29990"/>
    <cellStyle name="Sub totals 3 3 2 8 2 3" xfId="29991"/>
    <cellStyle name="Sub totals 3 3 2 8 2 4" xfId="29992"/>
    <cellStyle name="Sub totals 3 3 2 8 3" xfId="29993"/>
    <cellStyle name="Sub totals 3 3 2 8 4" xfId="29994"/>
    <cellStyle name="Sub totals 3 3 2 9" xfId="3992"/>
    <cellStyle name="Sub totals 3 3 2 9 2" xfId="29995"/>
    <cellStyle name="Sub totals 3 3 2 9 2 2" xfId="29996"/>
    <cellStyle name="Sub totals 3 3 2 9 2 3" xfId="29997"/>
    <cellStyle name="Sub totals 3 3 2 9 2 4" xfId="29998"/>
    <cellStyle name="Sub totals 3 3 2 9 3" xfId="29999"/>
    <cellStyle name="Sub totals 3 3 2 9 4" xfId="30000"/>
    <cellStyle name="Sub totals 3 3 20" xfId="3993"/>
    <cellStyle name="Sub totals 3 3 20 2" xfId="30001"/>
    <cellStyle name="Sub totals 3 3 20 2 2" xfId="30002"/>
    <cellStyle name="Sub totals 3 3 20 2 3" xfId="30003"/>
    <cellStyle name="Sub totals 3 3 20 2 4" xfId="30004"/>
    <cellStyle name="Sub totals 3 3 20 3" xfId="30005"/>
    <cellStyle name="Sub totals 3 3 20 4" xfId="30006"/>
    <cellStyle name="Sub totals 3 3 21" xfId="3994"/>
    <cellStyle name="Sub totals 3 3 21 2" xfId="30007"/>
    <cellStyle name="Sub totals 3 3 21 2 2" xfId="30008"/>
    <cellStyle name="Sub totals 3 3 21 2 3" xfId="30009"/>
    <cellStyle name="Sub totals 3 3 21 2 4" xfId="30010"/>
    <cellStyle name="Sub totals 3 3 21 3" xfId="30011"/>
    <cellStyle name="Sub totals 3 3 21 4" xfId="30012"/>
    <cellStyle name="Sub totals 3 3 22" xfId="3995"/>
    <cellStyle name="Sub totals 3 3 22 2" xfId="30013"/>
    <cellStyle name="Sub totals 3 3 22 2 2" xfId="30014"/>
    <cellStyle name="Sub totals 3 3 22 2 3" xfId="30015"/>
    <cellStyle name="Sub totals 3 3 22 2 4" xfId="30016"/>
    <cellStyle name="Sub totals 3 3 22 3" xfId="30017"/>
    <cellStyle name="Sub totals 3 3 22 4" xfId="30018"/>
    <cellStyle name="Sub totals 3 3 23" xfId="3996"/>
    <cellStyle name="Sub totals 3 3 23 2" xfId="30019"/>
    <cellStyle name="Sub totals 3 3 23 2 2" xfId="30020"/>
    <cellStyle name="Sub totals 3 3 23 2 3" xfId="30021"/>
    <cellStyle name="Sub totals 3 3 23 2 4" xfId="30022"/>
    <cellStyle name="Sub totals 3 3 23 3" xfId="30023"/>
    <cellStyle name="Sub totals 3 3 23 4" xfId="30024"/>
    <cellStyle name="Sub totals 3 3 24" xfId="3997"/>
    <cellStyle name="Sub totals 3 3 24 2" xfId="30025"/>
    <cellStyle name="Sub totals 3 3 24 2 2" xfId="30026"/>
    <cellStyle name="Sub totals 3 3 24 2 3" xfId="30027"/>
    <cellStyle name="Sub totals 3 3 24 2 4" xfId="30028"/>
    <cellStyle name="Sub totals 3 3 24 3" xfId="30029"/>
    <cellStyle name="Sub totals 3 3 24 4" xfId="30030"/>
    <cellStyle name="Sub totals 3 3 25" xfId="3998"/>
    <cellStyle name="Sub totals 3 3 25 2" xfId="30031"/>
    <cellStyle name="Sub totals 3 3 25 2 2" xfId="30032"/>
    <cellStyle name="Sub totals 3 3 25 2 3" xfId="30033"/>
    <cellStyle name="Sub totals 3 3 25 2 4" xfId="30034"/>
    <cellStyle name="Sub totals 3 3 25 3" xfId="30035"/>
    <cellStyle name="Sub totals 3 3 25 4" xfId="30036"/>
    <cellStyle name="Sub totals 3 3 26" xfId="3999"/>
    <cellStyle name="Sub totals 3 3 26 2" xfId="30037"/>
    <cellStyle name="Sub totals 3 3 26 2 2" xfId="30038"/>
    <cellStyle name="Sub totals 3 3 26 2 3" xfId="30039"/>
    <cellStyle name="Sub totals 3 3 26 2 4" xfId="30040"/>
    <cellStyle name="Sub totals 3 3 26 3" xfId="30041"/>
    <cellStyle name="Sub totals 3 3 26 4" xfId="30042"/>
    <cellStyle name="Sub totals 3 3 27" xfId="4000"/>
    <cellStyle name="Sub totals 3 3 27 2" xfId="30043"/>
    <cellStyle name="Sub totals 3 3 27 2 2" xfId="30044"/>
    <cellStyle name="Sub totals 3 3 27 2 3" xfId="30045"/>
    <cellStyle name="Sub totals 3 3 27 2 4" xfId="30046"/>
    <cellStyle name="Sub totals 3 3 27 3" xfId="30047"/>
    <cellStyle name="Sub totals 3 3 27 4" xfId="30048"/>
    <cellStyle name="Sub totals 3 3 28" xfId="4001"/>
    <cellStyle name="Sub totals 3 3 28 2" xfId="30049"/>
    <cellStyle name="Sub totals 3 3 28 2 2" xfId="30050"/>
    <cellStyle name="Sub totals 3 3 28 2 3" xfId="30051"/>
    <cellStyle name="Sub totals 3 3 28 2 4" xfId="30052"/>
    <cellStyle name="Sub totals 3 3 28 3" xfId="30053"/>
    <cellStyle name="Sub totals 3 3 28 4" xfId="30054"/>
    <cellStyle name="Sub totals 3 3 29" xfId="4002"/>
    <cellStyle name="Sub totals 3 3 29 2" xfId="30055"/>
    <cellStyle name="Sub totals 3 3 29 2 2" xfId="30056"/>
    <cellStyle name="Sub totals 3 3 29 2 3" xfId="30057"/>
    <cellStyle name="Sub totals 3 3 29 2 4" xfId="30058"/>
    <cellStyle name="Sub totals 3 3 29 3" xfId="30059"/>
    <cellStyle name="Sub totals 3 3 29 4" xfId="30060"/>
    <cellStyle name="Sub totals 3 3 3" xfId="4003"/>
    <cellStyle name="Sub totals 3 3 3 2" xfId="30061"/>
    <cellStyle name="Sub totals 3 3 3 2 2" xfId="30062"/>
    <cellStyle name="Sub totals 3 3 3 2 3" xfId="30063"/>
    <cellStyle name="Sub totals 3 3 3 2 4" xfId="30064"/>
    <cellStyle name="Sub totals 3 3 3 3" xfId="30065"/>
    <cellStyle name="Sub totals 3 3 3 4" xfId="30066"/>
    <cellStyle name="Sub totals 3 3 30" xfId="4004"/>
    <cellStyle name="Sub totals 3 3 30 2" xfId="30067"/>
    <cellStyle name="Sub totals 3 3 30 2 2" xfId="30068"/>
    <cellStyle name="Sub totals 3 3 30 2 3" xfId="30069"/>
    <cellStyle name="Sub totals 3 3 30 2 4" xfId="30070"/>
    <cellStyle name="Sub totals 3 3 30 3" xfId="30071"/>
    <cellStyle name="Sub totals 3 3 30 4" xfId="30072"/>
    <cellStyle name="Sub totals 3 3 31" xfId="4005"/>
    <cellStyle name="Sub totals 3 3 31 2" xfId="30073"/>
    <cellStyle name="Sub totals 3 3 31 2 2" xfId="30074"/>
    <cellStyle name="Sub totals 3 3 31 2 3" xfId="30075"/>
    <cellStyle name="Sub totals 3 3 31 2 4" xfId="30076"/>
    <cellStyle name="Sub totals 3 3 31 3" xfId="30077"/>
    <cellStyle name="Sub totals 3 3 31 4" xfId="30078"/>
    <cellStyle name="Sub totals 3 3 32" xfId="4006"/>
    <cellStyle name="Sub totals 3 3 32 2" xfId="30079"/>
    <cellStyle name="Sub totals 3 3 32 2 2" xfId="30080"/>
    <cellStyle name="Sub totals 3 3 32 2 3" xfId="30081"/>
    <cellStyle name="Sub totals 3 3 32 2 4" xfId="30082"/>
    <cellStyle name="Sub totals 3 3 32 3" xfId="30083"/>
    <cellStyle name="Sub totals 3 3 32 4" xfId="30084"/>
    <cellStyle name="Sub totals 3 3 33" xfId="4007"/>
    <cellStyle name="Sub totals 3 3 33 2" xfId="30085"/>
    <cellStyle name="Sub totals 3 3 33 2 2" xfId="30086"/>
    <cellStyle name="Sub totals 3 3 33 2 3" xfId="30087"/>
    <cellStyle name="Sub totals 3 3 33 2 4" xfId="30088"/>
    <cellStyle name="Sub totals 3 3 33 3" xfId="30089"/>
    <cellStyle name="Sub totals 3 3 33 4" xfId="30090"/>
    <cellStyle name="Sub totals 3 3 34" xfId="4008"/>
    <cellStyle name="Sub totals 3 3 34 2" xfId="30091"/>
    <cellStyle name="Sub totals 3 3 34 2 2" xfId="30092"/>
    <cellStyle name="Sub totals 3 3 34 2 3" xfId="30093"/>
    <cellStyle name="Sub totals 3 3 34 2 4" xfId="30094"/>
    <cellStyle name="Sub totals 3 3 34 3" xfId="30095"/>
    <cellStyle name="Sub totals 3 3 34 4" xfId="30096"/>
    <cellStyle name="Sub totals 3 3 35" xfId="4009"/>
    <cellStyle name="Sub totals 3 3 35 2" xfId="30097"/>
    <cellStyle name="Sub totals 3 3 35 2 2" xfId="30098"/>
    <cellStyle name="Sub totals 3 3 35 2 3" xfId="30099"/>
    <cellStyle name="Sub totals 3 3 35 2 4" xfId="30100"/>
    <cellStyle name="Sub totals 3 3 35 3" xfId="30101"/>
    <cellStyle name="Sub totals 3 3 35 4" xfId="30102"/>
    <cellStyle name="Sub totals 3 3 36" xfId="4010"/>
    <cellStyle name="Sub totals 3 3 36 2" xfId="30103"/>
    <cellStyle name="Sub totals 3 3 36 2 2" xfId="30104"/>
    <cellStyle name="Sub totals 3 3 36 2 3" xfId="30105"/>
    <cellStyle name="Sub totals 3 3 36 2 4" xfId="30106"/>
    <cellStyle name="Sub totals 3 3 36 3" xfId="30107"/>
    <cellStyle name="Sub totals 3 3 36 4" xfId="30108"/>
    <cellStyle name="Sub totals 3 3 37" xfId="4011"/>
    <cellStyle name="Sub totals 3 3 37 2" xfId="30109"/>
    <cellStyle name="Sub totals 3 3 37 2 2" xfId="30110"/>
    <cellStyle name="Sub totals 3 3 37 2 3" xfId="30111"/>
    <cellStyle name="Sub totals 3 3 37 2 4" xfId="30112"/>
    <cellStyle name="Sub totals 3 3 37 3" xfId="30113"/>
    <cellStyle name="Sub totals 3 3 37 4" xfId="30114"/>
    <cellStyle name="Sub totals 3 3 38" xfId="4012"/>
    <cellStyle name="Sub totals 3 3 38 2" xfId="30115"/>
    <cellStyle name="Sub totals 3 3 38 2 2" xfId="30116"/>
    <cellStyle name="Sub totals 3 3 38 2 3" xfId="30117"/>
    <cellStyle name="Sub totals 3 3 38 2 4" xfId="30118"/>
    <cellStyle name="Sub totals 3 3 38 3" xfId="30119"/>
    <cellStyle name="Sub totals 3 3 38 4" xfId="30120"/>
    <cellStyle name="Sub totals 3 3 39" xfId="4013"/>
    <cellStyle name="Sub totals 3 3 39 2" xfId="30121"/>
    <cellStyle name="Sub totals 3 3 39 2 2" xfId="30122"/>
    <cellStyle name="Sub totals 3 3 39 2 3" xfId="30123"/>
    <cellStyle name="Sub totals 3 3 39 2 4" xfId="30124"/>
    <cellStyle name="Sub totals 3 3 39 3" xfId="30125"/>
    <cellStyle name="Sub totals 3 3 39 4" xfId="30126"/>
    <cellStyle name="Sub totals 3 3 4" xfId="4014"/>
    <cellStyle name="Sub totals 3 3 4 2" xfId="30127"/>
    <cellStyle name="Sub totals 3 3 4 2 2" xfId="30128"/>
    <cellStyle name="Sub totals 3 3 4 2 3" xfId="30129"/>
    <cellStyle name="Sub totals 3 3 4 2 4" xfId="30130"/>
    <cellStyle name="Sub totals 3 3 4 3" xfId="30131"/>
    <cellStyle name="Sub totals 3 3 4 4" xfId="30132"/>
    <cellStyle name="Sub totals 3 3 40" xfId="4015"/>
    <cellStyle name="Sub totals 3 3 40 2" xfId="30133"/>
    <cellStyle name="Sub totals 3 3 40 2 2" xfId="30134"/>
    <cellStyle name="Sub totals 3 3 40 2 3" xfId="30135"/>
    <cellStyle name="Sub totals 3 3 40 2 4" xfId="30136"/>
    <cellStyle name="Sub totals 3 3 40 3" xfId="30137"/>
    <cellStyle name="Sub totals 3 3 40 4" xfId="30138"/>
    <cellStyle name="Sub totals 3 3 41" xfId="4016"/>
    <cellStyle name="Sub totals 3 3 41 2" xfId="30139"/>
    <cellStyle name="Sub totals 3 3 41 2 2" xfId="30140"/>
    <cellStyle name="Sub totals 3 3 41 2 3" xfId="30141"/>
    <cellStyle name="Sub totals 3 3 41 2 4" xfId="30142"/>
    <cellStyle name="Sub totals 3 3 41 3" xfId="30143"/>
    <cellStyle name="Sub totals 3 3 41 4" xfId="30144"/>
    <cellStyle name="Sub totals 3 3 42" xfId="4017"/>
    <cellStyle name="Sub totals 3 3 42 2" xfId="30145"/>
    <cellStyle name="Sub totals 3 3 42 2 2" xfId="30146"/>
    <cellStyle name="Sub totals 3 3 42 2 3" xfId="30147"/>
    <cellStyle name="Sub totals 3 3 42 2 4" xfId="30148"/>
    <cellStyle name="Sub totals 3 3 42 3" xfId="30149"/>
    <cellStyle name="Sub totals 3 3 42 4" xfId="30150"/>
    <cellStyle name="Sub totals 3 3 43" xfId="4018"/>
    <cellStyle name="Sub totals 3 3 43 2" xfId="30151"/>
    <cellStyle name="Sub totals 3 3 43 2 2" xfId="30152"/>
    <cellStyle name="Sub totals 3 3 43 2 3" xfId="30153"/>
    <cellStyle name="Sub totals 3 3 43 2 4" xfId="30154"/>
    <cellStyle name="Sub totals 3 3 43 3" xfId="30155"/>
    <cellStyle name="Sub totals 3 3 43 4" xfId="30156"/>
    <cellStyle name="Sub totals 3 3 44" xfId="4019"/>
    <cellStyle name="Sub totals 3 3 44 2" xfId="30157"/>
    <cellStyle name="Sub totals 3 3 44 2 2" xfId="30158"/>
    <cellStyle name="Sub totals 3 3 44 2 3" xfId="30159"/>
    <cellStyle name="Sub totals 3 3 44 2 4" xfId="30160"/>
    <cellStyle name="Sub totals 3 3 44 3" xfId="30161"/>
    <cellStyle name="Sub totals 3 3 44 4" xfId="30162"/>
    <cellStyle name="Sub totals 3 3 45" xfId="4020"/>
    <cellStyle name="Sub totals 3 3 45 2" xfId="30163"/>
    <cellStyle name="Sub totals 3 3 45 2 2" xfId="30164"/>
    <cellStyle name="Sub totals 3 3 45 2 3" xfId="30165"/>
    <cellStyle name="Sub totals 3 3 45 2 4" xfId="30166"/>
    <cellStyle name="Sub totals 3 3 45 3" xfId="30167"/>
    <cellStyle name="Sub totals 3 3 45 4" xfId="30168"/>
    <cellStyle name="Sub totals 3 3 46" xfId="30169"/>
    <cellStyle name="Sub totals 3 3 46 2" xfId="30170"/>
    <cellStyle name="Sub totals 3 3 46 3" xfId="30171"/>
    <cellStyle name="Sub totals 3 3 46 4" xfId="30172"/>
    <cellStyle name="Sub totals 3 3 47" xfId="30173"/>
    <cellStyle name="Sub totals 3 3 47 2" xfId="30174"/>
    <cellStyle name="Sub totals 3 3 47 3" xfId="30175"/>
    <cellStyle name="Sub totals 3 3 47 4" xfId="30176"/>
    <cellStyle name="Sub totals 3 3 48" xfId="30177"/>
    <cellStyle name="Sub totals 3 3 49" xfId="30178"/>
    <cellStyle name="Sub totals 3 3 5" xfId="4021"/>
    <cellStyle name="Sub totals 3 3 5 2" xfId="30179"/>
    <cellStyle name="Sub totals 3 3 5 2 2" xfId="30180"/>
    <cellStyle name="Sub totals 3 3 5 2 3" xfId="30181"/>
    <cellStyle name="Sub totals 3 3 5 2 4" xfId="30182"/>
    <cellStyle name="Sub totals 3 3 5 3" xfId="30183"/>
    <cellStyle name="Sub totals 3 3 5 4" xfId="30184"/>
    <cellStyle name="Sub totals 3 3 6" xfId="4022"/>
    <cellStyle name="Sub totals 3 3 6 2" xfId="30185"/>
    <cellStyle name="Sub totals 3 3 6 2 2" xfId="30186"/>
    <cellStyle name="Sub totals 3 3 6 2 3" xfId="30187"/>
    <cellStyle name="Sub totals 3 3 6 2 4" xfId="30188"/>
    <cellStyle name="Sub totals 3 3 6 3" xfId="30189"/>
    <cellStyle name="Sub totals 3 3 6 4" xfId="30190"/>
    <cellStyle name="Sub totals 3 3 7" xfId="4023"/>
    <cellStyle name="Sub totals 3 3 7 2" xfId="30191"/>
    <cellStyle name="Sub totals 3 3 7 2 2" xfId="30192"/>
    <cellStyle name="Sub totals 3 3 7 2 3" xfId="30193"/>
    <cellStyle name="Sub totals 3 3 7 2 4" xfId="30194"/>
    <cellStyle name="Sub totals 3 3 7 3" xfId="30195"/>
    <cellStyle name="Sub totals 3 3 7 4" xfId="30196"/>
    <cellStyle name="Sub totals 3 3 8" xfId="4024"/>
    <cellStyle name="Sub totals 3 3 8 2" xfId="30197"/>
    <cellStyle name="Sub totals 3 3 8 2 2" xfId="30198"/>
    <cellStyle name="Sub totals 3 3 8 2 3" xfId="30199"/>
    <cellStyle name="Sub totals 3 3 8 2 4" xfId="30200"/>
    <cellStyle name="Sub totals 3 3 8 3" xfId="30201"/>
    <cellStyle name="Sub totals 3 3 8 4" xfId="30202"/>
    <cellStyle name="Sub totals 3 3 9" xfId="4025"/>
    <cellStyle name="Sub totals 3 3 9 2" xfId="30203"/>
    <cellStyle name="Sub totals 3 3 9 2 2" xfId="30204"/>
    <cellStyle name="Sub totals 3 3 9 2 3" xfId="30205"/>
    <cellStyle name="Sub totals 3 3 9 2 4" xfId="30206"/>
    <cellStyle name="Sub totals 3 3 9 3" xfId="30207"/>
    <cellStyle name="Sub totals 3 3 9 4" xfId="30208"/>
    <cellStyle name="Sub totals 3 4" xfId="4026"/>
    <cellStyle name="Sub totals 3 4 10" xfId="4027"/>
    <cellStyle name="Sub totals 3 4 10 2" xfId="30209"/>
    <cellStyle name="Sub totals 3 4 10 2 2" xfId="30210"/>
    <cellStyle name="Sub totals 3 4 10 2 3" xfId="30211"/>
    <cellStyle name="Sub totals 3 4 10 2 4" xfId="30212"/>
    <cellStyle name="Sub totals 3 4 10 3" xfId="30213"/>
    <cellStyle name="Sub totals 3 4 10 4" xfId="30214"/>
    <cellStyle name="Sub totals 3 4 11" xfId="4028"/>
    <cellStyle name="Sub totals 3 4 11 2" xfId="30215"/>
    <cellStyle name="Sub totals 3 4 11 2 2" xfId="30216"/>
    <cellStyle name="Sub totals 3 4 11 2 3" xfId="30217"/>
    <cellStyle name="Sub totals 3 4 11 2 4" xfId="30218"/>
    <cellStyle name="Sub totals 3 4 11 3" xfId="30219"/>
    <cellStyle name="Sub totals 3 4 11 4" xfId="30220"/>
    <cellStyle name="Sub totals 3 4 12" xfId="4029"/>
    <cellStyle name="Sub totals 3 4 12 2" xfId="30221"/>
    <cellStyle name="Sub totals 3 4 12 2 2" xfId="30222"/>
    <cellStyle name="Sub totals 3 4 12 2 3" xfId="30223"/>
    <cellStyle name="Sub totals 3 4 12 2 4" xfId="30224"/>
    <cellStyle name="Sub totals 3 4 12 3" xfId="30225"/>
    <cellStyle name="Sub totals 3 4 12 4" xfId="30226"/>
    <cellStyle name="Sub totals 3 4 13" xfId="4030"/>
    <cellStyle name="Sub totals 3 4 13 2" xfId="30227"/>
    <cellStyle name="Sub totals 3 4 13 2 2" xfId="30228"/>
    <cellStyle name="Sub totals 3 4 13 2 3" xfId="30229"/>
    <cellStyle name="Sub totals 3 4 13 2 4" xfId="30230"/>
    <cellStyle name="Sub totals 3 4 13 3" xfId="30231"/>
    <cellStyle name="Sub totals 3 4 13 4" xfId="30232"/>
    <cellStyle name="Sub totals 3 4 14" xfId="4031"/>
    <cellStyle name="Sub totals 3 4 14 2" xfId="30233"/>
    <cellStyle name="Sub totals 3 4 14 2 2" xfId="30234"/>
    <cellStyle name="Sub totals 3 4 14 2 3" xfId="30235"/>
    <cellStyle name="Sub totals 3 4 14 2 4" xfId="30236"/>
    <cellStyle name="Sub totals 3 4 14 3" xfId="30237"/>
    <cellStyle name="Sub totals 3 4 14 4" xfId="30238"/>
    <cellStyle name="Sub totals 3 4 15" xfId="4032"/>
    <cellStyle name="Sub totals 3 4 15 2" xfId="30239"/>
    <cellStyle name="Sub totals 3 4 15 2 2" xfId="30240"/>
    <cellStyle name="Sub totals 3 4 15 2 3" xfId="30241"/>
    <cellStyle name="Sub totals 3 4 15 2 4" xfId="30242"/>
    <cellStyle name="Sub totals 3 4 15 3" xfId="30243"/>
    <cellStyle name="Sub totals 3 4 15 4" xfId="30244"/>
    <cellStyle name="Sub totals 3 4 16" xfId="4033"/>
    <cellStyle name="Sub totals 3 4 16 2" xfId="30245"/>
    <cellStyle name="Sub totals 3 4 16 2 2" xfId="30246"/>
    <cellStyle name="Sub totals 3 4 16 2 3" xfId="30247"/>
    <cellStyle name="Sub totals 3 4 16 2 4" xfId="30248"/>
    <cellStyle name="Sub totals 3 4 16 3" xfId="30249"/>
    <cellStyle name="Sub totals 3 4 16 4" xfId="30250"/>
    <cellStyle name="Sub totals 3 4 17" xfId="4034"/>
    <cellStyle name="Sub totals 3 4 17 2" xfId="30251"/>
    <cellStyle name="Sub totals 3 4 17 2 2" xfId="30252"/>
    <cellStyle name="Sub totals 3 4 17 2 3" xfId="30253"/>
    <cellStyle name="Sub totals 3 4 17 2 4" xfId="30254"/>
    <cellStyle name="Sub totals 3 4 17 3" xfId="30255"/>
    <cellStyle name="Sub totals 3 4 17 4" xfId="30256"/>
    <cellStyle name="Sub totals 3 4 18" xfId="4035"/>
    <cellStyle name="Sub totals 3 4 18 2" xfId="30257"/>
    <cellStyle name="Sub totals 3 4 18 2 2" xfId="30258"/>
    <cellStyle name="Sub totals 3 4 18 2 3" xfId="30259"/>
    <cellStyle name="Sub totals 3 4 18 2 4" xfId="30260"/>
    <cellStyle name="Sub totals 3 4 18 3" xfId="30261"/>
    <cellStyle name="Sub totals 3 4 18 4" xfId="30262"/>
    <cellStyle name="Sub totals 3 4 19" xfId="4036"/>
    <cellStyle name="Sub totals 3 4 19 2" xfId="30263"/>
    <cellStyle name="Sub totals 3 4 19 2 2" xfId="30264"/>
    <cellStyle name="Sub totals 3 4 19 2 3" xfId="30265"/>
    <cellStyle name="Sub totals 3 4 19 2 4" xfId="30266"/>
    <cellStyle name="Sub totals 3 4 19 3" xfId="30267"/>
    <cellStyle name="Sub totals 3 4 19 4" xfId="30268"/>
    <cellStyle name="Sub totals 3 4 2" xfId="4037"/>
    <cellStyle name="Sub totals 3 4 2 10" xfId="4038"/>
    <cellStyle name="Sub totals 3 4 2 10 2" xfId="30269"/>
    <cellStyle name="Sub totals 3 4 2 10 2 2" xfId="30270"/>
    <cellStyle name="Sub totals 3 4 2 10 2 3" xfId="30271"/>
    <cellStyle name="Sub totals 3 4 2 10 2 4" xfId="30272"/>
    <cellStyle name="Sub totals 3 4 2 10 3" xfId="30273"/>
    <cellStyle name="Sub totals 3 4 2 10 4" xfId="30274"/>
    <cellStyle name="Sub totals 3 4 2 11" xfId="4039"/>
    <cellStyle name="Sub totals 3 4 2 11 2" xfId="30275"/>
    <cellStyle name="Sub totals 3 4 2 11 2 2" xfId="30276"/>
    <cellStyle name="Sub totals 3 4 2 11 2 3" xfId="30277"/>
    <cellStyle name="Sub totals 3 4 2 11 2 4" xfId="30278"/>
    <cellStyle name="Sub totals 3 4 2 11 3" xfId="30279"/>
    <cellStyle name="Sub totals 3 4 2 11 4" xfId="30280"/>
    <cellStyle name="Sub totals 3 4 2 12" xfId="4040"/>
    <cellStyle name="Sub totals 3 4 2 12 2" xfId="30281"/>
    <cellStyle name="Sub totals 3 4 2 12 2 2" xfId="30282"/>
    <cellStyle name="Sub totals 3 4 2 12 2 3" xfId="30283"/>
    <cellStyle name="Sub totals 3 4 2 12 2 4" xfId="30284"/>
    <cellStyle name="Sub totals 3 4 2 12 3" xfId="30285"/>
    <cellStyle name="Sub totals 3 4 2 12 4" xfId="30286"/>
    <cellStyle name="Sub totals 3 4 2 13" xfId="4041"/>
    <cellStyle name="Sub totals 3 4 2 13 2" xfId="30287"/>
    <cellStyle name="Sub totals 3 4 2 13 2 2" xfId="30288"/>
    <cellStyle name="Sub totals 3 4 2 13 2 3" xfId="30289"/>
    <cellStyle name="Sub totals 3 4 2 13 2 4" xfId="30290"/>
    <cellStyle name="Sub totals 3 4 2 13 3" xfId="30291"/>
    <cellStyle name="Sub totals 3 4 2 13 4" xfId="30292"/>
    <cellStyle name="Sub totals 3 4 2 14" xfId="4042"/>
    <cellStyle name="Sub totals 3 4 2 14 2" xfId="30293"/>
    <cellStyle name="Sub totals 3 4 2 14 2 2" xfId="30294"/>
    <cellStyle name="Sub totals 3 4 2 14 2 3" xfId="30295"/>
    <cellStyle name="Sub totals 3 4 2 14 2 4" xfId="30296"/>
    <cellStyle name="Sub totals 3 4 2 14 3" xfId="30297"/>
    <cellStyle name="Sub totals 3 4 2 14 4" xfId="30298"/>
    <cellStyle name="Sub totals 3 4 2 15" xfId="4043"/>
    <cellStyle name="Sub totals 3 4 2 15 2" xfId="30299"/>
    <cellStyle name="Sub totals 3 4 2 15 2 2" xfId="30300"/>
    <cellStyle name="Sub totals 3 4 2 15 2 3" xfId="30301"/>
    <cellStyle name="Sub totals 3 4 2 15 2 4" xfId="30302"/>
    <cellStyle name="Sub totals 3 4 2 15 3" xfId="30303"/>
    <cellStyle name="Sub totals 3 4 2 15 4" xfId="30304"/>
    <cellStyle name="Sub totals 3 4 2 16" xfId="4044"/>
    <cellStyle name="Sub totals 3 4 2 16 2" xfId="30305"/>
    <cellStyle name="Sub totals 3 4 2 16 2 2" xfId="30306"/>
    <cellStyle name="Sub totals 3 4 2 16 2 3" xfId="30307"/>
    <cellStyle name="Sub totals 3 4 2 16 2 4" xfId="30308"/>
    <cellStyle name="Sub totals 3 4 2 16 3" xfId="30309"/>
    <cellStyle name="Sub totals 3 4 2 16 4" xfId="30310"/>
    <cellStyle name="Sub totals 3 4 2 17" xfId="4045"/>
    <cellStyle name="Sub totals 3 4 2 17 2" xfId="30311"/>
    <cellStyle name="Sub totals 3 4 2 17 2 2" xfId="30312"/>
    <cellStyle name="Sub totals 3 4 2 17 2 3" xfId="30313"/>
    <cellStyle name="Sub totals 3 4 2 17 2 4" xfId="30314"/>
    <cellStyle name="Sub totals 3 4 2 17 3" xfId="30315"/>
    <cellStyle name="Sub totals 3 4 2 17 4" xfId="30316"/>
    <cellStyle name="Sub totals 3 4 2 18" xfId="4046"/>
    <cellStyle name="Sub totals 3 4 2 18 2" xfId="30317"/>
    <cellStyle name="Sub totals 3 4 2 18 2 2" xfId="30318"/>
    <cellStyle name="Sub totals 3 4 2 18 2 3" xfId="30319"/>
    <cellStyle name="Sub totals 3 4 2 18 2 4" xfId="30320"/>
    <cellStyle name="Sub totals 3 4 2 18 3" xfId="30321"/>
    <cellStyle name="Sub totals 3 4 2 18 4" xfId="30322"/>
    <cellStyle name="Sub totals 3 4 2 19" xfId="4047"/>
    <cellStyle name="Sub totals 3 4 2 19 2" xfId="30323"/>
    <cellStyle name="Sub totals 3 4 2 19 2 2" xfId="30324"/>
    <cellStyle name="Sub totals 3 4 2 19 2 3" xfId="30325"/>
    <cellStyle name="Sub totals 3 4 2 19 2 4" xfId="30326"/>
    <cellStyle name="Sub totals 3 4 2 19 3" xfId="30327"/>
    <cellStyle name="Sub totals 3 4 2 19 4" xfId="30328"/>
    <cellStyle name="Sub totals 3 4 2 2" xfId="4048"/>
    <cellStyle name="Sub totals 3 4 2 2 2" xfId="30329"/>
    <cellStyle name="Sub totals 3 4 2 2 2 2" xfId="30330"/>
    <cellStyle name="Sub totals 3 4 2 2 2 3" xfId="30331"/>
    <cellStyle name="Sub totals 3 4 2 2 2 4" xfId="30332"/>
    <cellStyle name="Sub totals 3 4 2 2 3" xfId="30333"/>
    <cellStyle name="Sub totals 3 4 2 2 4" xfId="30334"/>
    <cellStyle name="Sub totals 3 4 2 20" xfId="4049"/>
    <cellStyle name="Sub totals 3 4 2 20 2" xfId="30335"/>
    <cellStyle name="Sub totals 3 4 2 20 2 2" xfId="30336"/>
    <cellStyle name="Sub totals 3 4 2 20 2 3" xfId="30337"/>
    <cellStyle name="Sub totals 3 4 2 20 2 4" xfId="30338"/>
    <cellStyle name="Sub totals 3 4 2 20 3" xfId="30339"/>
    <cellStyle name="Sub totals 3 4 2 20 4" xfId="30340"/>
    <cellStyle name="Sub totals 3 4 2 21" xfId="4050"/>
    <cellStyle name="Sub totals 3 4 2 21 2" xfId="30341"/>
    <cellStyle name="Sub totals 3 4 2 21 2 2" xfId="30342"/>
    <cellStyle name="Sub totals 3 4 2 21 2 3" xfId="30343"/>
    <cellStyle name="Sub totals 3 4 2 21 2 4" xfId="30344"/>
    <cellStyle name="Sub totals 3 4 2 21 3" xfId="30345"/>
    <cellStyle name="Sub totals 3 4 2 21 4" xfId="30346"/>
    <cellStyle name="Sub totals 3 4 2 22" xfId="4051"/>
    <cellStyle name="Sub totals 3 4 2 22 2" xfId="30347"/>
    <cellStyle name="Sub totals 3 4 2 22 2 2" xfId="30348"/>
    <cellStyle name="Sub totals 3 4 2 22 2 3" xfId="30349"/>
    <cellStyle name="Sub totals 3 4 2 22 2 4" xfId="30350"/>
    <cellStyle name="Sub totals 3 4 2 22 3" xfId="30351"/>
    <cellStyle name="Sub totals 3 4 2 22 4" xfId="30352"/>
    <cellStyle name="Sub totals 3 4 2 23" xfId="4052"/>
    <cellStyle name="Sub totals 3 4 2 23 2" xfId="30353"/>
    <cellStyle name="Sub totals 3 4 2 23 2 2" xfId="30354"/>
    <cellStyle name="Sub totals 3 4 2 23 2 3" xfId="30355"/>
    <cellStyle name="Sub totals 3 4 2 23 2 4" xfId="30356"/>
    <cellStyle name="Sub totals 3 4 2 23 3" xfId="30357"/>
    <cellStyle name="Sub totals 3 4 2 23 4" xfId="30358"/>
    <cellStyle name="Sub totals 3 4 2 24" xfId="4053"/>
    <cellStyle name="Sub totals 3 4 2 24 2" xfId="30359"/>
    <cellStyle name="Sub totals 3 4 2 24 2 2" xfId="30360"/>
    <cellStyle name="Sub totals 3 4 2 24 2 3" xfId="30361"/>
    <cellStyle name="Sub totals 3 4 2 24 2 4" xfId="30362"/>
    <cellStyle name="Sub totals 3 4 2 24 3" xfId="30363"/>
    <cellStyle name="Sub totals 3 4 2 24 4" xfId="30364"/>
    <cellStyle name="Sub totals 3 4 2 25" xfId="4054"/>
    <cellStyle name="Sub totals 3 4 2 25 2" xfId="30365"/>
    <cellStyle name="Sub totals 3 4 2 25 2 2" xfId="30366"/>
    <cellStyle name="Sub totals 3 4 2 25 2 3" xfId="30367"/>
    <cellStyle name="Sub totals 3 4 2 25 2 4" xfId="30368"/>
    <cellStyle name="Sub totals 3 4 2 25 3" xfId="30369"/>
    <cellStyle name="Sub totals 3 4 2 25 4" xfId="30370"/>
    <cellStyle name="Sub totals 3 4 2 26" xfId="4055"/>
    <cellStyle name="Sub totals 3 4 2 26 2" xfId="30371"/>
    <cellStyle name="Sub totals 3 4 2 26 2 2" xfId="30372"/>
    <cellStyle name="Sub totals 3 4 2 26 2 3" xfId="30373"/>
    <cellStyle name="Sub totals 3 4 2 26 2 4" xfId="30374"/>
    <cellStyle name="Sub totals 3 4 2 26 3" xfId="30375"/>
    <cellStyle name="Sub totals 3 4 2 26 4" xfId="30376"/>
    <cellStyle name="Sub totals 3 4 2 27" xfId="4056"/>
    <cellStyle name="Sub totals 3 4 2 27 2" xfId="30377"/>
    <cellStyle name="Sub totals 3 4 2 27 2 2" xfId="30378"/>
    <cellStyle name="Sub totals 3 4 2 27 2 3" xfId="30379"/>
    <cellStyle name="Sub totals 3 4 2 27 2 4" xfId="30380"/>
    <cellStyle name="Sub totals 3 4 2 27 3" xfId="30381"/>
    <cellStyle name="Sub totals 3 4 2 27 4" xfId="30382"/>
    <cellStyle name="Sub totals 3 4 2 28" xfId="4057"/>
    <cellStyle name="Sub totals 3 4 2 28 2" xfId="30383"/>
    <cellStyle name="Sub totals 3 4 2 28 2 2" xfId="30384"/>
    <cellStyle name="Sub totals 3 4 2 28 2 3" xfId="30385"/>
    <cellStyle name="Sub totals 3 4 2 28 2 4" xfId="30386"/>
    <cellStyle name="Sub totals 3 4 2 28 3" xfId="30387"/>
    <cellStyle name="Sub totals 3 4 2 28 4" xfId="30388"/>
    <cellStyle name="Sub totals 3 4 2 29" xfId="4058"/>
    <cellStyle name="Sub totals 3 4 2 29 2" xfId="30389"/>
    <cellStyle name="Sub totals 3 4 2 29 2 2" xfId="30390"/>
    <cellStyle name="Sub totals 3 4 2 29 2 3" xfId="30391"/>
    <cellStyle name="Sub totals 3 4 2 29 2 4" xfId="30392"/>
    <cellStyle name="Sub totals 3 4 2 29 3" xfId="30393"/>
    <cellStyle name="Sub totals 3 4 2 29 4" xfId="30394"/>
    <cellStyle name="Sub totals 3 4 2 3" xfId="4059"/>
    <cellStyle name="Sub totals 3 4 2 3 2" xfId="30395"/>
    <cellStyle name="Sub totals 3 4 2 3 2 2" xfId="30396"/>
    <cellStyle name="Sub totals 3 4 2 3 2 3" xfId="30397"/>
    <cellStyle name="Sub totals 3 4 2 3 2 4" xfId="30398"/>
    <cellStyle name="Sub totals 3 4 2 3 3" xfId="30399"/>
    <cellStyle name="Sub totals 3 4 2 3 4" xfId="30400"/>
    <cellStyle name="Sub totals 3 4 2 30" xfId="4060"/>
    <cellStyle name="Sub totals 3 4 2 30 2" xfId="30401"/>
    <cellStyle name="Sub totals 3 4 2 30 2 2" xfId="30402"/>
    <cellStyle name="Sub totals 3 4 2 30 2 3" xfId="30403"/>
    <cellStyle name="Sub totals 3 4 2 30 2 4" xfId="30404"/>
    <cellStyle name="Sub totals 3 4 2 30 3" xfId="30405"/>
    <cellStyle name="Sub totals 3 4 2 30 4" xfId="30406"/>
    <cellStyle name="Sub totals 3 4 2 31" xfId="4061"/>
    <cellStyle name="Sub totals 3 4 2 31 2" xfId="30407"/>
    <cellStyle name="Sub totals 3 4 2 31 2 2" xfId="30408"/>
    <cellStyle name="Sub totals 3 4 2 31 2 3" xfId="30409"/>
    <cellStyle name="Sub totals 3 4 2 31 2 4" xfId="30410"/>
    <cellStyle name="Sub totals 3 4 2 31 3" xfId="30411"/>
    <cellStyle name="Sub totals 3 4 2 31 4" xfId="30412"/>
    <cellStyle name="Sub totals 3 4 2 32" xfId="4062"/>
    <cellStyle name="Sub totals 3 4 2 32 2" xfId="30413"/>
    <cellStyle name="Sub totals 3 4 2 32 2 2" xfId="30414"/>
    <cellStyle name="Sub totals 3 4 2 32 2 3" xfId="30415"/>
    <cellStyle name="Sub totals 3 4 2 32 2 4" xfId="30416"/>
    <cellStyle name="Sub totals 3 4 2 32 3" xfId="30417"/>
    <cellStyle name="Sub totals 3 4 2 32 4" xfId="30418"/>
    <cellStyle name="Sub totals 3 4 2 33" xfId="4063"/>
    <cellStyle name="Sub totals 3 4 2 33 2" xfId="30419"/>
    <cellStyle name="Sub totals 3 4 2 33 2 2" xfId="30420"/>
    <cellStyle name="Sub totals 3 4 2 33 2 3" xfId="30421"/>
    <cellStyle name="Sub totals 3 4 2 33 2 4" xfId="30422"/>
    <cellStyle name="Sub totals 3 4 2 33 3" xfId="30423"/>
    <cellStyle name="Sub totals 3 4 2 33 4" xfId="30424"/>
    <cellStyle name="Sub totals 3 4 2 34" xfId="4064"/>
    <cellStyle name="Sub totals 3 4 2 34 2" xfId="30425"/>
    <cellStyle name="Sub totals 3 4 2 34 2 2" xfId="30426"/>
    <cellStyle name="Sub totals 3 4 2 34 2 3" xfId="30427"/>
    <cellStyle name="Sub totals 3 4 2 34 2 4" xfId="30428"/>
    <cellStyle name="Sub totals 3 4 2 34 3" xfId="30429"/>
    <cellStyle name="Sub totals 3 4 2 34 4" xfId="30430"/>
    <cellStyle name="Sub totals 3 4 2 35" xfId="4065"/>
    <cellStyle name="Sub totals 3 4 2 35 2" xfId="30431"/>
    <cellStyle name="Sub totals 3 4 2 35 2 2" xfId="30432"/>
    <cellStyle name="Sub totals 3 4 2 35 2 3" xfId="30433"/>
    <cellStyle name="Sub totals 3 4 2 35 2 4" xfId="30434"/>
    <cellStyle name="Sub totals 3 4 2 35 3" xfId="30435"/>
    <cellStyle name="Sub totals 3 4 2 35 4" xfId="30436"/>
    <cellStyle name="Sub totals 3 4 2 36" xfId="4066"/>
    <cellStyle name="Sub totals 3 4 2 36 2" xfId="30437"/>
    <cellStyle name="Sub totals 3 4 2 36 2 2" xfId="30438"/>
    <cellStyle name="Sub totals 3 4 2 36 2 3" xfId="30439"/>
    <cellStyle name="Sub totals 3 4 2 36 2 4" xfId="30440"/>
    <cellStyle name="Sub totals 3 4 2 36 3" xfId="30441"/>
    <cellStyle name="Sub totals 3 4 2 36 4" xfId="30442"/>
    <cellStyle name="Sub totals 3 4 2 37" xfId="4067"/>
    <cellStyle name="Sub totals 3 4 2 37 2" xfId="30443"/>
    <cellStyle name="Sub totals 3 4 2 37 2 2" xfId="30444"/>
    <cellStyle name="Sub totals 3 4 2 37 2 3" xfId="30445"/>
    <cellStyle name="Sub totals 3 4 2 37 2 4" xfId="30446"/>
    <cellStyle name="Sub totals 3 4 2 37 3" xfId="30447"/>
    <cellStyle name="Sub totals 3 4 2 37 4" xfId="30448"/>
    <cellStyle name="Sub totals 3 4 2 38" xfId="4068"/>
    <cellStyle name="Sub totals 3 4 2 38 2" xfId="30449"/>
    <cellStyle name="Sub totals 3 4 2 38 2 2" xfId="30450"/>
    <cellStyle name="Sub totals 3 4 2 38 2 3" xfId="30451"/>
    <cellStyle name="Sub totals 3 4 2 38 2 4" xfId="30452"/>
    <cellStyle name="Sub totals 3 4 2 38 3" xfId="30453"/>
    <cellStyle name="Sub totals 3 4 2 38 4" xfId="30454"/>
    <cellStyle name="Sub totals 3 4 2 39" xfId="4069"/>
    <cellStyle name="Sub totals 3 4 2 39 2" xfId="30455"/>
    <cellStyle name="Sub totals 3 4 2 39 2 2" xfId="30456"/>
    <cellStyle name="Sub totals 3 4 2 39 2 3" xfId="30457"/>
    <cellStyle name="Sub totals 3 4 2 39 2 4" xfId="30458"/>
    <cellStyle name="Sub totals 3 4 2 39 3" xfId="30459"/>
    <cellStyle name="Sub totals 3 4 2 39 4" xfId="30460"/>
    <cellStyle name="Sub totals 3 4 2 4" xfId="4070"/>
    <cellStyle name="Sub totals 3 4 2 4 2" xfId="30461"/>
    <cellStyle name="Sub totals 3 4 2 4 2 2" xfId="30462"/>
    <cellStyle name="Sub totals 3 4 2 4 2 3" xfId="30463"/>
    <cellStyle name="Sub totals 3 4 2 4 2 4" xfId="30464"/>
    <cellStyle name="Sub totals 3 4 2 4 3" xfId="30465"/>
    <cellStyle name="Sub totals 3 4 2 4 4" xfId="30466"/>
    <cellStyle name="Sub totals 3 4 2 40" xfId="4071"/>
    <cellStyle name="Sub totals 3 4 2 40 2" xfId="30467"/>
    <cellStyle name="Sub totals 3 4 2 40 2 2" xfId="30468"/>
    <cellStyle name="Sub totals 3 4 2 40 2 3" xfId="30469"/>
    <cellStyle name="Sub totals 3 4 2 40 2 4" xfId="30470"/>
    <cellStyle name="Sub totals 3 4 2 40 3" xfId="30471"/>
    <cellStyle name="Sub totals 3 4 2 40 4" xfId="30472"/>
    <cellStyle name="Sub totals 3 4 2 41" xfId="4072"/>
    <cellStyle name="Sub totals 3 4 2 41 2" xfId="30473"/>
    <cellStyle name="Sub totals 3 4 2 41 2 2" xfId="30474"/>
    <cellStyle name="Sub totals 3 4 2 41 2 3" xfId="30475"/>
    <cellStyle name="Sub totals 3 4 2 41 2 4" xfId="30476"/>
    <cellStyle name="Sub totals 3 4 2 41 3" xfId="30477"/>
    <cellStyle name="Sub totals 3 4 2 41 4" xfId="30478"/>
    <cellStyle name="Sub totals 3 4 2 42" xfId="4073"/>
    <cellStyle name="Sub totals 3 4 2 42 2" xfId="30479"/>
    <cellStyle name="Sub totals 3 4 2 42 2 2" xfId="30480"/>
    <cellStyle name="Sub totals 3 4 2 42 2 3" xfId="30481"/>
    <cellStyle name="Sub totals 3 4 2 42 2 4" xfId="30482"/>
    <cellStyle name="Sub totals 3 4 2 42 3" xfId="30483"/>
    <cellStyle name="Sub totals 3 4 2 42 4" xfId="30484"/>
    <cellStyle name="Sub totals 3 4 2 43" xfId="4074"/>
    <cellStyle name="Sub totals 3 4 2 43 2" xfId="30485"/>
    <cellStyle name="Sub totals 3 4 2 43 2 2" xfId="30486"/>
    <cellStyle name="Sub totals 3 4 2 43 2 3" xfId="30487"/>
    <cellStyle name="Sub totals 3 4 2 43 2 4" xfId="30488"/>
    <cellStyle name="Sub totals 3 4 2 43 3" xfId="30489"/>
    <cellStyle name="Sub totals 3 4 2 43 4" xfId="30490"/>
    <cellStyle name="Sub totals 3 4 2 44" xfId="4075"/>
    <cellStyle name="Sub totals 3 4 2 44 2" xfId="30491"/>
    <cellStyle name="Sub totals 3 4 2 44 2 2" xfId="30492"/>
    <cellStyle name="Sub totals 3 4 2 44 2 3" xfId="30493"/>
    <cellStyle name="Sub totals 3 4 2 44 2 4" xfId="30494"/>
    <cellStyle name="Sub totals 3 4 2 44 3" xfId="30495"/>
    <cellStyle name="Sub totals 3 4 2 44 4" xfId="30496"/>
    <cellStyle name="Sub totals 3 4 2 45" xfId="30497"/>
    <cellStyle name="Sub totals 3 4 2 45 2" xfId="30498"/>
    <cellStyle name="Sub totals 3 4 2 45 3" xfId="30499"/>
    <cellStyle name="Sub totals 3 4 2 45 4" xfId="30500"/>
    <cellStyle name="Sub totals 3 4 2 46" xfId="30501"/>
    <cellStyle name="Sub totals 3 4 2 46 2" xfId="30502"/>
    <cellStyle name="Sub totals 3 4 2 46 3" xfId="30503"/>
    <cellStyle name="Sub totals 3 4 2 46 4" xfId="30504"/>
    <cellStyle name="Sub totals 3 4 2 47" xfId="30505"/>
    <cellStyle name="Sub totals 3 4 2 5" xfId="4076"/>
    <cellStyle name="Sub totals 3 4 2 5 2" xfId="30506"/>
    <cellStyle name="Sub totals 3 4 2 5 2 2" xfId="30507"/>
    <cellStyle name="Sub totals 3 4 2 5 2 3" xfId="30508"/>
    <cellStyle name="Sub totals 3 4 2 5 2 4" xfId="30509"/>
    <cellStyle name="Sub totals 3 4 2 5 3" xfId="30510"/>
    <cellStyle name="Sub totals 3 4 2 5 4" xfId="30511"/>
    <cellStyle name="Sub totals 3 4 2 6" xfId="4077"/>
    <cellStyle name="Sub totals 3 4 2 6 2" xfId="30512"/>
    <cellStyle name="Sub totals 3 4 2 6 2 2" xfId="30513"/>
    <cellStyle name="Sub totals 3 4 2 6 2 3" xfId="30514"/>
    <cellStyle name="Sub totals 3 4 2 6 2 4" xfId="30515"/>
    <cellStyle name="Sub totals 3 4 2 6 3" xfId="30516"/>
    <cellStyle name="Sub totals 3 4 2 6 4" xfId="30517"/>
    <cellStyle name="Sub totals 3 4 2 7" xfId="4078"/>
    <cellStyle name="Sub totals 3 4 2 7 2" xfId="30518"/>
    <cellStyle name="Sub totals 3 4 2 7 2 2" xfId="30519"/>
    <cellStyle name="Sub totals 3 4 2 7 2 3" xfId="30520"/>
    <cellStyle name="Sub totals 3 4 2 7 2 4" xfId="30521"/>
    <cellStyle name="Sub totals 3 4 2 7 3" xfId="30522"/>
    <cellStyle name="Sub totals 3 4 2 7 4" xfId="30523"/>
    <cellStyle name="Sub totals 3 4 2 8" xfId="4079"/>
    <cellStyle name="Sub totals 3 4 2 8 2" xfId="30524"/>
    <cellStyle name="Sub totals 3 4 2 8 2 2" xfId="30525"/>
    <cellStyle name="Sub totals 3 4 2 8 2 3" xfId="30526"/>
    <cellStyle name="Sub totals 3 4 2 8 2 4" xfId="30527"/>
    <cellStyle name="Sub totals 3 4 2 8 3" xfId="30528"/>
    <cellStyle name="Sub totals 3 4 2 8 4" xfId="30529"/>
    <cellStyle name="Sub totals 3 4 2 9" xfId="4080"/>
    <cellStyle name="Sub totals 3 4 2 9 2" xfId="30530"/>
    <cellStyle name="Sub totals 3 4 2 9 2 2" xfId="30531"/>
    <cellStyle name="Sub totals 3 4 2 9 2 3" xfId="30532"/>
    <cellStyle name="Sub totals 3 4 2 9 2 4" xfId="30533"/>
    <cellStyle name="Sub totals 3 4 2 9 3" xfId="30534"/>
    <cellStyle name="Sub totals 3 4 2 9 4" xfId="30535"/>
    <cellStyle name="Sub totals 3 4 20" xfId="4081"/>
    <cellStyle name="Sub totals 3 4 20 2" xfId="30536"/>
    <cellStyle name="Sub totals 3 4 20 2 2" xfId="30537"/>
    <cellStyle name="Sub totals 3 4 20 2 3" xfId="30538"/>
    <cellStyle name="Sub totals 3 4 20 2 4" xfId="30539"/>
    <cellStyle name="Sub totals 3 4 20 3" xfId="30540"/>
    <cellStyle name="Sub totals 3 4 20 4" xfId="30541"/>
    <cellStyle name="Sub totals 3 4 21" xfId="4082"/>
    <cellStyle name="Sub totals 3 4 21 2" xfId="30542"/>
    <cellStyle name="Sub totals 3 4 21 2 2" xfId="30543"/>
    <cellStyle name="Sub totals 3 4 21 2 3" xfId="30544"/>
    <cellStyle name="Sub totals 3 4 21 2 4" xfId="30545"/>
    <cellStyle name="Sub totals 3 4 21 3" xfId="30546"/>
    <cellStyle name="Sub totals 3 4 21 4" xfId="30547"/>
    <cellStyle name="Sub totals 3 4 22" xfId="4083"/>
    <cellStyle name="Sub totals 3 4 22 2" xfId="30548"/>
    <cellStyle name="Sub totals 3 4 22 2 2" xfId="30549"/>
    <cellStyle name="Sub totals 3 4 22 2 3" xfId="30550"/>
    <cellStyle name="Sub totals 3 4 22 2 4" xfId="30551"/>
    <cellStyle name="Sub totals 3 4 22 3" xfId="30552"/>
    <cellStyle name="Sub totals 3 4 22 4" xfId="30553"/>
    <cellStyle name="Sub totals 3 4 23" xfId="4084"/>
    <cellStyle name="Sub totals 3 4 23 2" xfId="30554"/>
    <cellStyle name="Sub totals 3 4 23 2 2" xfId="30555"/>
    <cellStyle name="Sub totals 3 4 23 2 3" xfId="30556"/>
    <cellStyle name="Sub totals 3 4 23 2 4" xfId="30557"/>
    <cellStyle name="Sub totals 3 4 23 3" xfId="30558"/>
    <cellStyle name="Sub totals 3 4 23 4" xfId="30559"/>
    <cellStyle name="Sub totals 3 4 24" xfId="4085"/>
    <cellStyle name="Sub totals 3 4 24 2" xfId="30560"/>
    <cellStyle name="Sub totals 3 4 24 2 2" xfId="30561"/>
    <cellStyle name="Sub totals 3 4 24 2 3" xfId="30562"/>
    <cellStyle name="Sub totals 3 4 24 2 4" xfId="30563"/>
    <cellStyle name="Sub totals 3 4 24 3" xfId="30564"/>
    <cellStyle name="Sub totals 3 4 24 4" xfId="30565"/>
    <cellStyle name="Sub totals 3 4 25" xfId="4086"/>
    <cellStyle name="Sub totals 3 4 25 2" xfId="30566"/>
    <cellStyle name="Sub totals 3 4 25 2 2" xfId="30567"/>
    <cellStyle name="Sub totals 3 4 25 2 3" xfId="30568"/>
    <cellStyle name="Sub totals 3 4 25 2 4" xfId="30569"/>
    <cellStyle name="Sub totals 3 4 25 3" xfId="30570"/>
    <cellStyle name="Sub totals 3 4 25 4" xfId="30571"/>
    <cellStyle name="Sub totals 3 4 26" xfId="4087"/>
    <cellStyle name="Sub totals 3 4 26 2" xfId="30572"/>
    <cellStyle name="Sub totals 3 4 26 2 2" xfId="30573"/>
    <cellStyle name="Sub totals 3 4 26 2 3" xfId="30574"/>
    <cellStyle name="Sub totals 3 4 26 2 4" xfId="30575"/>
    <cellStyle name="Sub totals 3 4 26 3" xfId="30576"/>
    <cellStyle name="Sub totals 3 4 26 4" xfId="30577"/>
    <cellStyle name="Sub totals 3 4 27" xfId="4088"/>
    <cellStyle name="Sub totals 3 4 27 2" xfId="30578"/>
    <cellStyle name="Sub totals 3 4 27 2 2" xfId="30579"/>
    <cellStyle name="Sub totals 3 4 27 2 3" xfId="30580"/>
    <cellStyle name="Sub totals 3 4 27 2 4" xfId="30581"/>
    <cellStyle name="Sub totals 3 4 27 3" xfId="30582"/>
    <cellStyle name="Sub totals 3 4 27 4" xfId="30583"/>
    <cellStyle name="Sub totals 3 4 28" xfId="4089"/>
    <cellStyle name="Sub totals 3 4 28 2" xfId="30584"/>
    <cellStyle name="Sub totals 3 4 28 2 2" xfId="30585"/>
    <cellStyle name="Sub totals 3 4 28 2 3" xfId="30586"/>
    <cellStyle name="Sub totals 3 4 28 2 4" xfId="30587"/>
    <cellStyle name="Sub totals 3 4 28 3" xfId="30588"/>
    <cellStyle name="Sub totals 3 4 28 4" xfId="30589"/>
    <cellStyle name="Sub totals 3 4 29" xfId="4090"/>
    <cellStyle name="Sub totals 3 4 29 2" xfId="30590"/>
    <cellStyle name="Sub totals 3 4 29 2 2" xfId="30591"/>
    <cellStyle name="Sub totals 3 4 29 2 3" xfId="30592"/>
    <cellStyle name="Sub totals 3 4 29 2 4" xfId="30593"/>
    <cellStyle name="Sub totals 3 4 29 3" xfId="30594"/>
    <cellStyle name="Sub totals 3 4 29 4" xfId="30595"/>
    <cellStyle name="Sub totals 3 4 3" xfId="4091"/>
    <cellStyle name="Sub totals 3 4 3 2" xfId="30596"/>
    <cellStyle name="Sub totals 3 4 3 2 2" xfId="30597"/>
    <cellStyle name="Sub totals 3 4 3 2 3" xfId="30598"/>
    <cellStyle name="Sub totals 3 4 3 2 4" xfId="30599"/>
    <cellStyle name="Sub totals 3 4 3 3" xfId="30600"/>
    <cellStyle name="Sub totals 3 4 3 4" xfId="30601"/>
    <cellStyle name="Sub totals 3 4 30" xfId="4092"/>
    <cellStyle name="Sub totals 3 4 30 2" xfId="30602"/>
    <cellStyle name="Sub totals 3 4 30 2 2" xfId="30603"/>
    <cellStyle name="Sub totals 3 4 30 2 3" xfId="30604"/>
    <cellStyle name="Sub totals 3 4 30 2 4" xfId="30605"/>
    <cellStyle name="Sub totals 3 4 30 3" xfId="30606"/>
    <cellStyle name="Sub totals 3 4 30 4" xfId="30607"/>
    <cellStyle name="Sub totals 3 4 31" xfId="4093"/>
    <cellStyle name="Sub totals 3 4 31 2" xfId="30608"/>
    <cellStyle name="Sub totals 3 4 31 2 2" xfId="30609"/>
    <cellStyle name="Sub totals 3 4 31 2 3" xfId="30610"/>
    <cellStyle name="Sub totals 3 4 31 2 4" xfId="30611"/>
    <cellStyle name="Sub totals 3 4 31 3" xfId="30612"/>
    <cellStyle name="Sub totals 3 4 31 4" xfId="30613"/>
    <cellStyle name="Sub totals 3 4 32" xfId="4094"/>
    <cellStyle name="Sub totals 3 4 32 2" xfId="30614"/>
    <cellStyle name="Sub totals 3 4 32 2 2" xfId="30615"/>
    <cellStyle name="Sub totals 3 4 32 2 3" xfId="30616"/>
    <cellStyle name="Sub totals 3 4 32 2 4" xfId="30617"/>
    <cellStyle name="Sub totals 3 4 32 3" xfId="30618"/>
    <cellStyle name="Sub totals 3 4 32 4" xfId="30619"/>
    <cellStyle name="Sub totals 3 4 33" xfId="4095"/>
    <cellStyle name="Sub totals 3 4 33 2" xfId="30620"/>
    <cellStyle name="Sub totals 3 4 33 2 2" xfId="30621"/>
    <cellStyle name="Sub totals 3 4 33 2 3" xfId="30622"/>
    <cellStyle name="Sub totals 3 4 33 2 4" xfId="30623"/>
    <cellStyle name="Sub totals 3 4 33 3" xfId="30624"/>
    <cellStyle name="Sub totals 3 4 33 4" xfId="30625"/>
    <cellStyle name="Sub totals 3 4 34" xfId="4096"/>
    <cellStyle name="Sub totals 3 4 34 2" xfId="30626"/>
    <cellStyle name="Sub totals 3 4 34 2 2" xfId="30627"/>
    <cellStyle name="Sub totals 3 4 34 2 3" xfId="30628"/>
    <cellStyle name="Sub totals 3 4 34 2 4" xfId="30629"/>
    <cellStyle name="Sub totals 3 4 34 3" xfId="30630"/>
    <cellStyle name="Sub totals 3 4 34 4" xfId="30631"/>
    <cellStyle name="Sub totals 3 4 35" xfId="4097"/>
    <cellStyle name="Sub totals 3 4 35 2" xfId="30632"/>
    <cellStyle name="Sub totals 3 4 35 2 2" xfId="30633"/>
    <cellStyle name="Sub totals 3 4 35 2 3" xfId="30634"/>
    <cellStyle name="Sub totals 3 4 35 2 4" xfId="30635"/>
    <cellStyle name="Sub totals 3 4 35 3" xfId="30636"/>
    <cellStyle name="Sub totals 3 4 35 4" xfId="30637"/>
    <cellStyle name="Sub totals 3 4 36" xfId="4098"/>
    <cellStyle name="Sub totals 3 4 36 2" xfId="30638"/>
    <cellStyle name="Sub totals 3 4 36 2 2" xfId="30639"/>
    <cellStyle name="Sub totals 3 4 36 2 3" xfId="30640"/>
    <cellStyle name="Sub totals 3 4 36 2 4" xfId="30641"/>
    <cellStyle name="Sub totals 3 4 36 3" xfId="30642"/>
    <cellStyle name="Sub totals 3 4 36 4" xfId="30643"/>
    <cellStyle name="Sub totals 3 4 37" xfId="4099"/>
    <cellStyle name="Sub totals 3 4 37 2" xfId="30644"/>
    <cellStyle name="Sub totals 3 4 37 2 2" xfId="30645"/>
    <cellStyle name="Sub totals 3 4 37 2 3" xfId="30646"/>
    <cellStyle name="Sub totals 3 4 37 2 4" xfId="30647"/>
    <cellStyle name="Sub totals 3 4 37 3" xfId="30648"/>
    <cellStyle name="Sub totals 3 4 37 4" xfId="30649"/>
    <cellStyle name="Sub totals 3 4 38" xfId="4100"/>
    <cellStyle name="Sub totals 3 4 38 2" xfId="30650"/>
    <cellStyle name="Sub totals 3 4 38 2 2" xfId="30651"/>
    <cellStyle name="Sub totals 3 4 38 2 3" xfId="30652"/>
    <cellStyle name="Sub totals 3 4 38 2 4" xfId="30653"/>
    <cellStyle name="Sub totals 3 4 38 3" xfId="30654"/>
    <cellStyle name="Sub totals 3 4 38 4" xfId="30655"/>
    <cellStyle name="Sub totals 3 4 39" xfId="4101"/>
    <cellStyle name="Sub totals 3 4 39 2" xfId="30656"/>
    <cellStyle name="Sub totals 3 4 39 2 2" xfId="30657"/>
    <cellStyle name="Sub totals 3 4 39 2 3" xfId="30658"/>
    <cellStyle name="Sub totals 3 4 39 2 4" xfId="30659"/>
    <cellStyle name="Sub totals 3 4 39 3" xfId="30660"/>
    <cellStyle name="Sub totals 3 4 39 4" xfId="30661"/>
    <cellStyle name="Sub totals 3 4 4" xfId="4102"/>
    <cellStyle name="Sub totals 3 4 4 2" xfId="30662"/>
    <cellStyle name="Sub totals 3 4 4 2 2" xfId="30663"/>
    <cellStyle name="Sub totals 3 4 4 2 3" xfId="30664"/>
    <cellStyle name="Sub totals 3 4 4 2 4" xfId="30665"/>
    <cellStyle name="Sub totals 3 4 4 3" xfId="30666"/>
    <cellStyle name="Sub totals 3 4 4 4" xfId="30667"/>
    <cellStyle name="Sub totals 3 4 40" xfId="4103"/>
    <cellStyle name="Sub totals 3 4 40 2" xfId="30668"/>
    <cellStyle name="Sub totals 3 4 40 2 2" xfId="30669"/>
    <cellStyle name="Sub totals 3 4 40 2 3" xfId="30670"/>
    <cellStyle name="Sub totals 3 4 40 2 4" xfId="30671"/>
    <cellStyle name="Sub totals 3 4 40 3" xfId="30672"/>
    <cellStyle name="Sub totals 3 4 40 4" xfId="30673"/>
    <cellStyle name="Sub totals 3 4 41" xfId="4104"/>
    <cellStyle name="Sub totals 3 4 41 2" xfId="30674"/>
    <cellStyle name="Sub totals 3 4 41 2 2" xfId="30675"/>
    <cellStyle name="Sub totals 3 4 41 2 3" xfId="30676"/>
    <cellStyle name="Sub totals 3 4 41 2 4" xfId="30677"/>
    <cellStyle name="Sub totals 3 4 41 3" xfId="30678"/>
    <cellStyle name="Sub totals 3 4 41 4" xfId="30679"/>
    <cellStyle name="Sub totals 3 4 42" xfId="4105"/>
    <cellStyle name="Sub totals 3 4 42 2" xfId="30680"/>
    <cellStyle name="Sub totals 3 4 42 2 2" xfId="30681"/>
    <cellStyle name="Sub totals 3 4 42 2 3" xfId="30682"/>
    <cellStyle name="Sub totals 3 4 42 2 4" xfId="30683"/>
    <cellStyle name="Sub totals 3 4 42 3" xfId="30684"/>
    <cellStyle name="Sub totals 3 4 42 4" xfId="30685"/>
    <cellStyle name="Sub totals 3 4 43" xfId="4106"/>
    <cellStyle name="Sub totals 3 4 43 2" xfId="30686"/>
    <cellStyle name="Sub totals 3 4 43 2 2" xfId="30687"/>
    <cellStyle name="Sub totals 3 4 43 2 3" xfId="30688"/>
    <cellStyle name="Sub totals 3 4 43 2 4" xfId="30689"/>
    <cellStyle name="Sub totals 3 4 43 3" xfId="30690"/>
    <cellStyle name="Sub totals 3 4 43 4" xfId="30691"/>
    <cellStyle name="Sub totals 3 4 44" xfId="4107"/>
    <cellStyle name="Sub totals 3 4 44 2" xfId="30692"/>
    <cellStyle name="Sub totals 3 4 44 2 2" xfId="30693"/>
    <cellStyle name="Sub totals 3 4 44 2 3" xfId="30694"/>
    <cellStyle name="Sub totals 3 4 44 2 4" xfId="30695"/>
    <cellStyle name="Sub totals 3 4 44 3" xfId="30696"/>
    <cellStyle name="Sub totals 3 4 44 4" xfId="30697"/>
    <cellStyle name="Sub totals 3 4 45" xfId="4108"/>
    <cellStyle name="Sub totals 3 4 45 2" xfId="30698"/>
    <cellStyle name="Sub totals 3 4 45 2 2" xfId="30699"/>
    <cellStyle name="Sub totals 3 4 45 2 3" xfId="30700"/>
    <cellStyle name="Sub totals 3 4 45 2 4" xfId="30701"/>
    <cellStyle name="Sub totals 3 4 45 3" xfId="30702"/>
    <cellStyle name="Sub totals 3 4 45 4" xfId="30703"/>
    <cellStyle name="Sub totals 3 4 46" xfId="30704"/>
    <cellStyle name="Sub totals 3 4 46 2" xfId="30705"/>
    <cellStyle name="Sub totals 3 4 46 3" xfId="30706"/>
    <cellStyle name="Sub totals 3 4 46 4" xfId="30707"/>
    <cellStyle name="Sub totals 3 4 47" xfId="30708"/>
    <cellStyle name="Sub totals 3 4 47 2" xfId="30709"/>
    <cellStyle name="Sub totals 3 4 47 3" xfId="30710"/>
    <cellStyle name="Sub totals 3 4 47 4" xfId="30711"/>
    <cellStyle name="Sub totals 3 4 5" xfId="4109"/>
    <cellStyle name="Sub totals 3 4 5 2" xfId="30712"/>
    <cellStyle name="Sub totals 3 4 5 2 2" xfId="30713"/>
    <cellStyle name="Sub totals 3 4 5 2 3" xfId="30714"/>
    <cellStyle name="Sub totals 3 4 5 2 4" xfId="30715"/>
    <cellStyle name="Sub totals 3 4 5 3" xfId="30716"/>
    <cellStyle name="Sub totals 3 4 5 4" xfId="30717"/>
    <cellStyle name="Sub totals 3 4 6" xfId="4110"/>
    <cellStyle name="Sub totals 3 4 6 2" xfId="30718"/>
    <cellStyle name="Sub totals 3 4 6 2 2" xfId="30719"/>
    <cellStyle name="Sub totals 3 4 6 2 3" xfId="30720"/>
    <cellStyle name="Sub totals 3 4 6 2 4" xfId="30721"/>
    <cellStyle name="Sub totals 3 4 6 3" xfId="30722"/>
    <cellStyle name="Sub totals 3 4 6 4" xfId="30723"/>
    <cellStyle name="Sub totals 3 4 7" xfId="4111"/>
    <cellStyle name="Sub totals 3 4 7 2" xfId="30724"/>
    <cellStyle name="Sub totals 3 4 7 2 2" xfId="30725"/>
    <cellStyle name="Sub totals 3 4 7 2 3" xfId="30726"/>
    <cellStyle name="Sub totals 3 4 7 2 4" xfId="30727"/>
    <cellStyle name="Sub totals 3 4 7 3" xfId="30728"/>
    <cellStyle name="Sub totals 3 4 7 4" xfId="30729"/>
    <cellStyle name="Sub totals 3 4 8" xfId="4112"/>
    <cellStyle name="Sub totals 3 4 8 2" xfId="30730"/>
    <cellStyle name="Sub totals 3 4 8 2 2" xfId="30731"/>
    <cellStyle name="Sub totals 3 4 8 2 3" xfId="30732"/>
    <cellStyle name="Sub totals 3 4 8 2 4" xfId="30733"/>
    <cellStyle name="Sub totals 3 4 8 3" xfId="30734"/>
    <cellStyle name="Sub totals 3 4 8 4" xfId="30735"/>
    <cellStyle name="Sub totals 3 4 9" xfId="4113"/>
    <cellStyle name="Sub totals 3 4 9 2" xfId="30736"/>
    <cellStyle name="Sub totals 3 4 9 2 2" xfId="30737"/>
    <cellStyle name="Sub totals 3 4 9 2 3" xfId="30738"/>
    <cellStyle name="Sub totals 3 4 9 2 4" xfId="30739"/>
    <cellStyle name="Sub totals 3 4 9 3" xfId="30740"/>
    <cellStyle name="Sub totals 3 4 9 4" xfId="30741"/>
    <cellStyle name="Sub totals 3 5" xfId="4114"/>
    <cellStyle name="Sub totals 3 5 10" xfId="4115"/>
    <cellStyle name="Sub totals 3 5 10 2" xfId="30742"/>
    <cellStyle name="Sub totals 3 5 10 2 2" xfId="30743"/>
    <cellStyle name="Sub totals 3 5 10 2 3" xfId="30744"/>
    <cellStyle name="Sub totals 3 5 10 2 4" xfId="30745"/>
    <cellStyle name="Sub totals 3 5 10 3" xfId="30746"/>
    <cellStyle name="Sub totals 3 5 10 4" xfId="30747"/>
    <cellStyle name="Sub totals 3 5 11" xfId="4116"/>
    <cellStyle name="Sub totals 3 5 11 2" xfId="30748"/>
    <cellStyle name="Sub totals 3 5 11 2 2" xfId="30749"/>
    <cellStyle name="Sub totals 3 5 11 2 3" xfId="30750"/>
    <cellStyle name="Sub totals 3 5 11 2 4" xfId="30751"/>
    <cellStyle name="Sub totals 3 5 11 3" xfId="30752"/>
    <cellStyle name="Sub totals 3 5 11 4" xfId="30753"/>
    <cellStyle name="Sub totals 3 5 12" xfId="4117"/>
    <cellStyle name="Sub totals 3 5 12 2" xfId="30754"/>
    <cellStyle name="Sub totals 3 5 12 2 2" xfId="30755"/>
    <cellStyle name="Sub totals 3 5 12 2 3" xfId="30756"/>
    <cellStyle name="Sub totals 3 5 12 2 4" xfId="30757"/>
    <cellStyle name="Sub totals 3 5 12 3" xfId="30758"/>
    <cellStyle name="Sub totals 3 5 12 4" xfId="30759"/>
    <cellStyle name="Sub totals 3 5 13" xfId="4118"/>
    <cellStyle name="Sub totals 3 5 13 2" xfId="30760"/>
    <cellStyle name="Sub totals 3 5 13 2 2" xfId="30761"/>
    <cellStyle name="Sub totals 3 5 13 2 3" xfId="30762"/>
    <cellStyle name="Sub totals 3 5 13 2 4" xfId="30763"/>
    <cellStyle name="Sub totals 3 5 13 3" xfId="30764"/>
    <cellStyle name="Sub totals 3 5 13 4" xfId="30765"/>
    <cellStyle name="Sub totals 3 5 14" xfId="4119"/>
    <cellStyle name="Sub totals 3 5 14 2" xfId="30766"/>
    <cellStyle name="Sub totals 3 5 14 2 2" xfId="30767"/>
    <cellStyle name="Sub totals 3 5 14 2 3" xfId="30768"/>
    <cellStyle name="Sub totals 3 5 14 2 4" xfId="30769"/>
    <cellStyle name="Sub totals 3 5 14 3" xfId="30770"/>
    <cellStyle name="Sub totals 3 5 14 4" xfId="30771"/>
    <cellStyle name="Sub totals 3 5 15" xfId="4120"/>
    <cellStyle name="Sub totals 3 5 15 2" xfId="30772"/>
    <cellStyle name="Sub totals 3 5 15 2 2" xfId="30773"/>
    <cellStyle name="Sub totals 3 5 15 2 3" xfId="30774"/>
    <cellStyle name="Sub totals 3 5 15 2 4" xfId="30775"/>
    <cellStyle name="Sub totals 3 5 15 3" xfId="30776"/>
    <cellStyle name="Sub totals 3 5 15 4" xfId="30777"/>
    <cellStyle name="Sub totals 3 5 16" xfId="4121"/>
    <cellStyle name="Sub totals 3 5 16 2" xfId="30778"/>
    <cellStyle name="Sub totals 3 5 16 2 2" xfId="30779"/>
    <cellStyle name="Sub totals 3 5 16 2 3" xfId="30780"/>
    <cellStyle name="Sub totals 3 5 16 2 4" xfId="30781"/>
    <cellStyle name="Sub totals 3 5 16 3" xfId="30782"/>
    <cellStyle name="Sub totals 3 5 16 4" xfId="30783"/>
    <cellStyle name="Sub totals 3 5 17" xfId="4122"/>
    <cellStyle name="Sub totals 3 5 17 2" xfId="30784"/>
    <cellStyle name="Sub totals 3 5 17 2 2" xfId="30785"/>
    <cellStyle name="Sub totals 3 5 17 2 3" xfId="30786"/>
    <cellStyle name="Sub totals 3 5 17 2 4" xfId="30787"/>
    <cellStyle name="Sub totals 3 5 17 3" xfId="30788"/>
    <cellStyle name="Sub totals 3 5 17 4" xfId="30789"/>
    <cellStyle name="Sub totals 3 5 18" xfId="4123"/>
    <cellStyle name="Sub totals 3 5 18 2" xfId="30790"/>
    <cellStyle name="Sub totals 3 5 18 2 2" xfId="30791"/>
    <cellStyle name="Sub totals 3 5 18 2 3" xfId="30792"/>
    <cellStyle name="Sub totals 3 5 18 2 4" xfId="30793"/>
    <cellStyle name="Sub totals 3 5 18 3" xfId="30794"/>
    <cellStyle name="Sub totals 3 5 18 4" xfId="30795"/>
    <cellStyle name="Sub totals 3 5 19" xfId="4124"/>
    <cellStyle name="Sub totals 3 5 19 2" xfId="30796"/>
    <cellStyle name="Sub totals 3 5 19 2 2" xfId="30797"/>
    <cellStyle name="Sub totals 3 5 19 2 3" xfId="30798"/>
    <cellStyle name="Sub totals 3 5 19 2 4" xfId="30799"/>
    <cellStyle name="Sub totals 3 5 19 3" xfId="30800"/>
    <cellStyle name="Sub totals 3 5 19 4" xfId="30801"/>
    <cellStyle name="Sub totals 3 5 2" xfId="4125"/>
    <cellStyle name="Sub totals 3 5 2 2" xfId="30802"/>
    <cellStyle name="Sub totals 3 5 2 2 2" xfId="30803"/>
    <cellStyle name="Sub totals 3 5 2 2 3" xfId="30804"/>
    <cellStyle name="Sub totals 3 5 2 2 4" xfId="30805"/>
    <cellStyle name="Sub totals 3 5 2 3" xfId="30806"/>
    <cellStyle name="Sub totals 3 5 2 4" xfId="30807"/>
    <cellStyle name="Sub totals 3 5 20" xfId="4126"/>
    <cellStyle name="Sub totals 3 5 20 2" xfId="30808"/>
    <cellStyle name="Sub totals 3 5 20 2 2" xfId="30809"/>
    <cellStyle name="Sub totals 3 5 20 2 3" xfId="30810"/>
    <cellStyle name="Sub totals 3 5 20 2 4" xfId="30811"/>
    <cellStyle name="Sub totals 3 5 20 3" xfId="30812"/>
    <cellStyle name="Sub totals 3 5 20 4" xfId="30813"/>
    <cellStyle name="Sub totals 3 5 21" xfId="4127"/>
    <cellStyle name="Sub totals 3 5 21 2" xfId="30814"/>
    <cellStyle name="Sub totals 3 5 21 2 2" xfId="30815"/>
    <cellStyle name="Sub totals 3 5 21 2 3" xfId="30816"/>
    <cellStyle name="Sub totals 3 5 21 2 4" xfId="30817"/>
    <cellStyle name="Sub totals 3 5 21 3" xfId="30818"/>
    <cellStyle name="Sub totals 3 5 21 4" xfId="30819"/>
    <cellStyle name="Sub totals 3 5 22" xfId="4128"/>
    <cellStyle name="Sub totals 3 5 22 2" xfId="30820"/>
    <cellStyle name="Sub totals 3 5 22 2 2" xfId="30821"/>
    <cellStyle name="Sub totals 3 5 22 2 3" xfId="30822"/>
    <cellStyle name="Sub totals 3 5 22 2 4" xfId="30823"/>
    <cellStyle name="Sub totals 3 5 22 3" xfId="30824"/>
    <cellStyle name="Sub totals 3 5 22 4" xfId="30825"/>
    <cellStyle name="Sub totals 3 5 23" xfId="4129"/>
    <cellStyle name="Sub totals 3 5 23 2" xfId="30826"/>
    <cellStyle name="Sub totals 3 5 23 2 2" xfId="30827"/>
    <cellStyle name="Sub totals 3 5 23 2 3" xfId="30828"/>
    <cellStyle name="Sub totals 3 5 23 2 4" xfId="30829"/>
    <cellStyle name="Sub totals 3 5 23 3" xfId="30830"/>
    <cellStyle name="Sub totals 3 5 23 4" xfId="30831"/>
    <cellStyle name="Sub totals 3 5 24" xfId="4130"/>
    <cellStyle name="Sub totals 3 5 24 2" xfId="30832"/>
    <cellStyle name="Sub totals 3 5 24 2 2" xfId="30833"/>
    <cellStyle name="Sub totals 3 5 24 2 3" xfId="30834"/>
    <cellStyle name="Sub totals 3 5 24 2 4" xfId="30835"/>
    <cellStyle name="Sub totals 3 5 24 3" xfId="30836"/>
    <cellStyle name="Sub totals 3 5 24 4" xfId="30837"/>
    <cellStyle name="Sub totals 3 5 25" xfId="4131"/>
    <cellStyle name="Sub totals 3 5 25 2" xfId="30838"/>
    <cellStyle name="Sub totals 3 5 25 2 2" xfId="30839"/>
    <cellStyle name="Sub totals 3 5 25 2 3" xfId="30840"/>
    <cellStyle name="Sub totals 3 5 25 2 4" xfId="30841"/>
    <cellStyle name="Sub totals 3 5 25 3" xfId="30842"/>
    <cellStyle name="Sub totals 3 5 25 4" xfId="30843"/>
    <cellStyle name="Sub totals 3 5 26" xfId="4132"/>
    <cellStyle name="Sub totals 3 5 26 2" xfId="30844"/>
    <cellStyle name="Sub totals 3 5 26 2 2" xfId="30845"/>
    <cellStyle name="Sub totals 3 5 26 2 3" xfId="30846"/>
    <cellStyle name="Sub totals 3 5 26 2 4" xfId="30847"/>
    <cellStyle name="Sub totals 3 5 26 3" xfId="30848"/>
    <cellStyle name="Sub totals 3 5 26 4" xfId="30849"/>
    <cellStyle name="Sub totals 3 5 27" xfId="4133"/>
    <cellStyle name="Sub totals 3 5 27 2" xfId="30850"/>
    <cellStyle name="Sub totals 3 5 27 2 2" xfId="30851"/>
    <cellStyle name="Sub totals 3 5 27 2 3" xfId="30852"/>
    <cellStyle name="Sub totals 3 5 27 2 4" xfId="30853"/>
    <cellStyle name="Sub totals 3 5 27 3" xfId="30854"/>
    <cellStyle name="Sub totals 3 5 27 4" xfId="30855"/>
    <cellStyle name="Sub totals 3 5 28" xfId="4134"/>
    <cellStyle name="Sub totals 3 5 28 2" xfId="30856"/>
    <cellStyle name="Sub totals 3 5 28 2 2" xfId="30857"/>
    <cellStyle name="Sub totals 3 5 28 2 3" xfId="30858"/>
    <cellStyle name="Sub totals 3 5 28 2 4" xfId="30859"/>
    <cellStyle name="Sub totals 3 5 28 3" xfId="30860"/>
    <cellStyle name="Sub totals 3 5 28 4" xfId="30861"/>
    <cellStyle name="Sub totals 3 5 29" xfId="4135"/>
    <cellStyle name="Sub totals 3 5 29 2" xfId="30862"/>
    <cellStyle name="Sub totals 3 5 29 2 2" xfId="30863"/>
    <cellStyle name="Sub totals 3 5 29 2 3" xfId="30864"/>
    <cellStyle name="Sub totals 3 5 29 2 4" xfId="30865"/>
    <cellStyle name="Sub totals 3 5 29 3" xfId="30866"/>
    <cellStyle name="Sub totals 3 5 29 4" xfId="30867"/>
    <cellStyle name="Sub totals 3 5 3" xfId="4136"/>
    <cellStyle name="Sub totals 3 5 3 2" xfId="30868"/>
    <cellStyle name="Sub totals 3 5 3 2 2" xfId="30869"/>
    <cellStyle name="Sub totals 3 5 3 2 3" xfId="30870"/>
    <cellStyle name="Sub totals 3 5 3 2 4" xfId="30871"/>
    <cellStyle name="Sub totals 3 5 3 3" xfId="30872"/>
    <cellStyle name="Sub totals 3 5 3 4" xfId="30873"/>
    <cellStyle name="Sub totals 3 5 30" xfId="4137"/>
    <cellStyle name="Sub totals 3 5 30 2" xfId="30874"/>
    <cellStyle name="Sub totals 3 5 30 2 2" xfId="30875"/>
    <cellStyle name="Sub totals 3 5 30 2 3" xfId="30876"/>
    <cellStyle name="Sub totals 3 5 30 2 4" xfId="30877"/>
    <cellStyle name="Sub totals 3 5 30 3" xfId="30878"/>
    <cellStyle name="Sub totals 3 5 30 4" xfId="30879"/>
    <cellStyle name="Sub totals 3 5 31" xfId="4138"/>
    <cellStyle name="Sub totals 3 5 31 2" xfId="30880"/>
    <cellStyle name="Sub totals 3 5 31 2 2" xfId="30881"/>
    <cellStyle name="Sub totals 3 5 31 2 3" xfId="30882"/>
    <cellStyle name="Sub totals 3 5 31 2 4" xfId="30883"/>
    <cellStyle name="Sub totals 3 5 31 3" xfId="30884"/>
    <cellStyle name="Sub totals 3 5 31 4" xfId="30885"/>
    <cellStyle name="Sub totals 3 5 32" xfId="4139"/>
    <cellStyle name="Sub totals 3 5 32 2" xfId="30886"/>
    <cellStyle name="Sub totals 3 5 32 2 2" xfId="30887"/>
    <cellStyle name="Sub totals 3 5 32 2 3" xfId="30888"/>
    <cellStyle name="Sub totals 3 5 32 2 4" xfId="30889"/>
    <cellStyle name="Sub totals 3 5 32 3" xfId="30890"/>
    <cellStyle name="Sub totals 3 5 32 4" xfId="30891"/>
    <cellStyle name="Sub totals 3 5 33" xfId="4140"/>
    <cellStyle name="Sub totals 3 5 33 2" xfId="30892"/>
    <cellStyle name="Sub totals 3 5 33 2 2" xfId="30893"/>
    <cellStyle name="Sub totals 3 5 33 2 3" xfId="30894"/>
    <cellStyle name="Sub totals 3 5 33 2 4" xfId="30895"/>
    <cellStyle name="Sub totals 3 5 33 3" xfId="30896"/>
    <cellStyle name="Sub totals 3 5 33 4" xfId="30897"/>
    <cellStyle name="Sub totals 3 5 34" xfId="4141"/>
    <cellStyle name="Sub totals 3 5 34 2" xfId="30898"/>
    <cellStyle name="Sub totals 3 5 34 2 2" xfId="30899"/>
    <cellStyle name="Sub totals 3 5 34 2 3" xfId="30900"/>
    <cellStyle name="Sub totals 3 5 34 2 4" xfId="30901"/>
    <cellStyle name="Sub totals 3 5 34 3" xfId="30902"/>
    <cellStyle name="Sub totals 3 5 34 4" xfId="30903"/>
    <cellStyle name="Sub totals 3 5 35" xfId="4142"/>
    <cellStyle name="Sub totals 3 5 35 2" xfId="30904"/>
    <cellStyle name="Sub totals 3 5 35 2 2" xfId="30905"/>
    <cellStyle name="Sub totals 3 5 35 2 3" xfId="30906"/>
    <cellStyle name="Sub totals 3 5 35 2 4" xfId="30907"/>
    <cellStyle name="Sub totals 3 5 35 3" xfId="30908"/>
    <cellStyle name="Sub totals 3 5 35 4" xfId="30909"/>
    <cellStyle name="Sub totals 3 5 36" xfId="4143"/>
    <cellStyle name="Sub totals 3 5 36 2" xfId="30910"/>
    <cellStyle name="Sub totals 3 5 36 2 2" xfId="30911"/>
    <cellStyle name="Sub totals 3 5 36 2 3" xfId="30912"/>
    <cellStyle name="Sub totals 3 5 36 2 4" xfId="30913"/>
    <cellStyle name="Sub totals 3 5 36 3" xfId="30914"/>
    <cellStyle name="Sub totals 3 5 36 4" xfId="30915"/>
    <cellStyle name="Sub totals 3 5 37" xfId="4144"/>
    <cellStyle name="Sub totals 3 5 37 2" xfId="30916"/>
    <cellStyle name="Sub totals 3 5 37 2 2" xfId="30917"/>
    <cellStyle name="Sub totals 3 5 37 2 3" xfId="30918"/>
    <cellStyle name="Sub totals 3 5 37 2 4" xfId="30919"/>
    <cellStyle name="Sub totals 3 5 37 3" xfId="30920"/>
    <cellStyle name="Sub totals 3 5 37 4" xfId="30921"/>
    <cellStyle name="Sub totals 3 5 38" xfId="4145"/>
    <cellStyle name="Sub totals 3 5 38 2" xfId="30922"/>
    <cellStyle name="Sub totals 3 5 38 2 2" xfId="30923"/>
    <cellStyle name="Sub totals 3 5 38 2 3" xfId="30924"/>
    <cellStyle name="Sub totals 3 5 38 2 4" xfId="30925"/>
    <cellStyle name="Sub totals 3 5 38 3" xfId="30926"/>
    <cellStyle name="Sub totals 3 5 38 4" xfId="30927"/>
    <cellStyle name="Sub totals 3 5 39" xfId="4146"/>
    <cellStyle name="Sub totals 3 5 39 2" xfId="30928"/>
    <cellStyle name="Sub totals 3 5 39 2 2" xfId="30929"/>
    <cellStyle name="Sub totals 3 5 39 2 3" xfId="30930"/>
    <cellStyle name="Sub totals 3 5 39 2 4" xfId="30931"/>
    <cellStyle name="Sub totals 3 5 39 3" xfId="30932"/>
    <cellStyle name="Sub totals 3 5 39 4" xfId="30933"/>
    <cellStyle name="Sub totals 3 5 4" xfId="4147"/>
    <cellStyle name="Sub totals 3 5 4 2" xfId="30934"/>
    <cellStyle name="Sub totals 3 5 4 2 2" xfId="30935"/>
    <cellStyle name="Sub totals 3 5 4 2 3" xfId="30936"/>
    <cellStyle name="Sub totals 3 5 4 2 4" xfId="30937"/>
    <cellStyle name="Sub totals 3 5 4 3" xfId="30938"/>
    <cellStyle name="Sub totals 3 5 4 4" xfId="30939"/>
    <cellStyle name="Sub totals 3 5 40" xfId="4148"/>
    <cellStyle name="Sub totals 3 5 40 2" xfId="30940"/>
    <cellStyle name="Sub totals 3 5 40 2 2" xfId="30941"/>
    <cellStyle name="Sub totals 3 5 40 2 3" xfId="30942"/>
    <cellStyle name="Sub totals 3 5 40 2 4" xfId="30943"/>
    <cellStyle name="Sub totals 3 5 40 3" xfId="30944"/>
    <cellStyle name="Sub totals 3 5 40 4" xfId="30945"/>
    <cellStyle name="Sub totals 3 5 41" xfId="4149"/>
    <cellStyle name="Sub totals 3 5 41 2" xfId="30946"/>
    <cellStyle name="Sub totals 3 5 41 2 2" xfId="30947"/>
    <cellStyle name="Sub totals 3 5 41 2 3" xfId="30948"/>
    <cellStyle name="Sub totals 3 5 41 2 4" xfId="30949"/>
    <cellStyle name="Sub totals 3 5 41 3" xfId="30950"/>
    <cellStyle name="Sub totals 3 5 41 4" xfId="30951"/>
    <cellStyle name="Sub totals 3 5 42" xfId="4150"/>
    <cellStyle name="Sub totals 3 5 42 2" xfId="30952"/>
    <cellStyle name="Sub totals 3 5 42 2 2" xfId="30953"/>
    <cellStyle name="Sub totals 3 5 42 2 3" xfId="30954"/>
    <cellStyle name="Sub totals 3 5 42 2 4" xfId="30955"/>
    <cellStyle name="Sub totals 3 5 42 3" xfId="30956"/>
    <cellStyle name="Sub totals 3 5 42 4" xfId="30957"/>
    <cellStyle name="Sub totals 3 5 43" xfId="4151"/>
    <cellStyle name="Sub totals 3 5 43 2" xfId="30958"/>
    <cellStyle name="Sub totals 3 5 43 2 2" xfId="30959"/>
    <cellStyle name="Sub totals 3 5 43 2 3" xfId="30960"/>
    <cellStyle name="Sub totals 3 5 43 2 4" xfId="30961"/>
    <cellStyle name="Sub totals 3 5 43 3" xfId="30962"/>
    <cellStyle name="Sub totals 3 5 43 4" xfId="30963"/>
    <cellStyle name="Sub totals 3 5 44" xfId="4152"/>
    <cellStyle name="Sub totals 3 5 44 2" xfId="30964"/>
    <cellStyle name="Sub totals 3 5 44 2 2" xfId="30965"/>
    <cellStyle name="Sub totals 3 5 44 2 3" xfId="30966"/>
    <cellStyle name="Sub totals 3 5 44 2 4" xfId="30967"/>
    <cellStyle name="Sub totals 3 5 44 3" xfId="30968"/>
    <cellStyle name="Sub totals 3 5 44 4" xfId="30969"/>
    <cellStyle name="Sub totals 3 5 45" xfId="30970"/>
    <cellStyle name="Sub totals 3 5 45 2" xfId="30971"/>
    <cellStyle name="Sub totals 3 5 45 3" xfId="30972"/>
    <cellStyle name="Sub totals 3 5 45 4" xfId="30973"/>
    <cellStyle name="Sub totals 3 5 46" xfId="30974"/>
    <cellStyle name="Sub totals 3 5 46 2" xfId="30975"/>
    <cellStyle name="Sub totals 3 5 46 3" xfId="30976"/>
    <cellStyle name="Sub totals 3 5 46 4" xfId="30977"/>
    <cellStyle name="Sub totals 3 5 47" xfId="30978"/>
    <cellStyle name="Sub totals 3 5 5" xfId="4153"/>
    <cellStyle name="Sub totals 3 5 5 2" xfId="30979"/>
    <cellStyle name="Sub totals 3 5 5 2 2" xfId="30980"/>
    <cellStyle name="Sub totals 3 5 5 2 3" xfId="30981"/>
    <cellStyle name="Sub totals 3 5 5 2 4" xfId="30982"/>
    <cellStyle name="Sub totals 3 5 5 3" xfId="30983"/>
    <cellStyle name="Sub totals 3 5 5 4" xfId="30984"/>
    <cellStyle name="Sub totals 3 5 6" xfId="4154"/>
    <cellStyle name="Sub totals 3 5 6 2" xfId="30985"/>
    <cellStyle name="Sub totals 3 5 6 2 2" xfId="30986"/>
    <cellStyle name="Sub totals 3 5 6 2 3" xfId="30987"/>
    <cellStyle name="Sub totals 3 5 6 2 4" xfId="30988"/>
    <cellStyle name="Sub totals 3 5 6 3" xfId="30989"/>
    <cellStyle name="Sub totals 3 5 6 4" xfId="30990"/>
    <cellStyle name="Sub totals 3 5 7" xfId="4155"/>
    <cellStyle name="Sub totals 3 5 7 2" xfId="30991"/>
    <cellStyle name="Sub totals 3 5 7 2 2" xfId="30992"/>
    <cellStyle name="Sub totals 3 5 7 2 3" xfId="30993"/>
    <cellStyle name="Sub totals 3 5 7 2 4" xfId="30994"/>
    <cellStyle name="Sub totals 3 5 7 3" xfId="30995"/>
    <cellStyle name="Sub totals 3 5 7 4" xfId="30996"/>
    <cellStyle name="Sub totals 3 5 8" xfId="4156"/>
    <cellStyle name="Sub totals 3 5 8 2" xfId="30997"/>
    <cellStyle name="Sub totals 3 5 8 2 2" xfId="30998"/>
    <cellStyle name="Sub totals 3 5 8 2 3" xfId="30999"/>
    <cellStyle name="Sub totals 3 5 8 2 4" xfId="31000"/>
    <cellStyle name="Sub totals 3 5 8 3" xfId="31001"/>
    <cellStyle name="Sub totals 3 5 8 4" xfId="31002"/>
    <cellStyle name="Sub totals 3 5 9" xfId="4157"/>
    <cellStyle name="Sub totals 3 5 9 2" xfId="31003"/>
    <cellStyle name="Sub totals 3 5 9 2 2" xfId="31004"/>
    <cellStyle name="Sub totals 3 5 9 2 3" xfId="31005"/>
    <cellStyle name="Sub totals 3 5 9 2 4" xfId="31006"/>
    <cellStyle name="Sub totals 3 5 9 3" xfId="31007"/>
    <cellStyle name="Sub totals 3 5 9 4" xfId="31008"/>
    <cellStyle name="Sub totals 3 6" xfId="4158"/>
    <cellStyle name="Sub totals 3 6 2" xfId="31009"/>
    <cellStyle name="Sub totals 3 6 2 2" xfId="31010"/>
    <cellStyle name="Sub totals 3 6 2 3" xfId="31011"/>
    <cellStyle name="Sub totals 3 6 2 4" xfId="31012"/>
    <cellStyle name="Sub totals 3 6 3" xfId="31013"/>
    <cellStyle name="Sub totals 3 6 4" xfId="31014"/>
    <cellStyle name="Sub totals 3 7" xfId="4159"/>
    <cellStyle name="Sub totals 3 7 2" xfId="31015"/>
    <cellStyle name="Sub totals 3 7 2 2" xfId="31016"/>
    <cellStyle name="Sub totals 3 7 2 3" xfId="31017"/>
    <cellStyle name="Sub totals 3 7 2 4" xfId="31018"/>
    <cellStyle name="Sub totals 3 7 3" xfId="31019"/>
    <cellStyle name="Sub totals 3 7 4" xfId="31020"/>
    <cellStyle name="Sub totals 3 8" xfId="4160"/>
    <cellStyle name="Sub totals 3 8 2" xfId="31021"/>
    <cellStyle name="Sub totals 3 8 2 2" xfId="31022"/>
    <cellStyle name="Sub totals 3 8 2 3" xfId="31023"/>
    <cellStyle name="Sub totals 3 8 2 4" xfId="31024"/>
    <cellStyle name="Sub totals 3 8 3" xfId="31025"/>
    <cellStyle name="Sub totals 3 8 4" xfId="31026"/>
    <cellStyle name="Sub totals 3 9" xfId="4161"/>
    <cellStyle name="Sub totals 3 9 2" xfId="31027"/>
    <cellStyle name="Sub totals 3 9 2 2" xfId="31028"/>
    <cellStyle name="Sub totals 3 9 2 3" xfId="31029"/>
    <cellStyle name="Sub totals 3 9 2 4" xfId="31030"/>
    <cellStyle name="Sub totals 3 9 3" xfId="31031"/>
    <cellStyle name="Sub totals 3 9 4" xfId="31032"/>
    <cellStyle name="Sub totals 4" xfId="4162"/>
    <cellStyle name="Sub totals 4 10" xfId="4163"/>
    <cellStyle name="Sub totals 4 10 2" xfId="31033"/>
    <cellStyle name="Sub totals 4 10 2 2" xfId="31034"/>
    <cellStyle name="Sub totals 4 10 2 3" xfId="31035"/>
    <cellStyle name="Sub totals 4 10 2 4" xfId="31036"/>
    <cellStyle name="Sub totals 4 10 3" xfId="31037"/>
    <cellStyle name="Sub totals 4 10 4" xfId="31038"/>
    <cellStyle name="Sub totals 4 11" xfId="4164"/>
    <cellStyle name="Sub totals 4 11 2" xfId="31039"/>
    <cellStyle name="Sub totals 4 11 2 2" xfId="31040"/>
    <cellStyle name="Sub totals 4 11 2 3" xfId="31041"/>
    <cellStyle name="Sub totals 4 11 2 4" xfId="31042"/>
    <cellStyle name="Sub totals 4 11 3" xfId="31043"/>
    <cellStyle name="Sub totals 4 11 4" xfId="31044"/>
    <cellStyle name="Sub totals 4 12" xfId="4165"/>
    <cellStyle name="Sub totals 4 12 2" xfId="31045"/>
    <cellStyle name="Sub totals 4 12 2 2" xfId="31046"/>
    <cellStyle name="Sub totals 4 12 2 3" xfId="31047"/>
    <cellStyle name="Sub totals 4 12 2 4" xfId="31048"/>
    <cellStyle name="Sub totals 4 12 3" xfId="31049"/>
    <cellStyle name="Sub totals 4 12 4" xfId="31050"/>
    <cellStyle name="Sub totals 4 13" xfId="4166"/>
    <cellStyle name="Sub totals 4 13 2" xfId="31051"/>
    <cellStyle name="Sub totals 4 13 2 2" xfId="31052"/>
    <cellStyle name="Sub totals 4 13 2 3" xfId="31053"/>
    <cellStyle name="Sub totals 4 13 2 4" xfId="31054"/>
    <cellStyle name="Sub totals 4 13 3" xfId="31055"/>
    <cellStyle name="Sub totals 4 13 4" xfId="31056"/>
    <cellStyle name="Sub totals 4 14" xfId="4167"/>
    <cellStyle name="Sub totals 4 14 2" xfId="31057"/>
    <cellStyle name="Sub totals 4 14 2 2" xfId="31058"/>
    <cellStyle name="Sub totals 4 14 2 3" xfId="31059"/>
    <cellStyle name="Sub totals 4 14 2 4" xfId="31060"/>
    <cellStyle name="Sub totals 4 14 3" xfId="31061"/>
    <cellStyle name="Sub totals 4 14 4" xfId="31062"/>
    <cellStyle name="Sub totals 4 15" xfId="4168"/>
    <cellStyle name="Sub totals 4 15 2" xfId="31063"/>
    <cellStyle name="Sub totals 4 15 2 2" xfId="31064"/>
    <cellStyle name="Sub totals 4 15 2 3" xfId="31065"/>
    <cellStyle name="Sub totals 4 15 2 4" xfId="31066"/>
    <cellStyle name="Sub totals 4 15 3" xfId="31067"/>
    <cellStyle name="Sub totals 4 15 4" xfId="31068"/>
    <cellStyle name="Sub totals 4 16" xfId="4169"/>
    <cellStyle name="Sub totals 4 16 2" xfId="31069"/>
    <cellStyle name="Sub totals 4 16 2 2" xfId="31070"/>
    <cellStyle name="Sub totals 4 16 2 3" xfId="31071"/>
    <cellStyle name="Sub totals 4 16 2 4" xfId="31072"/>
    <cellStyle name="Sub totals 4 16 3" xfId="31073"/>
    <cellStyle name="Sub totals 4 16 4" xfId="31074"/>
    <cellStyle name="Sub totals 4 17" xfId="4170"/>
    <cellStyle name="Sub totals 4 17 2" xfId="31075"/>
    <cellStyle name="Sub totals 4 17 2 2" xfId="31076"/>
    <cellStyle name="Sub totals 4 17 2 3" xfId="31077"/>
    <cellStyle name="Sub totals 4 17 2 4" xfId="31078"/>
    <cellStyle name="Sub totals 4 17 3" xfId="31079"/>
    <cellStyle name="Sub totals 4 17 4" xfId="31080"/>
    <cellStyle name="Sub totals 4 18" xfId="4171"/>
    <cellStyle name="Sub totals 4 18 2" xfId="31081"/>
    <cellStyle name="Sub totals 4 18 2 2" xfId="31082"/>
    <cellStyle name="Sub totals 4 18 2 3" xfId="31083"/>
    <cellStyle name="Sub totals 4 18 2 4" xfId="31084"/>
    <cellStyle name="Sub totals 4 18 3" xfId="31085"/>
    <cellStyle name="Sub totals 4 18 4" xfId="31086"/>
    <cellStyle name="Sub totals 4 19" xfId="4172"/>
    <cellStyle name="Sub totals 4 19 2" xfId="31087"/>
    <cellStyle name="Sub totals 4 19 2 2" xfId="31088"/>
    <cellStyle name="Sub totals 4 19 2 3" xfId="31089"/>
    <cellStyle name="Sub totals 4 19 2 4" xfId="31090"/>
    <cellStyle name="Sub totals 4 19 3" xfId="31091"/>
    <cellStyle name="Sub totals 4 19 4" xfId="31092"/>
    <cellStyle name="Sub totals 4 2" xfId="4173"/>
    <cellStyle name="Sub totals 4 2 10" xfId="4174"/>
    <cellStyle name="Sub totals 4 2 10 2" xfId="31093"/>
    <cellStyle name="Sub totals 4 2 10 2 2" xfId="31094"/>
    <cellStyle name="Sub totals 4 2 10 2 3" xfId="31095"/>
    <cellStyle name="Sub totals 4 2 10 2 4" xfId="31096"/>
    <cellStyle name="Sub totals 4 2 10 3" xfId="31097"/>
    <cellStyle name="Sub totals 4 2 10 4" xfId="31098"/>
    <cellStyle name="Sub totals 4 2 11" xfId="4175"/>
    <cellStyle name="Sub totals 4 2 11 2" xfId="31099"/>
    <cellStyle name="Sub totals 4 2 11 2 2" xfId="31100"/>
    <cellStyle name="Sub totals 4 2 11 2 3" xfId="31101"/>
    <cellStyle name="Sub totals 4 2 11 2 4" xfId="31102"/>
    <cellStyle name="Sub totals 4 2 11 3" xfId="31103"/>
    <cellStyle name="Sub totals 4 2 11 4" xfId="31104"/>
    <cellStyle name="Sub totals 4 2 12" xfId="4176"/>
    <cellStyle name="Sub totals 4 2 12 2" xfId="31105"/>
    <cellStyle name="Sub totals 4 2 12 2 2" xfId="31106"/>
    <cellStyle name="Sub totals 4 2 12 2 3" xfId="31107"/>
    <cellStyle name="Sub totals 4 2 12 2 4" xfId="31108"/>
    <cellStyle name="Sub totals 4 2 12 3" xfId="31109"/>
    <cellStyle name="Sub totals 4 2 12 4" xfId="31110"/>
    <cellStyle name="Sub totals 4 2 13" xfId="4177"/>
    <cellStyle name="Sub totals 4 2 13 2" xfId="31111"/>
    <cellStyle name="Sub totals 4 2 13 2 2" xfId="31112"/>
    <cellStyle name="Sub totals 4 2 13 2 3" xfId="31113"/>
    <cellStyle name="Sub totals 4 2 13 2 4" xfId="31114"/>
    <cellStyle name="Sub totals 4 2 13 3" xfId="31115"/>
    <cellStyle name="Sub totals 4 2 13 4" xfId="31116"/>
    <cellStyle name="Sub totals 4 2 14" xfId="4178"/>
    <cellStyle name="Sub totals 4 2 14 2" xfId="31117"/>
    <cellStyle name="Sub totals 4 2 14 2 2" xfId="31118"/>
    <cellStyle name="Sub totals 4 2 14 2 3" xfId="31119"/>
    <cellStyle name="Sub totals 4 2 14 2 4" xfId="31120"/>
    <cellStyle name="Sub totals 4 2 14 3" xfId="31121"/>
    <cellStyle name="Sub totals 4 2 14 4" xfId="31122"/>
    <cellStyle name="Sub totals 4 2 15" xfId="4179"/>
    <cellStyle name="Sub totals 4 2 15 2" xfId="31123"/>
    <cellStyle name="Sub totals 4 2 15 2 2" xfId="31124"/>
    <cellStyle name="Sub totals 4 2 15 2 3" xfId="31125"/>
    <cellStyle name="Sub totals 4 2 15 2 4" xfId="31126"/>
    <cellStyle name="Sub totals 4 2 15 3" xfId="31127"/>
    <cellStyle name="Sub totals 4 2 15 4" xfId="31128"/>
    <cellStyle name="Sub totals 4 2 16" xfId="4180"/>
    <cellStyle name="Sub totals 4 2 16 2" xfId="31129"/>
    <cellStyle name="Sub totals 4 2 16 2 2" xfId="31130"/>
    <cellStyle name="Sub totals 4 2 16 2 3" xfId="31131"/>
    <cellStyle name="Sub totals 4 2 16 2 4" xfId="31132"/>
    <cellStyle name="Sub totals 4 2 16 3" xfId="31133"/>
    <cellStyle name="Sub totals 4 2 16 4" xfId="31134"/>
    <cellStyle name="Sub totals 4 2 17" xfId="4181"/>
    <cellStyle name="Sub totals 4 2 17 2" xfId="31135"/>
    <cellStyle name="Sub totals 4 2 17 2 2" xfId="31136"/>
    <cellStyle name="Sub totals 4 2 17 2 3" xfId="31137"/>
    <cellStyle name="Sub totals 4 2 17 2 4" xfId="31138"/>
    <cellStyle name="Sub totals 4 2 17 3" xfId="31139"/>
    <cellStyle name="Sub totals 4 2 17 4" xfId="31140"/>
    <cellStyle name="Sub totals 4 2 18" xfId="4182"/>
    <cellStyle name="Sub totals 4 2 18 2" xfId="31141"/>
    <cellStyle name="Sub totals 4 2 18 2 2" xfId="31142"/>
    <cellStyle name="Sub totals 4 2 18 2 3" xfId="31143"/>
    <cellStyle name="Sub totals 4 2 18 2 4" xfId="31144"/>
    <cellStyle name="Sub totals 4 2 18 3" xfId="31145"/>
    <cellStyle name="Sub totals 4 2 18 4" xfId="31146"/>
    <cellStyle name="Sub totals 4 2 19" xfId="4183"/>
    <cellStyle name="Sub totals 4 2 19 2" xfId="31147"/>
    <cellStyle name="Sub totals 4 2 19 2 2" xfId="31148"/>
    <cellStyle name="Sub totals 4 2 19 2 3" xfId="31149"/>
    <cellStyle name="Sub totals 4 2 19 2 4" xfId="31150"/>
    <cellStyle name="Sub totals 4 2 19 3" xfId="31151"/>
    <cellStyle name="Sub totals 4 2 19 4" xfId="31152"/>
    <cellStyle name="Sub totals 4 2 2" xfId="4184"/>
    <cellStyle name="Sub totals 4 2 2 10" xfId="4185"/>
    <cellStyle name="Sub totals 4 2 2 10 2" xfId="31153"/>
    <cellStyle name="Sub totals 4 2 2 10 2 2" xfId="31154"/>
    <cellStyle name="Sub totals 4 2 2 10 2 3" xfId="31155"/>
    <cellStyle name="Sub totals 4 2 2 10 2 4" xfId="31156"/>
    <cellStyle name="Sub totals 4 2 2 10 3" xfId="31157"/>
    <cellStyle name="Sub totals 4 2 2 10 4" xfId="31158"/>
    <cellStyle name="Sub totals 4 2 2 11" xfId="4186"/>
    <cellStyle name="Sub totals 4 2 2 11 2" xfId="31159"/>
    <cellStyle name="Sub totals 4 2 2 11 2 2" xfId="31160"/>
    <cellStyle name="Sub totals 4 2 2 11 2 3" xfId="31161"/>
    <cellStyle name="Sub totals 4 2 2 11 2 4" xfId="31162"/>
    <cellStyle name="Sub totals 4 2 2 11 3" xfId="31163"/>
    <cellStyle name="Sub totals 4 2 2 11 4" xfId="31164"/>
    <cellStyle name="Sub totals 4 2 2 12" xfId="4187"/>
    <cellStyle name="Sub totals 4 2 2 12 2" xfId="31165"/>
    <cellStyle name="Sub totals 4 2 2 12 2 2" xfId="31166"/>
    <cellStyle name="Sub totals 4 2 2 12 2 3" xfId="31167"/>
    <cellStyle name="Sub totals 4 2 2 12 2 4" xfId="31168"/>
    <cellStyle name="Sub totals 4 2 2 12 3" xfId="31169"/>
    <cellStyle name="Sub totals 4 2 2 12 4" xfId="31170"/>
    <cellStyle name="Sub totals 4 2 2 13" xfId="4188"/>
    <cellStyle name="Sub totals 4 2 2 13 2" xfId="31171"/>
    <cellStyle name="Sub totals 4 2 2 13 2 2" xfId="31172"/>
    <cellStyle name="Sub totals 4 2 2 13 2 3" xfId="31173"/>
    <cellStyle name="Sub totals 4 2 2 13 2 4" xfId="31174"/>
    <cellStyle name="Sub totals 4 2 2 13 3" xfId="31175"/>
    <cellStyle name="Sub totals 4 2 2 13 4" xfId="31176"/>
    <cellStyle name="Sub totals 4 2 2 14" xfId="4189"/>
    <cellStyle name="Sub totals 4 2 2 14 2" xfId="31177"/>
    <cellStyle name="Sub totals 4 2 2 14 2 2" xfId="31178"/>
    <cellStyle name="Sub totals 4 2 2 14 2 3" xfId="31179"/>
    <cellStyle name="Sub totals 4 2 2 14 2 4" xfId="31180"/>
    <cellStyle name="Sub totals 4 2 2 14 3" xfId="31181"/>
    <cellStyle name="Sub totals 4 2 2 14 4" xfId="31182"/>
    <cellStyle name="Sub totals 4 2 2 15" xfId="4190"/>
    <cellStyle name="Sub totals 4 2 2 15 2" xfId="31183"/>
    <cellStyle name="Sub totals 4 2 2 15 2 2" xfId="31184"/>
    <cellStyle name="Sub totals 4 2 2 15 2 3" xfId="31185"/>
    <cellStyle name="Sub totals 4 2 2 15 2 4" xfId="31186"/>
    <cellStyle name="Sub totals 4 2 2 15 3" xfId="31187"/>
    <cellStyle name="Sub totals 4 2 2 15 4" xfId="31188"/>
    <cellStyle name="Sub totals 4 2 2 16" xfId="4191"/>
    <cellStyle name="Sub totals 4 2 2 16 2" xfId="31189"/>
    <cellStyle name="Sub totals 4 2 2 16 2 2" xfId="31190"/>
    <cellStyle name="Sub totals 4 2 2 16 2 3" xfId="31191"/>
    <cellStyle name="Sub totals 4 2 2 16 2 4" xfId="31192"/>
    <cellStyle name="Sub totals 4 2 2 16 3" xfId="31193"/>
    <cellStyle name="Sub totals 4 2 2 16 4" xfId="31194"/>
    <cellStyle name="Sub totals 4 2 2 17" xfId="4192"/>
    <cellStyle name="Sub totals 4 2 2 17 2" xfId="31195"/>
    <cellStyle name="Sub totals 4 2 2 17 2 2" xfId="31196"/>
    <cellStyle name="Sub totals 4 2 2 17 2 3" xfId="31197"/>
    <cellStyle name="Sub totals 4 2 2 17 2 4" xfId="31198"/>
    <cellStyle name="Sub totals 4 2 2 17 3" xfId="31199"/>
    <cellStyle name="Sub totals 4 2 2 17 4" xfId="31200"/>
    <cellStyle name="Sub totals 4 2 2 18" xfId="4193"/>
    <cellStyle name="Sub totals 4 2 2 18 2" xfId="31201"/>
    <cellStyle name="Sub totals 4 2 2 18 2 2" xfId="31202"/>
    <cellStyle name="Sub totals 4 2 2 18 2 3" xfId="31203"/>
    <cellStyle name="Sub totals 4 2 2 18 2 4" xfId="31204"/>
    <cellStyle name="Sub totals 4 2 2 18 3" xfId="31205"/>
    <cellStyle name="Sub totals 4 2 2 18 4" xfId="31206"/>
    <cellStyle name="Sub totals 4 2 2 19" xfId="4194"/>
    <cellStyle name="Sub totals 4 2 2 19 2" xfId="31207"/>
    <cellStyle name="Sub totals 4 2 2 19 2 2" xfId="31208"/>
    <cellStyle name="Sub totals 4 2 2 19 2 3" xfId="31209"/>
    <cellStyle name="Sub totals 4 2 2 19 2 4" xfId="31210"/>
    <cellStyle name="Sub totals 4 2 2 19 3" xfId="31211"/>
    <cellStyle name="Sub totals 4 2 2 19 4" xfId="31212"/>
    <cellStyle name="Sub totals 4 2 2 2" xfId="4195"/>
    <cellStyle name="Sub totals 4 2 2 2 2" xfId="31213"/>
    <cellStyle name="Sub totals 4 2 2 2 2 2" xfId="31214"/>
    <cellStyle name="Sub totals 4 2 2 2 2 3" xfId="31215"/>
    <cellStyle name="Sub totals 4 2 2 2 2 4" xfId="31216"/>
    <cellStyle name="Sub totals 4 2 2 2 3" xfId="31217"/>
    <cellStyle name="Sub totals 4 2 2 2 4" xfId="31218"/>
    <cellStyle name="Sub totals 4 2 2 20" xfId="4196"/>
    <cellStyle name="Sub totals 4 2 2 20 2" xfId="31219"/>
    <cellStyle name="Sub totals 4 2 2 20 2 2" xfId="31220"/>
    <cellStyle name="Sub totals 4 2 2 20 2 3" xfId="31221"/>
    <cellStyle name="Sub totals 4 2 2 20 2 4" xfId="31222"/>
    <cellStyle name="Sub totals 4 2 2 20 3" xfId="31223"/>
    <cellStyle name="Sub totals 4 2 2 20 4" xfId="31224"/>
    <cellStyle name="Sub totals 4 2 2 21" xfId="4197"/>
    <cellStyle name="Sub totals 4 2 2 21 2" xfId="31225"/>
    <cellStyle name="Sub totals 4 2 2 21 2 2" xfId="31226"/>
    <cellStyle name="Sub totals 4 2 2 21 2 3" xfId="31227"/>
    <cellStyle name="Sub totals 4 2 2 21 2 4" xfId="31228"/>
    <cellStyle name="Sub totals 4 2 2 21 3" xfId="31229"/>
    <cellStyle name="Sub totals 4 2 2 21 4" xfId="31230"/>
    <cellStyle name="Sub totals 4 2 2 22" xfId="4198"/>
    <cellStyle name="Sub totals 4 2 2 22 2" xfId="31231"/>
    <cellStyle name="Sub totals 4 2 2 22 2 2" xfId="31232"/>
    <cellStyle name="Sub totals 4 2 2 22 2 3" xfId="31233"/>
    <cellStyle name="Sub totals 4 2 2 22 2 4" xfId="31234"/>
    <cellStyle name="Sub totals 4 2 2 22 3" xfId="31235"/>
    <cellStyle name="Sub totals 4 2 2 22 4" xfId="31236"/>
    <cellStyle name="Sub totals 4 2 2 23" xfId="4199"/>
    <cellStyle name="Sub totals 4 2 2 23 2" xfId="31237"/>
    <cellStyle name="Sub totals 4 2 2 23 2 2" xfId="31238"/>
    <cellStyle name="Sub totals 4 2 2 23 2 3" xfId="31239"/>
    <cellStyle name="Sub totals 4 2 2 23 2 4" xfId="31240"/>
    <cellStyle name="Sub totals 4 2 2 23 3" xfId="31241"/>
    <cellStyle name="Sub totals 4 2 2 23 4" xfId="31242"/>
    <cellStyle name="Sub totals 4 2 2 24" xfId="4200"/>
    <cellStyle name="Sub totals 4 2 2 24 2" xfId="31243"/>
    <cellStyle name="Sub totals 4 2 2 24 2 2" xfId="31244"/>
    <cellStyle name="Sub totals 4 2 2 24 2 3" xfId="31245"/>
    <cellStyle name="Sub totals 4 2 2 24 2 4" xfId="31246"/>
    <cellStyle name="Sub totals 4 2 2 24 3" xfId="31247"/>
    <cellStyle name="Sub totals 4 2 2 24 4" xfId="31248"/>
    <cellStyle name="Sub totals 4 2 2 25" xfId="4201"/>
    <cellStyle name="Sub totals 4 2 2 25 2" xfId="31249"/>
    <cellStyle name="Sub totals 4 2 2 25 2 2" xfId="31250"/>
    <cellStyle name="Sub totals 4 2 2 25 2 3" xfId="31251"/>
    <cellStyle name="Sub totals 4 2 2 25 2 4" xfId="31252"/>
    <cellStyle name="Sub totals 4 2 2 25 3" xfId="31253"/>
    <cellStyle name="Sub totals 4 2 2 25 4" xfId="31254"/>
    <cellStyle name="Sub totals 4 2 2 26" xfId="4202"/>
    <cellStyle name="Sub totals 4 2 2 26 2" xfId="31255"/>
    <cellStyle name="Sub totals 4 2 2 26 2 2" xfId="31256"/>
    <cellStyle name="Sub totals 4 2 2 26 2 3" xfId="31257"/>
    <cellStyle name="Sub totals 4 2 2 26 2 4" xfId="31258"/>
    <cellStyle name="Sub totals 4 2 2 26 3" xfId="31259"/>
    <cellStyle name="Sub totals 4 2 2 26 4" xfId="31260"/>
    <cellStyle name="Sub totals 4 2 2 27" xfId="4203"/>
    <cellStyle name="Sub totals 4 2 2 27 2" xfId="31261"/>
    <cellStyle name="Sub totals 4 2 2 27 2 2" xfId="31262"/>
    <cellStyle name="Sub totals 4 2 2 27 2 3" xfId="31263"/>
    <cellStyle name="Sub totals 4 2 2 27 2 4" xfId="31264"/>
    <cellStyle name="Sub totals 4 2 2 27 3" xfId="31265"/>
    <cellStyle name="Sub totals 4 2 2 27 4" xfId="31266"/>
    <cellStyle name="Sub totals 4 2 2 28" xfId="4204"/>
    <cellStyle name="Sub totals 4 2 2 28 2" xfId="31267"/>
    <cellStyle name="Sub totals 4 2 2 28 2 2" xfId="31268"/>
    <cellStyle name="Sub totals 4 2 2 28 2 3" xfId="31269"/>
    <cellStyle name="Sub totals 4 2 2 28 2 4" xfId="31270"/>
    <cellStyle name="Sub totals 4 2 2 28 3" xfId="31271"/>
    <cellStyle name="Sub totals 4 2 2 28 4" xfId="31272"/>
    <cellStyle name="Sub totals 4 2 2 29" xfId="4205"/>
    <cellStyle name="Sub totals 4 2 2 29 2" xfId="31273"/>
    <cellStyle name="Sub totals 4 2 2 29 2 2" xfId="31274"/>
    <cellStyle name="Sub totals 4 2 2 29 2 3" xfId="31275"/>
    <cellStyle name="Sub totals 4 2 2 29 2 4" xfId="31276"/>
    <cellStyle name="Sub totals 4 2 2 29 3" xfId="31277"/>
    <cellStyle name="Sub totals 4 2 2 29 4" xfId="31278"/>
    <cellStyle name="Sub totals 4 2 2 3" xfId="4206"/>
    <cellStyle name="Sub totals 4 2 2 3 2" xfId="31279"/>
    <cellStyle name="Sub totals 4 2 2 3 2 2" xfId="31280"/>
    <cellStyle name="Sub totals 4 2 2 3 2 3" xfId="31281"/>
    <cellStyle name="Sub totals 4 2 2 3 2 4" xfId="31282"/>
    <cellStyle name="Sub totals 4 2 2 3 3" xfId="31283"/>
    <cellStyle name="Sub totals 4 2 2 3 4" xfId="31284"/>
    <cellStyle name="Sub totals 4 2 2 30" xfId="4207"/>
    <cellStyle name="Sub totals 4 2 2 30 2" xfId="31285"/>
    <cellStyle name="Sub totals 4 2 2 30 2 2" xfId="31286"/>
    <cellStyle name="Sub totals 4 2 2 30 2 3" xfId="31287"/>
    <cellStyle name="Sub totals 4 2 2 30 2 4" xfId="31288"/>
    <cellStyle name="Sub totals 4 2 2 30 3" xfId="31289"/>
    <cellStyle name="Sub totals 4 2 2 30 4" xfId="31290"/>
    <cellStyle name="Sub totals 4 2 2 31" xfId="4208"/>
    <cellStyle name="Sub totals 4 2 2 31 2" xfId="31291"/>
    <cellStyle name="Sub totals 4 2 2 31 2 2" xfId="31292"/>
    <cellStyle name="Sub totals 4 2 2 31 2 3" xfId="31293"/>
    <cellStyle name="Sub totals 4 2 2 31 2 4" xfId="31294"/>
    <cellStyle name="Sub totals 4 2 2 31 3" xfId="31295"/>
    <cellStyle name="Sub totals 4 2 2 31 4" xfId="31296"/>
    <cellStyle name="Sub totals 4 2 2 32" xfId="4209"/>
    <cellStyle name="Sub totals 4 2 2 32 2" xfId="31297"/>
    <cellStyle name="Sub totals 4 2 2 32 2 2" xfId="31298"/>
    <cellStyle name="Sub totals 4 2 2 32 2 3" xfId="31299"/>
    <cellStyle name="Sub totals 4 2 2 32 2 4" xfId="31300"/>
    <cellStyle name="Sub totals 4 2 2 32 3" xfId="31301"/>
    <cellStyle name="Sub totals 4 2 2 32 4" xfId="31302"/>
    <cellStyle name="Sub totals 4 2 2 33" xfId="4210"/>
    <cellStyle name="Sub totals 4 2 2 33 2" xfId="31303"/>
    <cellStyle name="Sub totals 4 2 2 33 2 2" xfId="31304"/>
    <cellStyle name="Sub totals 4 2 2 33 2 3" xfId="31305"/>
    <cellStyle name="Sub totals 4 2 2 33 2 4" xfId="31306"/>
    <cellStyle name="Sub totals 4 2 2 33 3" xfId="31307"/>
    <cellStyle name="Sub totals 4 2 2 33 4" xfId="31308"/>
    <cellStyle name="Sub totals 4 2 2 34" xfId="4211"/>
    <cellStyle name="Sub totals 4 2 2 34 2" xfId="31309"/>
    <cellStyle name="Sub totals 4 2 2 34 2 2" xfId="31310"/>
    <cellStyle name="Sub totals 4 2 2 34 2 3" xfId="31311"/>
    <cellStyle name="Sub totals 4 2 2 34 2 4" xfId="31312"/>
    <cellStyle name="Sub totals 4 2 2 34 3" xfId="31313"/>
    <cellStyle name="Sub totals 4 2 2 34 4" xfId="31314"/>
    <cellStyle name="Sub totals 4 2 2 35" xfId="4212"/>
    <cellStyle name="Sub totals 4 2 2 35 2" xfId="31315"/>
    <cellStyle name="Sub totals 4 2 2 35 2 2" xfId="31316"/>
    <cellStyle name="Sub totals 4 2 2 35 2 3" xfId="31317"/>
    <cellStyle name="Sub totals 4 2 2 35 2 4" xfId="31318"/>
    <cellStyle name="Sub totals 4 2 2 35 3" xfId="31319"/>
    <cellStyle name="Sub totals 4 2 2 35 4" xfId="31320"/>
    <cellStyle name="Sub totals 4 2 2 36" xfId="4213"/>
    <cellStyle name="Sub totals 4 2 2 36 2" xfId="31321"/>
    <cellStyle name="Sub totals 4 2 2 36 2 2" xfId="31322"/>
    <cellStyle name="Sub totals 4 2 2 36 2 3" xfId="31323"/>
    <cellStyle name="Sub totals 4 2 2 36 2 4" xfId="31324"/>
    <cellStyle name="Sub totals 4 2 2 36 3" xfId="31325"/>
    <cellStyle name="Sub totals 4 2 2 36 4" xfId="31326"/>
    <cellStyle name="Sub totals 4 2 2 37" xfId="4214"/>
    <cellStyle name="Sub totals 4 2 2 37 2" xfId="31327"/>
    <cellStyle name="Sub totals 4 2 2 37 2 2" xfId="31328"/>
    <cellStyle name="Sub totals 4 2 2 37 2 3" xfId="31329"/>
    <cellStyle name="Sub totals 4 2 2 37 2 4" xfId="31330"/>
    <cellStyle name="Sub totals 4 2 2 37 3" xfId="31331"/>
    <cellStyle name="Sub totals 4 2 2 37 4" xfId="31332"/>
    <cellStyle name="Sub totals 4 2 2 38" xfId="4215"/>
    <cellStyle name="Sub totals 4 2 2 38 2" xfId="31333"/>
    <cellStyle name="Sub totals 4 2 2 38 2 2" xfId="31334"/>
    <cellStyle name="Sub totals 4 2 2 38 2 3" xfId="31335"/>
    <cellStyle name="Sub totals 4 2 2 38 2 4" xfId="31336"/>
    <cellStyle name="Sub totals 4 2 2 38 3" xfId="31337"/>
    <cellStyle name="Sub totals 4 2 2 38 4" xfId="31338"/>
    <cellStyle name="Sub totals 4 2 2 39" xfId="4216"/>
    <cellStyle name="Sub totals 4 2 2 39 2" xfId="31339"/>
    <cellStyle name="Sub totals 4 2 2 39 2 2" xfId="31340"/>
    <cellStyle name="Sub totals 4 2 2 39 2 3" xfId="31341"/>
    <cellStyle name="Sub totals 4 2 2 39 2 4" xfId="31342"/>
    <cellStyle name="Sub totals 4 2 2 39 3" xfId="31343"/>
    <cellStyle name="Sub totals 4 2 2 39 4" xfId="31344"/>
    <cellStyle name="Sub totals 4 2 2 4" xfId="4217"/>
    <cellStyle name="Sub totals 4 2 2 4 2" xfId="31345"/>
    <cellStyle name="Sub totals 4 2 2 4 2 2" xfId="31346"/>
    <cellStyle name="Sub totals 4 2 2 4 2 3" xfId="31347"/>
    <cellStyle name="Sub totals 4 2 2 4 2 4" xfId="31348"/>
    <cellStyle name="Sub totals 4 2 2 4 3" xfId="31349"/>
    <cellStyle name="Sub totals 4 2 2 4 4" xfId="31350"/>
    <cellStyle name="Sub totals 4 2 2 40" xfId="4218"/>
    <cellStyle name="Sub totals 4 2 2 40 2" xfId="31351"/>
    <cellStyle name="Sub totals 4 2 2 40 2 2" xfId="31352"/>
    <cellStyle name="Sub totals 4 2 2 40 2 3" xfId="31353"/>
    <cellStyle name="Sub totals 4 2 2 40 2 4" xfId="31354"/>
    <cellStyle name="Sub totals 4 2 2 40 3" xfId="31355"/>
    <cellStyle name="Sub totals 4 2 2 40 4" xfId="31356"/>
    <cellStyle name="Sub totals 4 2 2 41" xfId="4219"/>
    <cellStyle name="Sub totals 4 2 2 41 2" xfId="31357"/>
    <cellStyle name="Sub totals 4 2 2 41 2 2" xfId="31358"/>
    <cellStyle name="Sub totals 4 2 2 41 2 3" xfId="31359"/>
    <cellStyle name="Sub totals 4 2 2 41 2 4" xfId="31360"/>
    <cellStyle name="Sub totals 4 2 2 41 3" xfId="31361"/>
    <cellStyle name="Sub totals 4 2 2 41 4" xfId="31362"/>
    <cellStyle name="Sub totals 4 2 2 42" xfId="4220"/>
    <cellStyle name="Sub totals 4 2 2 42 2" xfId="31363"/>
    <cellStyle name="Sub totals 4 2 2 42 2 2" xfId="31364"/>
    <cellStyle name="Sub totals 4 2 2 42 2 3" xfId="31365"/>
    <cellStyle name="Sub totals 4 2 2 42 2 4" xfId="31366"/>
    <cellStyle name="Sub totals 4 2 2 42 3" xfId="31367"/>
    <cellStyle name="Sub totals 4 2 2 42 4" xfId="31368"/>
    <cellStyle name="Sub totals 4 2 2 43" xfId="4221"/>
    <cellStyle name="Sub totals 4 2 2 43 2" xfId="31369"/>
    <cellStyle name="Sub totals 4 2 2 43 2 2" xfId="31370"/>
    <cellStyle name="Sub totals 4 2 2 43 2 3" xfId="31371"/>
    <cellStyle name="Sub totals 4 2 2 43 2 4" xfId="31372"/>
    <cellStyle name="Sub totals 4 2 2 43 3" xfId="31373"/>
    <cellStyle name="Sub totals 4 2 2 43 4" xfId="31374"/>
    <cellStyle name="Sub totals 4 2 2 44" xfId="4222"/>
    <cellStyle name="Sub totals 4 2 2 44 2" xfId="31375"/>
    <cellStyle name="Sub totals 4 2 2 44 2 2" xfId="31376"/>
    <cellStyle name="Sub totals 4 2 2 44 2 3" xfId="31377"/>
    <cellStyle name="Sub totals 4 2 2 44 2 4" xfId="31378"/>
    <cellStyle name="Sub totals 4 2 2 44 3" xfId="31379"/>
    <cellStyle name="Sub totals 4 2 2 44 4" xfId="31380"/>
    <cellStyle name="Sub totals 4 2 2 45" xfId="31381"/>
    <cellStyle name="Sub totals 4 2 2 45 2" xfId="31382"/>
    <cellStyle name="Sub totals 4 2 2 45 3" xfId="31383"/>
    <cellStyle name="Sub totals 4 2 2 45 4" xfId="31384"/>
    <cellStyle name="Sub totals 4 2 2 46" xfId="31385"/>
    <cellStyle name="Sub totals 4 2 2 46 2" xfId="31386"/>
    <cellStyle name="Sub totals 4 2 2 46 3" xfId="31387"/>
    <cellStyle name="Sub totals 4 2 2 46 4" xfId="31388"/>
    <cellStyle name="Sub totals 4 2 2 47" xfId="31389"/>
    <cellStyle name="Sub totals 4 2 2 48" xfId="31390"/>
    <cellStyle name="Sub totals 4 2 2 5" xfId="4223"/>
    <cellStyle name="Sub totals 4 2 2 5 2" xfId="31391"/>
    <cellStyle name="Sub totals 4 2 2 5 2 2" xfId="31392"/>
    <cellStyle name="Sub totals 4 2 2 5 2 3" xfId="31393"/>
    <cellStyle name="Sub totals 4 2 2 5 2 4" xfId="31394"/>
    <cellStyle name="Sub totals 4 2 2 5 3" xfId="31395"/>
    <cellStyle name="Sub totals 4 2 2 5 4" xfId="31396"/>
    <cellStyle name="Sub totals 4 2 2 6" xfId="4224"/>
    <cellStyle name="Sub totals 4 2 2 6 2" xfId="31397"/>
    <cellStyle name="Sub totals 4 2 2 6 2 2" xfId="31398"/>
    <cellStyle name="Sub totals 4 2 2 6 2 3" xfId="31399"/>
    <cellStyle name="Sub totals 4 2 2 6 2 4" xfId="31400"/>
    <cellStyle name="Sub totals 4 2 2 6 3" xfId="31401"/>
    <cellStyle name="Sub totals 4 2 2 6 4" xfId="31402"/>
    <cellStyle name="Sub totals 4 2 2 7" xfId="4225"/>
    <cellStyle name="Sub totals 4 2 2 7 2" xfId="31403"/>
    <cellStyle name="Sub totals 4 2 2 7 2 2" xfId="31404"/>
    <cellStyle name="Sub totals 4 2 2 7 2 3" xfId="31405"/>
    <cellStyle name="Sub totals 4 2 2 7 2 4" xfId="31406"/>
    <cellStyle name="Sub totals 4 2 2 7 3" xfId="31407"/>
    <cellStyle name="Sub totals 4 2 2 7 4" xfId="31408"/>
    <cellStyle name="Sub totals 4 2 2 8" xfId="4226"/>
    <cellStyle name="Sub totals 4 2 2 8 2" xfId="31409"/>
    <cellStyle name="Sub totals 4 2 2 8 2 2" xfId="31410"/>
    <cellStyle name="Sub totals 4 2 2 8 2 3" xfId="31411"/>
    <cellStyle name="Sub totals 4 2 2 8 2 4" xfId="31412"/>
    <cellStyle name="Sub totals 4 2 2 8 3" xfId="31413"/>
    <cellStyle name="Sub totals 4 2 2 8 4" xfId="31414"/>
    <cellStyle name="Sub totals 4 2 2 9" xfId="4227"/>
    <cellStyle name="Sub totals 4 2 2 9 2" xfId="31415"/>
    <cellStyle name="Sub totals 4 2 2 9 2 2" xfId="31416"/>
    <cellStyle name="Sub totals 4 2 2 9 2 3" xfId="31417"/>
    <cellStyle name="Sub totals 4 2 2 9 2 4" xfId="31418"/>
    <cellStyle name="Sub totals 4 2 2 9 3" xfId="31419"/>
    <cellStyle name="Sub totals 4 2 2 9 4" xfId="31420"/>
    <cellStyle name="Sub totals 4 2 20" xfId="4228"/>
    <cellStyle name="Sub totals 4 2 20 2" xfId="31421"/>
    <cellStyle name="Sub totals 4 2 20 2 2" xfId="31422"/>
    <cellStyle name="Sub totals 4 2 20 2 3" xfId="31423"/>
    <cellStyle name="Sub totals 4 2 20 2 4" xfId="31424"/>
    <cellStyle name="Sub totals 4 2 20 3" xfId="31425"/>
    <cellStyle name="Sub totals 4 2 20 4" xfId="31426"/>
    <cellStyle name="Sub totals 4 2 21" xfId="4229"/>
    <cellStyle name="Sub totals 4 2 21 2" xfId="31427"/>
    <cellStyle name="Sub totals 4 2 21 2 2" xfId="31428"/>
    <cellStyle name="Sub totals 4 2 21 2 3" xfId="31429"/>
    <cellStyle name="Sub totals 4 2 21 2 4" xfId="31430"/>
    <cellStyle name="Sub totals 4 2 21 3" xfId="31431"/>
    <cellStyle name="Sub totals 4 2 21 4" xfId="31432"/>
    <cellStyle name="Sub totals 4 2 22" xfId="4230"/>
    <cellStyle name="Sub totals 4 2 22 2" xfId="31433"/>
    <cellStyle name="Sub totals 4 2 22 2 2" xfId="31434"/>
    <cellStyle name="Sub totals 4 2 22 2 3" xfId="31435"/>
    <cellStyle name="Sub totals 4 2 22 2 4" xfId="31436"/>
    <cellStyle name="Sub totals 4 2 22 3" xfId="31437"/>
    <cellStyle name="Sub totals 4 2 22 4" xfId="31438"/>
    <cellStyle name="Sub totals 4 2 23" xfId="4231"/>
    <cellStyle name="Sub totals 4 2 23 2" xfId="31439"/>
    <cellStyle name="Sub totals 4 2 23 2 2" xfId="31440"/>
    <cellStyle name="Sub totals 4 2 23 2 3" xfId="31441"/>
    <cellStyle name="Sub totals 4 2 23 2 4" xfId="31442"/>
    <cellStyle name="Sub totals 4 2 23 3" xfId="31443"/>
    <cellStyle name="Sub totals 4 2 23 4" xfId="31444"/>
    <cellStyle name="Sub totals 4 2 24" xfId="4232"/>
    <cellStyle name="Sub totals 4 2 24 2" xfId="31445"/>
    <cellStyle name="Sub totals 4 2 24 2 2" xfId="31446"/>
    <cellStyle name="Sub totals 4 2 24 2 3" xfId="31447"/>
    <cellStyle name="Sub totals 4 2 24 2 4" xfId="31448"/>
    <cellStyle name="Sub totals 4 2 24 3" xfId="31449"/>
    <cellStyle name="Sub totals 4 2 24 4" xfId="31450"/>
    <cellStyle name="Sub totals 4 2 25" xfId="4233"/>
    <cellStyle name="Sub totals 4 2 25 2" xfId="31451"/>
    <cellStyle name="Sub totals 4 2 25 2 2" xfId="31452"/>
    <cellStyle name="Sub totals 4 2 25 2 3" xfId="31453"/>
    <cellStyle name="Sub totals 4 2 25 2 4" xfId="31454"/>
    <cellStyle name="Sub totals 4 2 25 3" xfId="31455"/>
    <cellStyle name="Sub totals 4 2 25 4" xfId="31456"/>
    <cellStyle name="Sub totals 4 2 26" xfId="4234"/>
    <cellStyle name="Sub totals 4 2 26 2" xfId="31457"/>
    <cellStyle name="Sub totals 4 2 26 2 2" xfId="31458"/>
    <cellStyle name="Sub totals 4 2 26 2 3" xfId="31459"/>
    <cellStyle name="Sub totals 4 2 26 2 4" xfId="31460"/>
    <cellStyle name="Sub totals 4 2 26 3" xfId="31461"/>
    <cellStyle name="Sub totals 4 2 26 4" xfId="31462"/>
    <cellStyle name="Sub totals 4 2 27" xfId="4235"/>
    <cellStyle name="Sub totals 4 2 27 2" xfId="31463"/>
    <cellStyle name="Sub totals 4 2 27 2 2" xfId="31464"/>
    <cellStyle name="Sub totals 4 2 27 2 3" xfId="31465"/>
    <cellStyle name="Sub totals 4 2 27 2 4" xfId="31466"/>
    <cellStyle name="Sub totals 4 2 27 3" xfId="31467"/>
    <cellStyle name="Sub totals 4 2 27 4" xfId="31468"/>
    <cellStyle name="Sub totals 4 2 28" xfId="4236"/>
    <cellStyle name="Sub totals 4 2 28 2" xfId="31469"/>
    <cellStyle name="Sub totals 4 2 28 2 2" xfId="31470"/>
    <cellStyle name="Sub totals 4 2 28 2 3" xfId="31471"/>
    <cellStyle name="Sub totals 4 2 28 2 4" xfId="31472"/>
    <cellStyle name="Sub totals 4 2 28 3" xfId="31473"/>
    <cellStyle name="Sub totals 4 2 28 4" xfId="31474"/>
    <cellStyle name="Sub totals 4 2 29" xfId="4237"/>
    <cellStyle name="Sub totals 4 2 29 2" xfId="31475"/>
    <cellStyle name="Sub totals 4 2 29 2 2" xfId="31476"/>
    <cellStyle name="Sub totals 4 2 29 2 3" xfId="31477"/>
    <cellStyle name="Sub totals 4 2 29 2 4" xfId="31478"/>
    <cellStyle name="Sub totals 4 2 29 3" xfId="31479"/>
    <cellStyle name="Sub totals 4 2 29 4" xfId="31480"/>
    <cellStyle name="Sub totals 4 2 3" xfId="4238"/>
    <cellStyle name="Sub totals 4 2 3 2" xfId="31481"/>
    <cellStyle name="Sub totals 4 2 3 2 2" xfId="31482"/>
    <cellStyle name="Sub totals 4 2 3 2 3" xfId="31483"/>
    <cellStyle name="Sub totals 4 2 3 2 4" xfId="31484"/>
    <cellStyle name="Sub totals 4 2 3 3" xfId="31485"/>
    <cellStyle name="Sub totals 4 2 3 4" xfId="31486"/>
    <cellStyle name="Sub totals 4 2 30" xfId="4239"/>
    <cellStyle name="Sub totals 4 2 30 2" xfId="31487"/>
    <cellStyle name="Sub totals 4 2 30 2 2" xfId="31488"/>
    <cellStyle name="Sub totals 4 2 30 2 3" xfId="31489"/>
    <cellStyle name="Sub totals 4 2 30 2 4" xfId="31490"/>
    <cellStyle name="Sub totals 4 2 30 3" xfId="31491"/>
    <cellStyle name="Sub totals 4 2 30 4" xfId="31492"/>
    <cellStyle name="Sub totals 4 2 31" xfId="4240"/>
    <cellStyle name="Sub totals 4 2 31 2" xfId="31493"/>
    <cellStyle name="Sub totals 4 2 31 2 2" xfId="31494"/>
    <cellStyle name="Sub totals 4 2 31 2 3" xfId="31495"/>
    <cellStyle name="Sub totals 4 2 31 2 4" xfId="31496"/>
    <cellStyle name="Sub totals 4 2 31 3" xfId="31497"/>
    <cellStyle name="Sub totals 4 2 31 4" xfId="31498"/>
    <cellStyle name="Sub totals 4 2 32" xfId="4241"/>
    <cellStyle name="Sub totals 4 2 32 2" xfId="31499"/>
    <cellStyle name="Sub totals 4 2 32 2 2" xfId="31500"/>
    <cellStyle name="Sub totals 4 2 32 2 3" xfId="31501"/>
    <cellStyle name="Sub totals 4 2 32 2 4" xfId="31502"/>
    <cellStyle name="Sub totals 4 2 32 3" xfId="31503"/>
    <cellStyle name="Sub totals 4 2 32 4" xfId="31504"/>
    <cellStyle name="Sub totals 4 2 33" xfId="4242"/>
    <cellStyle name="Sub totals 4 2 33 2" xfId="31505"/>
    <cellStyle name="Sub totals 4 2 33 2 2" xfId="31506"/>
    <cellStyle name="Sub totals 4 2 33 2 3" xfId="31507"/>
    <cellStyle name="Sub totals 4 2 33 2 4" xfId="31508"/>
    <cellStyle name="Sub totals 4 2 33 3" xfId="31509"/>
    <cellStyle name="Sub totals 4 2 33 4" xfId="31510"/>
    <cellStyle name="Sub totals 4 2 34" xfId="4243"/>
    <cellStyle name="Sub totals 4 2 34 2" xfId="31511"/>
    <cellStyle name="Sub totals 4 2 34 2 2" xfId="31512"/>
    <cellStyle name="Sub totals 4 2 34 2 3" xfId="31513"/>
    <cellStyle name="Sub totals 4 2 34 2 4" xfId="31514"/>
    <cellStyle name="Sub totals 4 2 34 3" xfId="31515"/>
    <cellStyle name="Sub totals 4 2 34 4" xfId="31516"/>
    <cellStyle name="Sub totals 4 2 35" xfId="4244"/>
    <cellStyle name="Sub totals 4 2 35 2" xfId="31517"/>
    <cellStyle name="Sub totals 4 2 35 2 2" xfId="31518"/>
    <cellStyle name="Sub totals 4 2 35 2 3" xfId="31519"/>
    <cellStyle name="Sub totals 4 2 35 2 4" xfId="31520"/>
    <cellStyle name="Sub totals 4 2 35 3" xfId="31521"/>
    <cellStyle name="Sub totals 4 2 35 4" xfId="31522"/>
    <cellStyle name="Sub totals 4 2 36" xfId="4245"/>
    <cellStyle name="Sub totals 4 2 36 2" xfId="31523"/>
    <cellStyle name="Sub totals 4 2 36 2 2" xfId="31524"/>
    <cellStyle name="Sub totals 4 2 36 2 3" xfId="31525"/>
    <cellStyle name="Sub totals 4 2 36 2 4" xfId="31526"/>
    <cellStyle name="Sub totals 4 2 36 3" xfId="31527"/>
    <cellStyle name="Sub totals 4 2 36 4" xfId="31528"/>
    <cellStyle name="Sub totals 4 2 37" xfId="4246"/>
    <cellStyle name="Sub totals 4 2 37 2" xfId="31529"/>
    <cellStyle name="Sub totals 4 2 37 2 2" xfId="31530"/>
    <cellStyle name="Sub totals 4 2 37 2 3" xfId="31531"/>
    <cellStyle name="Sub totals 4 2 37 2 4" xfId="31532"/>
    <cellStyle name="Sub totals 4 2 37 3" xfId="31533"/>
    <cellStyle name="Sub totals 4 2 37 4" xfId="31534"/>
    <cellStyle name="Sub totals 4 2 38" xfId="4247"/>
    <cellStyle name="Sub totals 4 2 38 2" xfId="31535"/>
    <cellStyle name="Sub totals 4 2 38 2 2" xfId="31536"/>
    <cellStyle name="Sub totals 4 2 38 2 3" xfId="31537"/>
    <cellStyle name="Sub totals 4 2 38 2 4" xfId="31538"/>
    <cellStyle name="Sub totals 4 2 38 3" xfId="31539"/>
    <cellStyle name="Sub totals 4 2 38 4" xfId="31540"/>
    <cellStyle name="Sub totals 4 2 39" xfId="4248"/>
    <cellStyle name="Sub totals 4 2 39 2" xfId="31541"/>
    <cellStyle name="Sub totals 4 2 39 2 2" xfId="31542"/>
    <cellStyle name="Sub totals 4 2 39 2 3" xfId="31543"/>
    <cellStyle name="Sub totals 4 2 39 2 4" xfId="31544"/>
    <cellStyle name="Sub totals 4 2 39 3" xfId="31545"/>
    <cellStyle name="Sub totals 4 2 39 4" xfId="31546"/>
    <cellStyle name="Sub totals 4 2 4" xfId="4249"/>
    <cellStyle name="Sub totals 4 2 4 2" xfId="31547"/>
    <cellStyle name="Sub totals 4 2 4 2 2" xfId="31548"/>
    <cellStyle name="Sub totals 4 2 4 2 3" xfId="31549"/>
    <cellStyle name="Sub totals 4 2 4 2 4" xfId="31550"/>
    <cellStyle name="Sub totals 4 2 4 3" xfId="31551"/>
    <cellStyle name="Sub totals 4 2 4 4" xfId="31552"/>
    <cellStyle name="Sub totals 4 2 40" xfId="4250"/>
    <cellStyle name="Sub totals 4 2 40 2" xfId="31553"/>
    <cellStyle name="Sub totals 4 2 40 2 2" xfId="31554"/>
    <cellStyle name="Sub totals 4 2 40 2 3" xfId="31555"/>
    <cellStyle name="Sub totals 4 2 40 2 4" xfId="31556"/>
    <cellStyle name="Sub totals 4 2 40 3" xfId="31557"/>
    <cellStyle name="Sub totals 4 2 40 4" xfId="31558"/>
    <cellStyle name="Sub totals 4 2 41" xfId="4251"/>
    <cellStyle name="Sub totals 4 2 41 2" xfId="31559"/>
    <cellStyle name="Sub totals 4 2 41 2 2" xfId="31560"/>
    <cellStyle name="Sub totals 4 2 41 2 3" xfId="31561"/>
    <cellStyle name="Sub totals 4 2 41 2 4" xfId="31562"/>
    <cellStyle name="Sub totals 4 2 41 3" xfId="31563"/>
    <cellStyle name="Sub totals 4 2 41 4" xfId="31564"/>
    <cellStyle name="Sub totals 4 2 42" xfId="4252"/>
    <cellStyle name="Sub totals 4 2 42 2" xfId="31565"/>
    <cellStyle name="Sub totals 4 2 42 2 2" xfId="31566"/>
    <cellStyle name="Sub totals 4 2 42 2 3" xfId="31567"/>
    <cellStyle name="Sub totals 4 2 42 2 4" xfId="31568"/>
    <cellStyle name="Sub totals 4 2 42 3" xfId="31569"/>
    <cellStyle name="Sub totals 4 2 42 4" xfId="31570"/>
    <cellStyle name="Sub totals 4 2 43" xfId="4253"/>
    <cellStyle name="Sub totals 4 2 43 2" xfId="31571"/>
    <cellStyle name="Sub totals 4 2 43 2 2" xfId="31572"/>
    <cellStyle name="Sub totals 4 2 43 2 3" xfId="31573"/>
    <cellStyle name="Sub totals 4 2 43 2 4" xfId="31574"/>
    <cellStyle name="Sub totals 4 2 43 3" xfId="31575"/>
    <cellStyle name="Sub totals 4 2 43 4" xfId="31576"/>
    <cellStyle name="Sub totals 4 2 44" xfId="4254"/>
    <cellStyle name="Sub totals 4 2 44 2" xfId="31577"/>
    <cellStyle name="Sub totals 4 2 44 2 2" xfId="31578"/>
    <cellStyle name="Sub totals 4 2 44 2 3" xfId="31579"/>
    <cellStyle name="Sub totals 4 2 44 2 4" xfId="31580"/>
    <cellStyle name="Sub totals 4 2 44 3" xfId="31581"/>
    <cellStyle name="Sub totals 4 2 44 4" xfId="31582"/>
    <cellStyle name="Sub totals 4 2 45" xfId="31583"/>
    <cellStyle name="Sub totals 4 2 45 2" xfId="31584"/>
    <cellStyle name="Sub totals 4 2 45 3" xfId="31585"/>
    <cellStyle name="Sub totals 4 2 45 4" xfId="31586"/>
    <cellStyle name="Sub totals 4 2 46" xfId="31587"/>
    <cellStyle name="Sub totals 4 2 47" xfId="31588"/>
    <cellStyle name="Sub totals 4 2 5" xfId="4255"/>
    <cellStyle name="Sub totals 4 2 5 2" xfId="31589"/>
    <cellStyle name="Sub totals 4 2 5 2 2" xfId="31590"/>
    <cellStyle name="Sub totals 4 2 5 2 3" xfId="31591"/>
    <cellStyle name="Sub totals 4 2 5 2 4" xfId="31592"/>
    <cellStyle name="Sub totals 4 2 5 3" xfId="31593"/>
    <cellStyle name="Sub totals 4 2 5 4" xfId="31594"/>
    <cellStyle name="Sub totals 4 2 6" xfId="4256"/>
    <cellStyle name="Sub totals 4 2 6 2" xfId="31595"/>
    <cellStyle name="Sub totals 4 2 6 2 2" xfId="31596"/>
    <cellStyle name="Sub totals 4 2 6 2 3" xfId="31597"/>
    <cellStyle name="Sub totals 4 2 6 2 4" xfId="31598"/>
    <cellStyle name="Sub totals 4 2 6 3" xfId="31599"/>
    <cellStyle name="Sub totals 4 2 6 4" xfId="31600"/>
    <cellStyle name="Sub totals 4 2 7" xfId="4257"/>
    <cellStyle name="Sub totals 4 2 7 2" xfId="31601"/>
    <cellStyle name="Sub totals 4 2 7 2 2" xfId="31602"/>
    <cellStyle name="Sub totals 4 2 7 2 3" xfId="31603"/>
    <cellStyle name="Sub totals 4 2 7 2 4" xfId="31604"/>
    <cellStyle name="Sub totals 4 2 7 3" xfId="31605"/>
    <cellStyle name="Sub totals 4 2 7 4" xfId="31606"/>
    <cellStyle name="Sub totals 4 2 8" xfId="4258"/>
    <cellStyle name="Sub totals 4 2 8 2" xfId="31607"/>
    <cellStyle name="Sub totals 4 2 8 2 2" xfId="31608"/>
    <cellStyle name="Sub totals 4 2 8 2 3" xfId="31609"/>
    <cellStyle name="Sub totals 4 2 8 2 4" xfId="31610"/>
    <cellStyle name="Sub totals 4 2 8 3" xfId="31611"/>
    <cellStyle name="Sub totals 4 2 8 4" xfId="31612"/>
    <cellStyle name="Sub totals 4 2 9" xfId="4259"/>
    <cellStyle name="Sub totals 4 2 9 2" xfId="31613"/>
    <cellStyle name="Sub totals 4 2 9 2 2" xfId="31614"/>
    <cellStyle name="Sub totals 4 2 9 2 3" xfId="31615"/>
    <cellStyle name="Sub totals 4 2 9 2 4" xfId="31616"/>
    <cellStyle name="Sub totals 4 2 9 3" xfId="31617"/>
    <cellStyle name="Sub totals 4 2 9 4" xfId="31618"/>
    <cellStyle name="Sub totals 4 20" xfId="4260"/>
    <cellStyle name="Sub totals 4 20 2" xfId="31619"/>
    <cellStyle name="Sub totals 4 20 2 2" xfId="31620"/>
    <cellStyle name="Sub totals 4 20 2 3" xfId="31621"/>
    <cellStyle name="Sub totals 4 20 2 4" xfId="31622"/>
    <cellStyle name="Sub totals 4 20 3" xfId="31623"/>
    <cellStyle name="Sub totals 4 20 4" xfId="31624"/>
    <cellStyle name="Sub totals 4 21" xfId="4261"/>
    <cellStyle name="Sub totals 4 21 2" xfId="31625"/>
    <cellStyle name="Sub totals 4 21 2 2" xfId="31626"/>
    <cellStyle name="Sub totals 4 21 2 3" xfId="31627"/>
    <cellStyle name="Sub totals 4 21 2 4" xfId="31628"/>
    <cellStyle name="Sub totals 4 21 3" xfId="31629"/>
    <cellStyle name="Sub totals 4 21 4" xfId="31630"/>
    <cellStyle name="Sub totals 4 22" xfId="4262"/>
    <cellStyle name="Sub totals 4 22 2" xfId="31631"/>
    <cellStyle name="Sub totals 4 22 2 2" xfId="31632"/>
    <cellStyle name="Sub totals 4 22 2 3" xfId="31633"/>
    <cellStyle name="Sub totals 4 22 2 4" xfId="31634"/>
    <cellStyle name="Sub totals 4 22 3" xfId="31635"/>
    <cellStyle name="Sub totals 4 22 4" xfId="31636"/>
    <cellStyle name="Sub totals 4 3" xfId="4263"/>
    <cellStyle name="Sub totals 4 3 10" xfId="4264"/>
    <cellStyle name="Sub totals 4 3 10 2" xfId="31637"/>
    <cellStyle name="Sub totals 4 3 10 2 2" xfId="31638"/>
    <cellStyle name="Sub totals 4 3 10 2 3" xfId="31639"/>
    <cellStyle name="Sub totals 4 3 10 2 4" xfId="31640"/>
    <cellStyle name="Sub totals 4 3 10 3" xfId="31641"/>
    <cellStyle name="Sub totals 4 3 10 4" xfId="31642"/>
    <cellStyle name="Sub totals 4 3 11" xfId="4265"/>
    <cellStyle name="Sub totals 4 3 11 2" xfId="31643"/>
    <cellStyle name="Sub totals 4 3 11 2 2" xfId="31644"/>
    <cellStyle name="Sub totals 4 3 11 2 3" xfId="31645"/>
    <cellStyle name="Sub totals 4 3 11 2 4" xfId="31646"/>
    <cellStyle name="Sub totals 4 3 11 3" xfId="31647"/>
    <cellStyle name="Sub totals 4 3 11 4" xfId="31648"/>
    <cellStyle name="Sub totals 4 3 12" xfId="4266"/>
    <cellStyle name="Sub totals 4 3 12 2" xfId="31649"/>
    <cellStyle name="Sub totals 4 3 12 2 2" xfId="31650"/>
    <cellStyle name="Sub totals 4 3 12 2 3" xfId="31651"/>
    <cellStyle name="Sub totals 4 3 12 2 4" xfId="31652"/>
    <cellStyle name="Sub totals 4 3 12 3" xfId="31653"/>
    <cellStyle name="Sub totals 4 3 12 4" xfId="31654"/>
    <cellStyle name="Sub totals 4 3 13" xfId="4267"/>
    <cellStyle name="Sub totals 4 3 13 2" xfId="31655"/>
    <cellStyle name="Sub totals 4 3 13 2 2" xfId="31656"/>
    <cellStyle name="Sub totals 4 3 13 2 3" xfId="31657"/>
    <cellStyle name="Sub totals 4 3 13 2 4" xfId="31658"/>
    <cellStyle name="Sub totals 4 3 13 3" xfId="31659"/>
    <cellStyle name="Sub totals 4 3 13 4" xfId="31660"/>
    <cellStyle name="Sub totals 4 3 14" xfId="4268"/>
    <cellStyle name="Sub totals 4 3 14 2" xfId="31661"/>
    <cellStyle name="Sub totals 4 3 14 2 2" xfId="31662"/>
    <cellStyle name="Sub totals 4 3 14 2 3" xfId="31663"/>
    <cellStyle name="Sub totals 4 3 14 2 4" xfId="31664"/>
    <cellStyle name="Sub totals 4 3 14 3" xfId="31665"/>
    <cellStyle name="Sub totals 4 3 14 4" xfId="31666"/>
    <cellStyle name="Sub totals 4 3 15" xfId="4269"/>
    <cellStyle name="Sub totals 4 3 15 2" xfId="31667"/>
    <cellStyle name="Sub totals 4 3 15 2 2" xfId="31668"/>
    <cellStyle name="Sub totals 4 3 15 2 3" xfId="31669"/>
    <cellStyle name="Sub totals 4 3 15 2 4" xfId="31670"/>
    <cellStyle name="Sub totals 4 3 15 3" xfId="31671"/>
    <cellStyle name="Sub totals 4 3 15 4" xfId="31672"/>
    <cellStyle name="Sub totals 4 3 16" xfId="4270"/>
    <cellStyle name="Sub totals 4 3 16 2" xfId="31673"/>
    <cellStyle name="Sub totals 4 3 16 2 2" xfId="31674"/>
    <cellStyle name="Sub totals 4 3 16 2 3" xfId="31675"/>
    <cellStyle name="Sub totals 4 3 16 2 4" xfId="31676"/>
    <cellStyle name="Sub totals 4 3 16 3" xfId="31677"/>
    <cellStyle name="Sub totals 4 3 16 4" xfId="31678"/>
    <cellStyle name="Sub totals 4 3 17" xfId="4271"/>
    <cellStyle name="Sub totals 4 3 17 2" xfId="31679"/>
    <cellStyle name="Sub totals 4 3 17 2 2" xfId="31680"/>
    <cellStyle name="Sub totals 4 3 17 2 3" xfId="31681"/>
    <cellStyle name="Sub totals 4 3 17 2 4" xfId="31682"/>
    <cellStyle name="Sub totals 4 3 17 3" xfId="31683"/>
    <cellStyle name="Sub totals 4 3 17 4" xfId="31684"/>
    <cellStyle name="Sub totals 4 3 18" xfId="4272"/>
    <cellStyle name="Sub totals 4 3 18 2" xfId="31685"/>
    <cellStyle name="Sub totals 4 3 18 2 2" xfId="31686"/>
    <cellStyle name="Sub totals 4 3 18 2 3" xfId="31687"/>
    <cellStyle name="Sub totals 4 3 18 2 4" xfId="31688"/>
    <cellStyle name="Sub totals 4 3 18 3" xfId="31689"/>
    <cellStyle name="Sub totals 4 3 18 4" xfId="31690"/>
    <cellStyle name="Sub totals 4 3 19" xfId="4273"/>
    <cellStyle name="Sub totals 4 3 19 2" xfId="31691"/>
    <cellStyle name="Sub totals 4 3 19 2 2" xfId="31692"/>
    <cellStyle name="Sub totals 4 3 19 2 3" xfId="31693"/>
    <cellStyle name="Sub totals 4 3 19 2 4" xfId="31694"/>
    <cellStyle name="Sub totals 4 3 19 3" xfId="31695"/>
    <cellStyle name="Sub totals 4 3 19 4" xfId="31696"/>
    <cellStyle name="Sub totals 4 3 2" xfId="4274"/>
    <cellStyle name="Sub totals 4 3 2 10" xfId="4275"/>
    <cellStyle name="Sub totals 4 3 2 10 2" xfId="31697"/>
    <cellStyle name="Sub totals 4 3 2 10 2 2" xfId="31698"/>
    <cellStyle name="Sub totals 4 3 2 10 2 3" xfId="31699"/>
    <cellStyle name="Sub totals 4 3 2 10 2 4" xfId="31700"/>
    <cellStyle name="Sub totals 4 3 2 10 3" xfId="31701"/>
    <cellStyle name="Sub totals 4 3 2 10 4" xfId="31702"/>
    <cellStyle name="Sub totals 4 3 2 11" xfId="4276"/>
    <cellStyle name="Sub totals 4 3 2 11 2" xfId="31703"/>
    <cellStyle name="Sub totals 4 3 2 11 2 2" xfId="31704"/>
    <cellStyle name="Sub totals 4 3 2 11 2 3" xfId="31705"/>
    <cellStyle name="Sub totals 4 3 2 11 2 4" xfId="31706"/>
    <cellStyle name="Sub totals 4 3 2 11 3" xfId="31707"/>
    <cellStyle name="Sub totals 4 3 2 11 4" xfId="31708"/>
    <cellStyle name="Sub totals 4 3 2 12" xfId="4277"/>
    <cellStyle name="Sub totals 4 3 2 12 2" xfId="31709"/>
    <cellStyle name="Sub totals 4 3 2 12 2 2" xfId="31710"/>
    <cellStyle name="Sub totals 4 3 2 12 2 3" xfId="31711"/>
    <cellStyle name="Sub totals 4 3 2 12 2 4" xfId="31712"/>
    <cellStyle name="Sub totals 4 3 2 12 3" xfId="31713"/>
    <cellStyle name="Sub totals 4 3 2 12 4" xfId="31714"/>
    <cellStyle name="Sub totals 4 3 2 13" xfId="4278"/>
    <cellStyle name="Sub totals 4 3 2 13 2" xfId="31715"/>
    <cellStyle name="Sub totals 4 3 2 13 2 2" xfId="31716"/>
    <cellStyle name="Sub totals 4 3 2 13 2 3" xfId="31717"/>
    <cellStyle name="Sub totals 4 3 2 13 2 4" xfId="31718"/>
    <cellStyle name="Sub totals 4 3 2 13 3" xfId="31719"/>
    <cellStyle name="Sub totals 4 3 2 13 4" xfId="31720"/>
    <cellStyle name="Sub totals 4 3 2 14" xfId="4279"/>
    <cellStyle name="Sub totals 4 3 2 14 2" xfId="31721"/>
    <cellStyle name="Sub totals 4 3 2 14 2 2" xfId="31722"/>
    <cellStyle name="Sub totals 4 3 2 14 2 3" xfId="31723"/>
    <cellStyle name="Sub totals 4 3 2 14 2 4" xfId="31724"/>
    <cellStyle name="Sub totals 4 3 2 14 3" xfId="31725"/>
    <cellStyle name="Sub totals 4 3 2 14 4" xfId="31726"/>
    <cellStyle name="Sub totals 4 3 2 15" xfId="4280"/>
    <cellStyle name="Sub totals 4 3 2 15 2" xfId="31727"/>
    <cellStyle name="Sub totals 4 3 2 15 2 2" xfId="31728"/>
    <cellStyle name="Sub totals 4 3 2 15 2 3" xfId="31729"/>
    <cellStyle name="Sub totals 4 3 2 15 2 4" xfId="31730"/>
    <cellStyle name="Sub totals 4 3 2 15 3" xfId="31731"/>
    <cellStyle name="Sub totals 4 3 2 15 4" xfId="31732"/>
    <cellStyle name="Sub totals 4 3 2 16" xfId="4281"/>
    <cellStyle name="Sub totals 4 3 2 16 2" xfId="31733"/>
    <cellStyle name="Sub totals 4 3 2 16 2 2" xfId="31734"/>
    <cellStyle name="Sub totals 4 3 2 16 2 3" xfId="31735"/>
    <cellStyle name="Sub totals 4 3 2 16 2 4" xfId="31736"/>
    <cellStyle name="Sub totals 4 3 2 16 3" xfId="31737"/>
    <cellStyle name="Sub totals 4 3 2 16 4" xfId="31738"/>
    <cellStyle name="Sub totals 4 3 2 17" xfId="4282"/>
    <cellStyle name="Sub totals 4 3 2 17 2" xfId="31739"/>
    <cellStyle name="Sub totals 4 3 2 17 2 2" xfId="31740"/>
    <cellStyle name="Sub totals 4 3 2 17 2 3" xfId="31741"/>
    <cellStyle name="Sub totals 4 3 2 17 2 4" xfId="31742"/>
    <cellStyle name="Sub totals 4 3 2 17 3" xfId="31743"/>
    <cellStyle name="Sub totals 4 3 2 17 4" xfId="31744"/>
    <cellStyle name="Sub totals 4 3 2 18" xfId="4283"/>
    <cellStyle name="Sub totals 4 3 2 18 2" xfId="31745"/>
    <cellStyle name="Sub totals 4 3 2 18 2 2" xfId="31746"/>
    <cellStyle name="Sub totals 4 3 2 18 2 3" xfId="31747"/>
    <cellStyle name="Sub totals 4 3 2 18 2 4" xfId="31748"/>
    <cellStyle name="Sub totals 4 3 2 18 3" xfId="31749"/>
    <cellStyle name="Sub totals 4 3 2 18 4" xfId="31750"/>
    <cellStyle name="Sub totals 4 3 2 19" xfId="4284"/>
    <cellStyle name="Sub totals 4 3 2 19 2" xfId="31751"/>
    <cellStyle name="Sub totals 4 3 2 19 2 2" xfId="31752"/>
    <cellStyle name="Sub totals 4 3 2 19 2 3" xfId="31753"/>
    <cellStyle name="Sub totals 4 3 2 19 2 4" xfId="31754"/>
    <cellStyle name="Sub totals 4 3 2 19 3" xfId="31755"/>
    <cellStyle name="Sub totals 4 3 2 19 4" xfId="31756"/>
    <cellStyle name="Sub totals 4 3 2 2" xfId="4285"/>
    <cellStyle name="Sub totals 4 3 2 2 2" xfId="31757"/>
    <cellStyle name="Sub totals 4 3 2 2 2 2" xfId="31758"/>
    <cellStyle name="Sub totals 4 3 2 2 2 3" xfId="31759"/>
    <cellStyle name="Sub totals 4 3 2 2 2 4" xfId="31760"/>
    <cellStyle name="Sub totals 4 3 2 2 3" xfId="31761"/>
    <cellStyle name="Sub totals 4 3 2 2 4" xfId="31762"/>
    <cellStyle name="Sub totals 4 3 2 20" xfId="4286"/>
    <cellStyle name="Sub totals 4 3 2 20 2" xfId="31763"/>
    <cellStyle name="Sub totals 4 3 2 20 2 2" xfId="31764"/>
    <cellStyle name="Sub totals 4 3 2 20 2 3" xfId="31765"/>
    <cellStyle name="Sub totals 4 3 2 20 2 4" xfId="31766"/>
    <cellStyle name="Sub totals 4 3 2 20 3" xfId="31767"/>
    <cellStyle name="Sub totals 4 3 2 20 4" xfId="31768"/>
    <cellStyle name="Sub totals 4 3 2 21" xfId="4287"/>
    <cellStyle name="Sub totals 4 3 2 21 2" xfId="31769"/>
    <cellStyle name="Sub totals 4 3 2 21 2 2" xfId="31770"/>
    <cellStyle name="Sub totals 4 3 2 21 2 3" xfId="31771"/>
    <cellStyle name="Sub totals 4 3 2 21 2 4" xfId="31772"/>
    <cellStyle name="Sub totals 4 3 2 21 3" xfId="31773"/>
    <cellStyle name="Sub totals 4 3 2 21 4" xfId="31774"/>
    <cellStyle name="Sub totals 4 3 2 22" xfId="4288"/>
    <cellStyle name="Sub totals 4 3 2 22 2" xfId="31775"/>
    <cellStyle name="Sub totals 4 3 2 22 2 2" xfId="31776"/>
    <cellStyle name="Sub totals 4 3 2 22 2 3" xfId="31777"/>
    <cellStyle name="Sub totals 4 3 2 22 2 4" xfId="31778"/>
    <cellStyle name="Sub totals 4 3 2 22 3" xfId="31779"/>
    <cellStyle name="Sub totals 4 3 2 22 4" xfId="31780"/>
    <cellStyle name="Sub totals 4 3 2 23" xfId="4289"/>
    <cellStyle name="Sub totals 4 3 2 23 2" xfId="31781"/>
    <cellStyle name="Sub totals 4 3 2 23 2 2" xfId="31782"/>
    <cellStyle name="Sub totals 4 3 2 23 2 3" xfId="31783"/>
    <cellStyle name="Sub totals 4 3 2 23 2 4" xfId="31784"/>
    <cellStyle name="Sub totals 4 3 2 23 3" xfId="31785"/>
    <cellStyle name="Sub totals 4 3 2 23 4" xfId="31786"/>
    <cellStyle name="Sub totals 4 3 2 24" xfId="4290"/>
    <cellStyle name="Sub totals 4 3 2 24 2" xfId="31787"/>
    <cellStyle name="Sub totals 4 3 2 24 2 2" xfId="31788"/>
    <cellStyle name="Sub totals 4 3 2 24 2 3" xfId="31789"/>
    <cellStyle name="Sub totals 4 3 2 24 2 4" xfId="31790"/>
    <cellStyle name="Sub totals 4 3 2 24 3" xfId="31791"/>
    <cellStyle name="Sub totals 4 3 2 24 4" xfId="31792"/>
    <cellStyle name="Sub totals 4 3 2 25" xfId="4291"/>
    <cellStyle name="Sub totals 4 3 2 25 2" xfId="31793"/>
    <cellStyle name="Sub totals 4 3 2 25 2 2" xfId="31794"/>
    <cellStyle name="Sub totals 4 3 2 25 2 3" xfId="31795"/>
    <cellStyle name="Sub totals 4 3 2 25 2 4" xfId="31796"/>
    <cellStyle name="Sub totals 4 3 2 25 3" xfId="31797"/>
    <cellStyle name="Sub totals 4 3 2 25 4" xfId="31798"/>
    <cellStyle name="Sub totals 4 3 2 26" xfId="4292"/>
    <cellStyle name="Sub totals 4 3 2 26 2" xfId="31799"/>
    <cellStyle name="Sub totals 4 3 2 26 2 2" xfId="31800"/>
    <cellStyle name="Sub totals 4 3 2 26 2 3" xfId="31801"/>
    <cellStyle name="Sub totals 4 3 2 26 2 4" xfId="31802"/>
    <cellStyle name="Sub totals 4 3 2 26 3" xfId="31803"/>
    <cellStyle name="Sub totals 4 3 2 26 4" xfId="31804"/>
    <cellStyle name="Sub totals 4 3 2 27" xfId="4293"/>
    <cellStyle name="Sub totals 4 3 2 27 2" xfId="31805"/>
    <cellStyle name="Sub totals 4 3 2 27 2 2" xfId="31806"/>
    <cellStyle name="Sub totals 4 3 2 27 2 3" xfId="31807"/>
    <cellStyle name="Sub totals 4 3 2 27 2 4" xfId="31808"/>
    <cellStyle name="Sub totals 4 3 2 27 3" xfId="31809"/>
    <cellStyle name="Sub totals 4 3 2 27 4" xfId="31810"/>
    <cellStyle name="Sub totals 4 3 2 28" xfId="4294"/>
    <cellStyle name="Sub totals 4 3 2 28 2" xfId="31811"/>
    <cellStyle name="Sub totals 4 3 2 28 2 2" xfId="31812"/>
    <cellStyle name="Sub totals 4 3 2 28 2 3" xfId="31813"/>
    <cellStyle name="Sub totals 4 3 2 28 2 4" xfId="31814"/>
    <cellStyle name="Sub totals 4 3 2 28 3" xfId="31815"/>
    <cellStyle name="Sub totals 4 3 2 28 4" xfId="31816"/>
    <cellStyle name="Sub totals 4 3 2 29" xfId="4295"/>
    <cellStyle name="Sub totals 4 3 2 29 2" xfId="31817"/>
    <cellStyle name="Sub totals 4 3 2 29 2 2" xfId="31818"/>
    <cellStyle name="Sub totals 4 3 2 29 2 3" xfId="31819"/>
    <cellStyle name="Sub totals 4 3 2 29 2 4" xfId="31820"/>
    <cellStyle name="Sub totals 4 3 2 29 3" xfId="31821"/>
    <cellStyle name="Sub totals 4 3 2 29 4" xfId="31822"/>
    <cellStyle name="Sub totals 4 3 2 3" xfId="4296"/>
    <cellStyle name="Sub totals 4 3 2 3 2" xfId="31823"/>
    <cellStyle name="Sub totals 4 3 2 3 2 2" xfId="31824"/>
    <cellStyle name="Sub totals 4 3 2 3 2 3" xfId="31825"/>
    <cellStyle name="Sub totals 4 3 2 3 2 4" xfId="31826"/>
    <cellStyle name="Sub totals 4 3 2 3 3" xfId="31827"/>
    <cellStyle name="Sub totals 4 3 2 3 4" xfId="31828"/>
    <cellStyle name="Sub totals 4 3 2 30" xfId="4297"/>
    <cellStyle name="Sub totals 4 3 2 30 2" xfId="31829"/>
    <cellStyle name="Sub totals 4 3 2 30 2 2" xfId="31830"/>
    <cellStyle name="Sub totals 4 3 2 30 2 3" xfId="31831"/>
    <cellStyle name="Sub totals 4 3 2 30 2 4" xfId="31832"/>
    <cellStyle name="Sub totals 4 3 2 30 3" xfId="31833"/>
    <cellStyle name="Sub totals 4 3 2 30 4" xfId="31834"/>
    <cellStyle name="Sub totals 4 3 2 31" xfId="4298"/>
    <cellStyle name="Sub totals 4 3 2 31 2" xfId="31835"/>
    <cellStyle name="Sub totals 4 3 2 31 2 2" xfId="31836"/>
    <cellStyle name="Sub totals 4 3 2 31 2 3" xfId="31837"/>
    <cellStyle name="Sub totals 4 3 2 31 2 4" xfId="31838"/>
    <cellStyle name="Sub totals 4 3 2 31 3" xfId="31839"/>
    <cellStyle name="Sub totals 4 3 2 31 4" xfId="31840"/>
    <cellStyle name="Sub totals 4 3 2 32" xfId="4299"/>
    <cellStyle name="Sub totals 4 3 2 32 2" xfId="31841"/>
    <cellStyle name="Sub totals 4 3 2 32 2 2" xfId="31842"/>
    <cellStyle name="Sub totals 4 3 2 32 2 3" xfId="31843"/>
    <cellStyle name="Sub totals 4 3 2 32 2 4" xfId="31844"/>
    <cellStyle name="Sub totals 4 3 2 32 3" xfId="31845"/>
    <cellStyle name="Sub totals 4 3 2 32 4" xfId="31846"/>
    <cellStyle name="Sub totals 4 3 2 33" xfId="4300"/>
    <cellStyle name="Sub totals 4 3 2 33 2" xfId="31847"/>
    <cellStyle name="Sub totals 4 3 2 33 2 2" xfId="31848"/>
    <cellStyle name="Sub totals 4 3 2 33 2 3" xfId="31849"/>
    <cellStyle name="Sub totals 4 3 2 33 2 4" xfId="31850"/>
    <cellStyle name="Sub totals 4 3 2 33 3" xfId="31851"/>
    <cellStyle name="Sub totals 4 3 2 33 4" xfId="31852"/>
    <cellStyle name="Sub totals 4 3 2 34" xfId="4301"/>
    <cellStyle name="Sub totals 4 3 2 34 2" xfId="31853"/>
    <cellStyle name="Sub totals 4 3 2 34 2 2" xfId="31854"/>
    <cellStyle name="Sub totals 4 3 2 34 2 3" xfId="31855"/>
    <cellStyle name="Sub totals 4 3 2 34 2 4" xfId="31856"/>
    <cellStyle name="Sub totals 4 3 2 34 3" xfId="31857"/>
    <cellStyle name="Sub totals 4 3 2 34 4" xfId="31858"/>
    <cellStyle name="Sub totals 4 3 2 35" xfId="4302"/>
    <cellStyle name="Sub totals 4 3 2 35 2" xfId="31859"/>
    <cellStyle name="Sub totals 4 3 2 35 2 2" xfId="31860"/>
    <cellStyle name="Sub totals 4 3 2 35 2 3" xfId="31861"/>
    <cellStyle name="Sub totals 4 3 2 35 2 4" xfId="31862"/>
    <cellStyle name="Sub totals 4 3 2 35 3" xfId="31863"/>
    <cellStyle name="Sub totals 4 3 2 35 4" xfId="31864"/>
    <cellStyle name="Sub totals 4 3 2 36" xfId="4303"/>
    <cellStyle name="Sub totals 4 3 2 36 2" xfId="31865"/>
    <cellStyle name="Sub totals 4 3 2 36 2 2" xfId="31866"/>
    <cellStyle name="Sub totals 4 3 2 36 2 3" xfId="31867"/>
    <cellStyle name="Sub totals 4 3 2 36 2 4" xfId="31868"/>
    <cellStyle name="Sub totals 4 3 2 36 3" xfId="31869"/>
    <cellStyle name="Sub totals 4 3 2 36 4" xfId="31870"/>
    <cellStyle name="Sub totals 4 3 2 37" xfId="4304"/>
    <cellStyle name="Sub totals 4 3 2 37 2" xfId="31871"/>
    <cellStyle name="Sub totals 4 3 2 37 2 2" xfId="31872"/>
    <cellStyle name="Sub totals 4 3 2 37 2 3" xfId="31873"/>
    <cellStyle name="Sub totals 4 3 2 37 2 4" xfId="31874"/>
    <cellStyle name="Sub totals 4 3 2 37 3" xfId="31875"/>
    <cellStyle name="Sub totals 4 3 2 37 4" xfId="31876"/>
    <cellStyle name="Sub totals 4 3 2 38" xfId="4305"/>
    <cellStyle name="Sub totals 4 3 2 38 2" xfId="31877"/>
    <cellStyle name="Sub totals 4 3 2 38 2 2" xfId="31878"/>
    <cellStyle name="Sub totals 4 3 2 38 2 3" xfId="31879"/>
    <cellStyle name="Sub totals 4 3 2 38 2 4" xfId="31880"/>
    <cellStyle name="Sub totals 4 3 2 38 3" xfId="31881"/>
    <cellStyle name="Sub totals 4 3 2 38 4" xfId="31882"/>
    <cellStyle name="Sub totals 4 3 2 39" xfId="4306"/>
    <cellStyle name="Sub totals 4 3 2 39 2" xfId="31883"/>
    <cellStyle name="Sub totals 4 3 2 39 2 2" xfId="31884"/>
    <cellStyle name="Sub totals 4 3 2 39 2 3" xfId="31885"/>
    <cellStyle name="Sub totals 4 3 2 39 2 4" xfId="31886"/>
    <cellStyle name="Sub totals 4 3 2 39 3" xfId="31887"/>
    <cellStyle name="Sub totals 4 3 2 39 4" xfId="31888"/>
    <cellStyle name="Sub totals 4 3 2 4" xfId="4307"/>
    <cellStyle name="Sub totals 4 3 2 4 2" xfId="31889"/>
    <cellStyle name="Sub totals 4 3 2 4 2 2" xfId="31890"/>
    <cellStyle name="Sub totals 4 3 2 4 2 3" xfId="31891"/>
    <cellStyle name="Sub totals 4 3 2 4 2 4" xfId="31892"/>
    <cellStyle name="Sub totals 4 3 2 4 3" xfId="31893"/>
    <cellStyle name="Sub totals 4 3 2 4 4" xfId="31894"/>
    <cellStyle name="Sub totals 4 3 2 40" xfId="4308"/>
    <cellStyle name="Sub totals 4 3 2 40 2" xfId="31895"/>
    <cellStyle name="Sub totals 4 3 2 40 2 2" xfId="31896"/>
    <cellStyle name="Sub totals 4 3 2 40 2 3" xfId="31897"/>
    <cellStyle name="Sub totals 4 3 2 40 2 4" xfId="31898"/>
    <cellStyle name="Sub totals 4 3 2 40 3" xfId="31899"/>
    <cellStyle name="Sub totals 4 3 2 40 4" xfId="31900"/>
    <cellStyle name="Sub totals 4 3 2 41" xfId="4309"/>
    <cellStyle name="Sub totals 4 3 2 41 2" xfId="31901"/>
    <cellStyle name="Sub totals 4 3 2 41 2 2" xfId="31902"/>
    <cellStyle name="Sub totals 4 3 2 41 2 3" xfId="31903"/>
    <cellStyle name="Sub totals 4 3 2 41 2 4" xfId="31904"/>
    <cellStyle name="Sub totals 4 3 2 41 3" xfId="31905"/>
    <cellStyle name="Sub totals 4 3 2 41 4" xfId="31906"/>
    <cellStyle name="Sub totals 4 3 2 42" xfId="4310"/>
    <cellStyle name="Sub totals 4 3 2 42 2" xfId="31907"/>
    <cellStyle name="Sub totals 4 3 2 42 2 2" xfId="31908"/>
    <cellStyle name="Sub totals 4 3 2 42 2 3" xfId="31909"/>
    <cellStyle name="Sub totals 4 3 2 42 2 4" xfId="31910"/>
    <cellStyle name="Sub totals 4 3 2 42 3" xfId="31911"/>
    <cellStyle name="Sub totals 4 3 2 42 4" xfId="31912"/>
    <cellStyle name="Sub totals 4 3 2 43" xfId="4311"/>
    <cellStyle name="Sub totals 4 3 2 43 2" xfId="31913"/>
    <cellStyle name="Sub totals 4 3 2 43 2 2" xfId="31914"/>
    <cellStyle name="Sub totals 4 3 2 43 2 3" xfId="31915"/>
    <cellStyle name="Sub totals 4 3 2 43 2 4" xfId="31916"/>
    <cellStyle name="Sub totals 4 3 2 43 3" xfId="31917"/>
    <cellStyle name="Sub totals 4 3 2 43 4" xfId="31918"/>
    <cellStyle name="Sub totals 4 3 2 44" xfId="4312"/>
    <cellStyle name="Sub totals 4 3 2 44 2" xfId="31919"/>
    <cellStyle name="Sub totals 4 3 2 44 2 2" xfId="31920"/>
    <cellStyle name="Sub totals 4 3 2 44 2 3" xfId="31921"/>
    <cellStyle name="Sub totals 4 3 2 44 2 4" xfId="31922"/>
    <cellStyle name="Sub totals 4 3 2 44 3" xfId="31923"/>
    <cellStyle name="Sub totals 4 3 2 44 4" xfId="31924"/>
    <cellStyle name="Sub totals 4 3 2 45" xfId="31925"/>
    <cellStyle name="Sub totals 4 3 2 45 2" xfId="31926"/>
    <cellStyle name="Sub totals 4 3 2 45 3" xfId="31927"/>
    <cellStyle name="Sub totals 4 3 2 45 4" xfId="31928"/>
    <cellStyle name="Sub totals 4 3 2 46" xfId="31929"/>
    <cellStyle name="Sub totals 4 3 2 46 2" xfId="31930"/>
    <cellStyle name="Sub totals 4 3 2 46 3" xfId="31931"/>
    <cellStyle name="Sub totals 4 3 2 46 4" xfId="31932"/>
    <cellStyle name="Sub totals 4 3 2 47" xfId="31933"/>
    <cellStyle name="Sub totals 4 3 2 48" xfId="31934"/>
    <cellStyle name="Sub totals 4 3 2 5" xfId="4313"/>
    <cellStyle name="Sub totals 4 3 2 5 2" xfId="31935"/>
    <cellStyle name="Sub totals 4 3 2 5 2 2" xfId="31936"/>
    <cellStyle name="Sub totals 4 3 2 5 2 3" xfId="31937"/>
    <cellStyle name="Sub totals 4 3 2 5 2 4" xfId="31938"/>
    <cellStyle name="Sub totals 4 3 2 5 3" xfId="31939"/>
    <cellStyle name="Sub totals 4 3 2 5 4" xfId="31940"/>
    <cellStyle name="Sub totals 4 3 2 6" xfId="4314"/>
    <cellStyle name="Sub totals 4 3 2 6 2" xfId="31941"/>
    <cellStyle name="Sub totals 4 3 2 6 2 2" xfId="31942"/>
    <cellStyle name="Sub totals 4 3 2 6 2 3" xfId="31943"/>
    <cellStyle name="Sub totals 4 3 2 6 2 4" xfId="31944"/>
    <cellStyle name="Sub totals 4 3 2 6 3" xfId="31945"/>
    <cellStyle name="Sub totals 4 3 2 6 4" xfId="31946"/>
    <cellStyle name="Sub totals 4 3 2 7" xfId="4315"/>
    <cellStyle name="Sub totals 4 3 2 7 2" xfId="31947"/>
    <cellStyle name="Sub totals 4 3 2 7 2 2" xfId="31948"/>
    <cellStyle name="Sub totals 4 3 2 7 2 3" xfId="31949"/>
    <cellStyle name="Sub totals 4 3 2 7 2 4" xfId="31950"/>
    <cellStyle name="Sub totals 4 3 2 7 3" xfId="31951"/>
    <cellStyle name="Sub totals 4 3 2 7 4" xfId="31952"/>
    <cellStyle name="Sub totals 4 3 2 8" xfId="4316"/>
    <cellStyle name="Sub totals 4 3 2 8 2" xfId="31953"/>
    <cellStyle name="Sub totals 4 3 2 8 2 2" xfId="31954"/>
    <cellStyle name="Sub totals 4 3 2 8 2 3" xfId="31955"/>
    <cellStyle name="Sub totals 4 3 2 8 2 4" xfId="31956"/>
    <cellStyle name="Sub totals 4 3 2 8 3" xfId="31957"/>
    <cellStyle name="Sub totals 4 3 2 8 4" xfId="31958"/>
    <cellStyle name="Sub totals 4 3 2 9" xfId="4317"/>
    <cellStyle name="Sub totals 4 3 2 9 2" xfId="31959"/>
    <cellStyle name="Sub totals 4 3 2 9 2 2" xfId="31960"/>
    <cellStyle name="Sub totals 4 3 2 9 2 3" xfId="31961"/>
    <cellStyle name="Sub totals 4 3 2 9 2 4" xfId="31962"/>
    <cellStyle name="Sub totals 4 3 2 9 3" xfId="31963"/>
    <cellStyle name="Sub totals 4 3 2 9 4" xfId="31964"/>
    <cellStyle name="Sub totals 4 3 20" xfId="4318"/>
    <cellStyle name="Sub totals 4 3 20 2" xfId="31965"/>
    <cellStyle name="Sub totals 4 3 20 2 2" xfId="31966"/>
    <cellStyle name="Sub totals 4 3 20 2 3" xfId="31967"/>
    <cellStyle name="Sub totals 4 3 20 2 4" xfId="31968"/>
    <cellStyle name="Sub totals 4 3 20 3" xfId="31969"/>
    <cellStyle name="Sub totals 4 3 20 4" xfId="31970"/>
    <cellStyle name="Sub totals 4 3 21" xfId="4319"/>
    <cellStyle name="Sub totals 4 3 21 2" xfId="31971"/>
    <cellStyle name="Sub totals 4 3 21 2 2" xfId="31972"/>
    <cellStyle name="Sub totals 4 3 21 2 3" xfId="31973"/>
    <cellStyle name="Sub totals 4 3 21 2 4" xfId="31974"/>
    <cellStyle name="Sub totals 4 3 21 3" xfId="31975"/>
    <cellStyle name="Sub totals 4 3 21 4" xfId="31976"/>
    <cellStyle name="Sub totals 4 3 22" xfId="4320"/>
    <cellStyle name="Sub totals 4 3 22 2" xfId="31977"/>
    <cellStyle name="Sub totals 4 3 22 2 2" xfId="31978"/>
    <cellStyle name="Sub totals 4 3 22 2 3" xfId="31979"/>
    <cellStyle name="Sub totals 4 3 22 2 4" xfId="31980"/>
    <cellStyle name="Sub totals 4 3 22 3" xfId="31981"/>
    <cellStyle name="Sub totals 4 3 22 4" xfId="31982"/>
    <cellStyle name="Sub totals 4 3 23" xfId="4321"/>
    <cellStyle name="Sub totals 4 3 23 2" xfId="31983"/>
    <cellStyle name="Sub totals 4 3 23 2 2" xfId="31984"/>
    <cellStyle name="Sub totals 4 3 23 2 3" xfId="31985"/>
    <cellStyle name="Sub totals 4 3 23 2 4" xfId="31986"/>
    <cellStyle name="Sub totals 4 3 23 3" xfId="31987"/>
    <cellStyle name="Sub totals 4 3 23 4" xfId="31988"/>
    <cellStyle name="Sub totals 4 3 24" xfId="4322"/>
    <cellStyle name="Sub totals 4 3 24 2" xfId="31989"/>
    <cellStyle name="Sub totals 4 3 24 2 2" xfId="31990"/>
    <cellStyle name="Sub totals 4 3 24 2 3" xfId="31991"/>
    <cellStyle name="Sub totals 4 3 24 2 4" xfId="31992"/>
    <cellStyle name="Sub totals 4 3 24 3" xfId="31993"/>
    <cellStyle name="Sub totals 4 3 24 4" xfId="31994"/>
    <cellStyle name="Sub totals 4 3 25" xfId="4323"/>
    <cellStyle name="Sub totals 4 3 25 2" xfId="31995"/>
    <cellStyle name="Sub totals 4 3 25 2 2" xfId="31996"/>
    <cellStyle name="Sub totals 4 3 25 2 3" xfId="31997"/>
    <cellStyle name="Sub totals 4 3 25 2 4" xfId="31998"/>
    <cellStyle name="Sub totals 4 3 25 3" xfId="31999"/>
    <cellStyle name="Sub totals 4 3 25 4" xfId="32000"/>
    <cellStyle name="Sub totals 4 3 26" xfId="4324"/>
    <cellStyle name="Sub totals 4 3 26 2" xfId="32001"/>
    <cellStyle name="Sub totals 4 3 26 2 2" xfId="32002"/>
    <cellStyle name="Sub totals 4 3 26 2 3" xfId="32003"/>
    <cellStyle name="Sub totals 4 3 26 2 4" xfId="32004"/>
    <cellStyle name="Sub totals 4 3 26 3" xfId="32005"/>
    <cellStyle name="Sub totals 4 3 26 4" xfId="32006"/>
    <cellStyle name="Sub totals 4 3 27" xfId="4325"/>
    <cellStyle name="Sub totals 4 3 27 2" xfId="32007"/>
    <cellStyle name="Sub totals 4 3 27 2 2" xfId="32008"/>
    <cellStyle name="Sub totals 4 3 27 2 3" xfId="32009"/>
    <cellStyle name="Sub totals 4 3 27 2 4" xfId="32010"/>
    <cellStyle name="Sub totals 4 3 27 3" xfId="32011"/>
    <cellStyle name="Sub totals 4 3 27 4" xfId="32012"/>
    <cellStyle name="Sub totals 4 3 28" xfId="4326"/>
    <cellStyle name="Sub totals 4 3 28 2" xfId="32013"/>
    <cellStyle name="Sub totals 4 3 28 2 2" xfId="32014"/>
    <cellStyle name="Sub totals 4 3 28 2 3" xfId="32015"/>
    <cellStyle name="Sub totals 4 3 28 2 4" xfId="32016"/>
    <cellStyle name="Sub totals 4 3 28 3" xfId="32017"/>
    <cellStyle name="Sub totals 4 3 28 4" xfId="32018"/>
    <cellStyle name="Sub totals 4 3 29" xfId="4327"/>
    <cellStyle name="Sub totals 4 3 29 2" xfId="32019"/>
    <cellStyle name="Sub totals 4 3 29 2 2" xfId="32020"/>
    <cellStyle name="Sub totals 4 3 29 2 3" xfId="32021"/>
    <cellStyle name="Sub totals 4 3 29 2 4" xfId="32022"/>
    <cellStyle name="Sub totals 4 3 29 3" xfId="32023"/>
    <cellStyle name="Sub totals 4 3 29 4" xfId="32024"/>
    <cellStyle name="Sub totals 4 3 3" xfId="4328"/>
    <cellStyle name="Sub totals 4 3 3 2" xfId="32025"/>
    <cellStyle name="Sub totals 4 3 3 2 2" xfId="32026"/>
    <cellStyle name="Sub totals 4 3 3 2 3" xfId="32027"/>
    <cellStyle name="Sub totals 4 3 3 2 4" xfId="32028"/>
    <cellStyle name="Sub totals 4 3 3 3" xfId="32029"/>
    <cellStyle name="Sub totals 4 3 3 4" xfId="32030"/>
    <cellStyle name="Sub totals 4 3 30" xfId="4329"/>
    <cellStyle name="Sub totals 4 3 30 2" xfId="32031"/>
    <cellStyle name="Sub totals 4 3 30 2 2" xfId="32032"/>
    <cellStyle name="Sub totals 4 3 30 2 3" xfId="32033"/>
    <cellStyle name="Sub totals 4 3 30 2 4" xfId="32034"/>
    <cellStyle name="Sub totals 4 3 30 3" xfId="32035"/>
    <cellStyle name="Sub totals 4 3 30 4" xfId="32036"/>
    <cellStyle name="Sub totals 4 3 31" xfId="4330"/>
    <cellStyle name="Sub totals 4 3 31 2" xfId="32037"/>
    <cellStyle name="Sub totals 4 3 31 2 2" xfId="32038"/>
    <cellStyle name="Sub totals 4 3 31 2 3" xfId="32039"/>
    <cellStyle name="Sub totals 4 3 31 2 4" xfId="32040"/>
    <cellStyle name="Sub totals 4 3 31 3" xfId="32041"/>
    <cellStyle name="Sub totals 4 3 31 4" xfId="32042"/>
    <cellStyle name="Sub totals 4 3 32" xfId="4331"/>
    <cellStyle name="Sub totals 4 3 32 2" xfId="32043"/>
    <cellStyle name="Sub totals 4 3 32 2 2" xfId="32044"/>
    <cellStyle name="Sub totals 4 3 32 2 3" xfId="32045"/>
    <cellStyle name="Sub totals 4 3 32 2 4" xfId="32046"/>
    <cellStyle name="Sub totals 4 3 32 3" xfId="32047"/>
    <cellStyle name="Sub totals 4 3 32 4" xfId="32048"/>
    <cellStyle name="Sub totals 4 3 33" xfId="4332"/>
    <cellStyle name="Sub totals 4 3 33 2" xfId="32049"/>
    <cellStyle name="Sub totals 4 3 33 2 2" xfId="32050"/>
    <cellStyle name="Sub totals 4 3 33 2 3" xfId="32051"/>
    <cellStyle name="Sub totals 4 3 33 2 4" xfId="32052"/>
    <cellStyle name="Sub totals 4 3 33 3" xfId="32053"/>
    <cellStyle name="Sub totals 4 3 33 4" xfId="32054"/>
    <cellStyle name="Sub totals 4 3 34" xfId="4333"/>
    <cellStyle name="Sub totals 4 3 34 2" xfId="32055"/>
    <cellStyle name="Sub totals 4 3 34 2 2" xfId="32056"/>
    <cellStyle name="Sub totals 4 3 34 2 3" xfId="32057"/>
    <cellStyle name="Sub totals 4 3 34 2 4" xfId="32058"/>
    <cellStyle name="Sub totals 4 3 34 3" xfId="32059"/>
    <cellStyle name="Sub totals 4 3 34 4" xfId="32060"/>
    <cellStyle name="Sub totals 4 3 35" xfId="4334"/>
    <cellStyle name="Sub totals 4 3 35 2" xfId="32061"/>
    <cellStyle name="Sub totals 4 3 35 2 2" xfId="32062"/>
    <cellStyle name="Sub totals 4 3 35 2 3" xfId="32063"/>
    <cellStyle name="Sub totals 4 3 35 2 4" xfId="32064"/>
    <cellStyle name="Sub totals 4 3 35 3" xfId="32065"/>
    <cellStyle name="Sub totals 4 3 35 4" xfId="32066"/>
    <cellStyle name="Sub totals 4 3 36" xfId="4335"/>
    <cellStyle name="Sub totals 4 3 36 2" xfId="32067"/>
    <cellStyle name="Sub totals 4 3 36 2 2" xfId="32068"/>
    <cellStyle name="Sub totals 4 3 36 2 3" xfId="32069"/>
    <cellStyle name="Sub totals 4 3 36 2 4" xfId="32070"/>
    <cellStyle name="Sub totals 4 3 36 3" xfId="32071"/>
    <cellStyle name="Sub totals 4 3 36 4" xfId="32072"/>
    <cellStyle name="Sub totals 4 3 37" xfId="4336"/>
    <cellStyle name="Sub totals 4 3 37 2" xfId="32073"/>
    <cellStyle name="Sub totals 4 3 37 2 2" xfId="32074"/>
    <cellStyle name="Sub totals 4 3 37 2 3" xfId="32075"/>
    <cellStyle name="Sub totals 4 3 37 2 4" xfId="32076"/>
    <cellStyle name="Sub totals 4 3 37 3" xfId="32077"/>
    <cellStyle name="Sub totals 4 3 37 4" xfId="32078"/>
    <cellStyle name="Sub totals 4 3 38" xfId="4337"/>
    <cellStyle name="Sub totals 4 3 38 2" xfId="32079"/>
    <cellStyle name="Sub totals 4 3 38 2 2" xfId="32080"/>
    <cellStyle name="Sub totals 4 3 38 2 3" xfId="32081"/>
    <cellStyle name="Sub totals 4 3 38 2 4" xfId="32082"/>
    <cellStyle name="Sub totals 4 3 38 3" xfId="32083"/>
    <cellStyle name="Sub totals 4 3 38 4" xfId="32084"/>
    <cellStyle name="Sub totals 4 3 39" xfId="4338"/>
    <cellStyle name="Sub totals 4 3 39 2" xfId="32085"/>
    <cellStyle name="Sub totals 4 3 39 2 2" xfId="32086"/>
    <cellStyle name="Sub totals 4 3 39 2 3" xfId="32087"/>
    <cellStyle name="Sub totals 4 3 39 2 4" xfId="32088"/>
    <cellStyle name="Sub totals 4 3 39 3" xfId="32089"/>
    <cellStyle name="Sub totals 4 3 39 4" xfId="32090"/>
    <cellStyle name="Sub totals 4 3 4" xfId="4339"/>
    <cellStyle name="Sub totals 4 3 4 2" xfId="32091"/>
    <cellStyle name="Sub totals 4 3 4 2 2" xfId="32092"/>
    <cellStyle name="Sub totals 4 3 4 2 3" xfId="32093"/>
    <cellStyle name="Sub totals 4 3 4 2 4" xfId="32094"/>
    <cellStyle name="Sub totals 4 3 4 3" xfId="32095"/>
    <cellStyle name="Sub totals 4 3 4 4" xfId="32096"/>
    <cellStyle name="Sub totals 4 3 40" xfId="4340"/>
    <cellStyle name="Sub totals 4 3 40 2" xfId="32097"/>
    <cellStyle name="Sub totals 4 3 40 2 2" xfId="32098"/>
    <cellStyle name="Sub totals 4 3 40 2 3" xfId="32099"/>
    <cellStyle name="Sub totals 4 3 40 2 4" xfId="32100"/>
    <cellStyle name="Sub totals 4 3 40 3" xfId="32101"/>
    <cellStyle name="Sub totals 4 3 40 4" xfId="32102"/>
    <cellStyle name="Sub totals 4 3 41" xfId="4341"/>
    <cellStyle name="Sub totals 4 3 41 2" xfId="32103"/>
    <cellStyle name="Sub totals 4 3 41 2 2" xfId="32104"/>
    <cellStyle name="Sub totals 4 3 41 2 3" xfId="32105"/>
    <cellStyle name="Sub totals 4 3 41 2 4" xfId="32106"/>
    <cellStyle name="Sub totals 4 3 41 3" xfId="32107"/>
    <cellStyle name="Sub totals 4 3 41 4" xfId="32108"/>
    <cellStyle name="Sub totals 4 3 42" xfId="4342"/>
    <cellStyle name="Sub totals 4 3 42 2" xfId="32109"/>
    <cellStyle name="Sub totals 4 3 42 2 2" xfId="32110"/>
    <cellStyle name="Sub totals 4 3 42 2 3" xfId="32111"/>
    <cellStyle name="Sub totals 4 3 42 2 4" xfId="32112"/>
    <cellStyle name="Sub totals 4 3 42 3" xfId="32113"/>
    <cellStyle name="Sub totals 4 3 42 4" xfId="32114"/>
    <cellStyle name="Sub totals 4 3 43" xfId="4343"/>
    <cellStyle name="Sub totals 4 3 43 2" xfId="32115"/>
    <cellStyle name="Sub totals 4 3 43 2 2" xfId="32116"/>
    <cellStyle name="Sub totals 4 3 43 2 3" xfId="32117"/>
    <cellStyle name="Sub totals 4 3 43 2 4" xfId="32118"/>
    <cellStyle name="Sub totals 4 3 43 3" xfId="32119"/>
    <cellStyle name="Sub totals 4 3 43 4" xfId="32120"/>
    <cellStyle name="Sub totals 4 3 44" xfId="4344"/>
    <cellStyle name="Sub totals 4 3 44 2" xfId="32121"/>
    <cellStyle name="Sub totals 4 3 44 2 2" xfId="32122"/>
    <cellStyle name="Sub totals 4 3 44 2 3" xfId="32123"/>
    <cellStyle name="Sub totals 4 3 44 2 4" xfId="32124"/>
    <cellStyle name="Sub totals 4 3 44 3" xfId="32125"/>
    <cellStyle name="Sub totals 4 3 44 4" xfId="32126"/>
    <cellStyle name="Sub totals 4 3 45" xfId="4345"/>
    <cellStyle name="Sub totals 4 3 45 2" xfId="32127"/>
    <cellStyle name="Sub totals 4 3 45 2 2" xfId="32128"/>
    <cellStyle name="Sub totals 4 3 45 2 3" xfId="32129"/>
    <cellStyle name="Sub totals 4 3 45 2 4" xfId="32130"/>
    <cellStyle name="Sub totals 4 3 45 3" xfId="32131"/>
    <cellStyle name="Sub totals 4 3 45 4" xfId="32132"/>
    <cellStyle name="Sub totals 4 3 46" xfId="32133"/>
    <cellStyle name="Sub totals 4 3 46 2" xfId="32134"/>
    <cellStyle name="Sub totals 4 3 46 3" xfId="32135"/>
    <cellStyle name="Sub totals 4 3 46 4" xfId="32136"/>
    <cellStyle name="Sub totals 4 3 47" xfId="32137"/>
    <cellStyle name="Sub totals 4 3 47 2" xfId="32138"/>
    <cellStyle name="Sub totals 4 3 47 3" xfId="32139"/>
    <cellStyle name="Sub totals 4 3 47 4" xfId="32140"/>
    <cellStyle name="Sub totals 4 3 48" xfId="32141"/>
    <cellStyle name="Sub totals 4 3 49" xfId="32142"/>
    <cellStyle name="Sub totals 4 3 5" xfId="4346"/>
    <cellStyle name="Sub totals 4 3 5 2" xfId="32143"/>
    <cellStyle name="Sub totals 4 3 5 2 2" xfId="32144"/>
    <cellStyle name="Sub totals 4 3 5 2 3" xfId="32145"/>
    <cellStyle name="Sub totals 4 3 5 2 4" xfId="32146"/>
    <cellStyle name="Sub totals 4 3 5 3" xfId="32147"/>
    <cellStyle name="Sub totals 4 3 5 4" xfId="32148"/>
    <cellStyle name="Sub totals 4 3 6" xfId="4347"/>
    <cellStyle name="Sub totals 4 3 6 2" xfId="32149"/>
    <cellStyle name="Sub totals 4 3 6 2 2" xfId="32150"/>
    <cellStyle name="Sub totals 4 3 6 2 3" xfId="32151"/>
    <cellStyle name="Sub totals 4 3 6 2 4" xfId="32152"/>
    <cellStyle name="Sub totals 4 3 6 3" xfId="32153"/>
    <cellStyle name="Sub totals 4 3 6 4" xfId="32154"/>
    <cellStyle name="Sub totals 4 3 7" xfId="4348"/>
    <cellStyle name="Sub totals 4 3 7 2" xfId="32155"/>
    <cellStyle name="Sub totals 4 3 7 2 2" xfId="32156"/>
    <cellStyle name="Sub totals 4 3 7 2 3" xfId="32157"/>
    <cellStyle name="Sub totals 4 3 7 2 4" xfId="32158"/>
    <cellStyle name="Sub totals 4 3 7 3" xfId="32159"/>
    <cellStyle name="Sub totals 4 3 7 4" xfId="32160"/>
    <cellStyle name="Sub totals 4 3 8" xfId="4349"/>
    <cellStyle name="Sub totals 4 3 8 2" xfId="32161"/>
    <cellStyle name="Sub totals 4 3 8 2 2" xfId="32162"/>
    <cellStyle name="Sub totals 4 3 8 2 3" xfId="32163"/>
    <cellStyle name="Sub totals 4 3 8 2 4" xfId="32164"/>
    <cellStyle name="Sub totals 4 3 8 3" xfId="32165"/>
    <cellStyle name="Sub totals 4 3 8 4" xfId="32166"/>
    <cellStyle name="Sub totals 4 3 9" xfId="4350"/>
    <cellStyle name="Sub totals 4 3 9 2" xfId="32167"/>
    <cellStyle name="Sub totals 4 3 9 2 2" xfId="32168"/>
    <cellStyle name="Sub totals 4 3 9 2 3" xfId="32169"/>
    <cellStyle name="Sub totals 4 3 9 2 4" xfId="32170"/>
    <cellStyle name="Sub totals 4 3 9 3" xfId="32171"/>
    <cellStyle name="Sub totals 4 3 9 4" xfId="32172"/>
    <cellStyle name="Sub totals 4 4" xfId="4351"/>
    <cellStyle name="Sub totals 4 4 10" xfId="4352"/>
    <cellStyle name="Sub totals 4 4 10 2" xfId="32173"/>
    <cellStyle name="Sub totals 4 4 10 2 2" xfId="32174"/>
    <cellStyle name="Sub totals 4 4 10 2 3" xfId="32175"/>
    <cellStyle name="Sub totals 4 4 10 2 4" xfId="32176"/>
    <cellStyle name="Sub totals 4 4 10 3" xfId="32177"/>
    <cellStyle name="Sub totals 4 4 10 4" xfId="32178"/>
    <cellStyle name="Sub totals 4 4 11" xfId="4353"/>
    <cellStyle name="Sub totals 4 4 11 2" xfId="32179"/>
    <cellStyle name="Sub totals 4 4 11 2 2" xfId="32180"/>
    <cellStyle name="Sub totals 4 4 11 2 3" xfId="32181"/>
    <cellStyle name="Sub totals 4 4 11 2 4" xfId="32182"/>
    <cellStyle name="Sub totals 4 4 11 3" xfId="32183"/>
    <cellStyle name="Sub totals 4 4 11 4" xfId="32184"/>
    <cellStyle name="Sub totals 4 4 12" xfId="4354"/>
    <cellStyle name="Sub totals 4 4 12 2" xfId="32185"/>
    <cellStyle name="Sub totals 4 4 12 2 2" xfId="32186"/>
    <cellStyle name="Sub totals 4 4 12 2 3" xfId="32187"/>
    <cellStyle name="Sub totals 4 4 12 2 4" xfId="32188"/>
    <cellStyle name="Sub totals 4 4 12 3" xfId="32189"/>
    <cellStyle name="Sub totals 4 4 12 4" xfId="32190"/>
    <cellStyle name="Sub totals 4 4 13" xfId="4355"/>
    <cellStyle name="Sub totals 4 4 13 2" xfId="32191"/>
    <cellStyle name="Sub totals 4 4 13 2 2" xfId="32192"/>
    <cellStyle name="Sub totals 4 4 13 2 3" xfId="32193"/>
    <cellStyle name="Sub totals 4 4 13 2 4" xfId="32194"/>
    <cellStyle name="Sub totals 4 4 13 3" xfId="32195"/>
    <cellStyle name="Sub totals 4 4 13 4" xfId="32196"/>
    <cellStyle name="Sub totals 4 4 14" xfId="4356"/>
    <cellStyle name="Sub totals 4 4 14 2" xfId="32197"/>
    <cellStyle name="Sub totals 4 4 14 2 2" xfId="32198"/>
    <cellStyle name="Sub totals 4 4 14 2 3" xfId="32199"/>
    <cellStyle name="Sub totals 4 4 14 2 4" xfId="32200"/>
    <cellStyle name="Sub totals 4 4 14 3" xfId="32201"/>
    <cellStyle name="Sub totals 4 4 14 4" xfId="32202"/>
    <cellStyle name="Sub totals 4 4 15" xfId="4357"/>
    <cellStyle name="Sub totals 4 4 15 2" xfId="32203"/>
    <cellStyle name="Sub totals 4 4 15 2 2" xfId="32204"/>
    <cellStyle name="Sub totals 4 4 15 2 3" xfId="32205"/>
    <cellStyle name="Sub totals 4 4 15 2 4" xfId="32206"/>
    <cellStyle name="Sub totals 4 4 15 3" xfId="32207"/>
    <cellStyle name="Sub totals 4 4 15 4" xfId="32208"/>
    <cellStyle name="Sub totals 4 4 16" xfId="4358"/>
    <cellStyle name="Sub totals 4 4 16 2" xfId="32209"/>
    <cellStyle name="Sub totals 4 4 16 2 2" xfId="32210"/>
    <cellStyle name="Sub totals 4 4 16 2 3" xfId="32211"/>
    <cellStyle name="Sub totals 4 4 16 2 4" xfId="32212"/>
    <cellStyle name="Sub totals 4 4 16 3" xfId="32213"/>
    <cellStyle name="Sub totals 4 4 16 4" xfId="32214"/>
    <cellStyle name="Sub totals 4 4 17" xfId="4359"/>
    <cellStyle name="Sub totals 4 4 17 2" xfId="32215"/>
    <cellStyle name="Sub totals 4 4 17 2 2" xfId="32216"/>
    <cellStyle name="Sub totals 4 4 17 2 3" xfId="32217"/>
    <cellStyle name="Sub totals 4 4 17 2 4" xfId="32218"/>
    <cellStyle name="Sub totals 4 4 17 3" xfId="32219"/>
    <cellStyle name="Sub totals 4 4 17 4" xfId="32220"/>
    <cellStyle name="Sub totals 4 4 18" xfId="4360"/>
    <cellStyle name="Sub totals 4 4 18 2" xfId="32221"/>
    <cellStyle name="Sub totals 4 4 18 2 2" xfId="32222"/>
    <cellStyle name="Sub totals 4 4 18 2 3" xfId="32223"/>
    <cellStyle name="Sub totals 4 4 18 2 4" xfId="32224"/>
    <cellStyle name="Sub totals 4 4 18 3" xfId="32225"/>
    <cellStyle name="Sub totals 4 4 18 4" xfId="32226"/>
    <cellStyle name="Sub totals 4 4 19" xfId="4361"/>
    <cellStyle name="Sub totals 4 4 19 2" xfId="32227"/>
    <cellStyle name="Sub totals 4 4 19 2 2" xfId="32228"/>
    <cellStyle name="Sub totals 4 4 19 2 3" xfId="32229"/>
    <cellStyle name="Sub totals 4 4 19 2 4" xfId="32230"/>
    <cellStyle name="Sub totals 4 4 19 3" xfId="32231"/>
    <cellStyle name="Sub totals 4 4 19 4" xfId="32232"/>
    <cellStyle name="Sub totals 4 4 2" xfId="4362"/>
    <cellStyle name="Sub totals 4 4 2 10" xfId="4363"/>
    <cellStyle name="Sub totals 4 4 2 10 2" xfId="32233"/>
    <cellStyle name="Sub totals 4 4 2 10 2 2" xfId="32234"/>
    <cellStyle name="Sub totals 4 4 2 10 2 3" xfId="32235"/>
    <cellStyle name="Sub totals 4 4 2 10 2 4" xfId="32236"/>
    <cellStyle name="Sub totals 4 4 2 10 3" xfId="32237"/>
    <cellStyle name="Sub totals 4 4 2 10 4" xfId="32238"/>
    <cellStyle name="Sub totals 4 4 2 11" xfId="4364"/>
    <cellStyle name="Sub totals 4 4 2 11 2" xfId="32239"/>
    <cellStyle name="Sub totals 4 4 2 11 2 2" xfId="32240"/>
    <cellStyle name="Sub totals 4 4 2 11 2 3" xfId="32241"/>
    <cellStyle name="Sub totals 4 4 2 11 2 4" xfId="32242"/>
    <cellStyle name="Sub totals 4 4 2 11 3" xfId="32243"/>
    <cellStyle name="Sub totals 4 4 2 11 4" xfId="32244"/>
    <cellStyle name="Sub totals 4 4 2 12" xfId="4365"/>
    <cellStyle name="Sub totals 4 4 2 12 2" xfId="32245"/>
    <cellStyle name="Sub totals 4 4 2 12 2 2" xfId="32246"/>
    <cellStyle name="Sub totals 4 4 2 12 2 3" xfId="32247"/>
    <cellStyle name="Sub totals 4 4 2 12 2 4" xfId="32248"/>
    <cellStyle name="Sub totals 4 4 2 12 3" xfId="32249"/>
    <cellStyle name="Sub totals 4 4 2 12 4" xfId="32250"/>
    <cellStyle name="Sub totals 4 4 2 13" xfId="4366"/>
    <cellStyle name="Sub totals 4 4 2 13 2" xfId="32251"/>
    <cellStyle name="Sub totals 4 4 2 13 2 2" xfId="32252"/>
    <cellStyle name="Sub totals 4 4 2 13 2 3" xfId="32253"/>
    <cellStyle name="Sub totals 4 4 2 13 2 4" xfId="32254"/>
    <cellStyle name="Sub totals 4 4 2 13 3" xfId="32255"/>
    <cellStyle name="Sub totals 4 4 2 13 4" xfId="32256"/>
    <cellStyle name="Sub totals 4 4 2 14" xfId="4367"/>
    <cellStyle name="Sub totals 4 4 2 14 2" xfId="32257"/>
    <cellStyle name="Sub totals 4 4 2 14 2 2" xfId="32258"/>
    <cellStyle name="Sub totals 4 4 2 14 2 3" xfId="32259"/>
    <cellStyle name="Sub totals 4 4 2 14 2 4" xfId="32260"/>
    <cellStyle name="Sub totals 4 4 2 14 3" xfId="32261"/>
    <cellStyle name="Sub totals 4 4 2 14 4" xfId="32262"/>
    <cellStyle name="Sub totals 4 4 2 15" xfId="4368"/>
    <cellStyle name="Sub totals 4 4 2 15 2" xfId="32263"/>
    <cellStyle name="Sub totals 4 4 2 15 2 2" xfId="32264"/>
    <cellStyle name="Sub totals 4 4 2 15 2 3" xfId="32265"/>
    <cellStyle name="Sub totals 4 4 2 15 2 4" xfId="32266"/>
    <cellStyle name="Sub totals 4 4 2 15 3" xfId="32267"/>
    <cellStyle name="Sub totals 4 4 2 15 4" xfId="32268"/>
    <cellStyle name="Sub totals 4 4 2 16" xfId="4369"/>
    <cellStyle name="Sub totals 4 4 2 16 2" xfId="32269"/>
    <cellStyle name="Sub totals 4 4 2 16 2 2" xfId="32270"/>
    <cellStyle name="Sub totals 4 4 2 16 2 3" xfId="32271"/>
    <cellStyle name="Sub totals 4 4 2 16 2 4" xfId="32272"/>
    <cellStyle name="Sub totals 4 4 2 16 3" xfId="32273"/>
    <cellStyle name="Sub totals 4 4 2 16 4" xfId="32274"/>
    <cellStyle name="Sub totals 4 4 2 17" xfId="4370"/>
    <cellStyle name="Sub totals 4 4 2 17 2" xfId="32275"/>
    <cellStyle name="Sub totals 4 4 2 17 2 2" xfId="32276"/>
    <cellStyle name="Sub totals 4 4 2 17 2 3" xfId="32277"/>
    <cellStyle name="Sub totals 4 4 2 17 2 4" xfId="32278"/>
    <cellStyle name="Sub totals 4 4 2 17 3" xfId="32279"/>
    <cellStyle name="Sub totals 4 4 2 17 4" xfId="32280"/>
    <cellStyle name="Sub totals 4 4 2 18" xfId="4371"/>
    <cellStyle name="Sub totals 4 4 2 18 2" xfId="32281"/>
    <cellStyle name="Sub totals 4 4 2 18 2 2" xfId="32282"/>
    <cellStyle name="Sub totals 4 4 2 18 2 3" xfId="32283"/>
    <cellStyle name="Sub totals 4 4 2 18 2 4" xfId="32284"/>
    <cellStyle name="Sub totals 4 4 2 18 3" xfId="32285"/>
    <cellStyle name="Sub totals 4 4 2 18 4" xfId="32286"/>
    <cellStyle name="Sub totals 4 4 2 19" xfId="4372"/>
    <cellStyle name="Sub totals 4 4 2 19 2" xfId="32287"/>
    <cellStyle name="Sub totals 4 4 2 19 2 2" xfId="32288"/>
    <cellStyle name="Sub totals 4 4 2 19 2 3" xfId="32289"/>
    <cellStyle name="Sub totals 4 4 2 19 2 4" xfId="32290"/>
    <cellStyle name="Sub totals 4 4 2 19 3" xfId="32291"/>
    <cellStyle name="Sub totals 4 4 2 19 4" xfId="32292"/>
    <cellStyle name="Sub totals 4 4 2 2" xfId="4373"/>
    <cellStyle name="Sub totals 4 4 2 2 2" xfId="32293"/>
    <cellStyle name="Sub totals 4 4 2 2 2 2" xfId="32294"/>
    <cellStyle name="Sub totals 4 4 2 2 2 3" xfId="32295"/>
    <cellStyle name="Sub totals 4 4 2 2 2 4" xfId="32296"/>
    <cellStyle name="Sub totals 4 4 2 2 3" xfId="32297"/>
    <cellStyle name="Sub totals 4 4 2 2 4" xfId="32298"/>
    <cellStyle name="Sub totals 4 4 2 20" xfId="4374"/>
    <cellStyle name="Sub totals 4 4 2 20 2" xfId="32299"/>
    <cellStyle name="Sub totals 4 4 2 20 2 2" xfId="32300"/>
    <cellStyle name="Sub totals 4 4 2 20 2 3" xfId="32301"/>
    <cellStyle name="Sub totals 4 4 2 20 2 4" xfId="32302"/>
    <cellStyle name="Sub totals 4 4 2 20 3" xfId="32303"/>
    <cellStyle name="Sub totals 4 4 2 20 4" xfId="32304"/>
    <cellStyle name="Sub totals 4 4 2 21" xfId="4375"/>
    <cellStyle name="Sub totals 4 4 2 21 2" xfId="32305"/>
    <cellStyle name="Sub totals 4 4 2 21 2 2" xfId="32306"/>
    <cellStyle name="Sub totals 4 4 2 21 2 3" xfId="32307"/>
    <cellStyle name="Sub totals 4 4 2 21 2 4" xfId="32308"/>
    <cellStyle name="Sub totals 4 4 2 21 3" xfId="32309"/>
    <cellStyle name="Sub totals 4 4 2 21 4" xfId="32310"/>
    <cellStyle name="Sub totals 4 4 2 22" xfId="4376"/>
    <cellStyle name="Sub totals 4 4 2 22 2" xfId="32311"/>
    <cellStyle name="Sub totals 4 4 2 22 2 2" xfId="32312"/>
    <cellStyle name="Sub totals 4 4 2 22 2 3" xfId="32313"/>
    <cellStyle name="Sub totals 4 4 2 22 2 4" xfId="32314"/>
    <cellStyle name="Sub totals 4 4 2 22 3" xfId="32315"/>
    <cellStyle name="Sub totals 4 4 2 22 4" xfId="32316"/>
    <cellStyle name="Sub totals 4 4 2 23" xfId="4377"/>
    <cellStyle name="Sub totals 4 4 2 23 2" xfId="32317"/>
    <cellStyle name="Sub totals 4 4 2 23 2 2" xfId="32318"/>
    <cellStyle name="Sub totals 4 4 2 23 2 3" xfId="32319"/>
    <cellStyle name="Sub totals 4 4 2 23 2 4" xfId="32320"/>
    <cellStyle name="Sub totals 4 4 2 23 3" xfId="32321"/>
    <cellStyle name="Sub totals 4 4 2 23 4" xfId="32322"/>
    <cellStyle name="Sub totals 4 4 2 24" xfId="4378"/>
    <cellStyle name="Sub totals 4 4 2 24 2" xfId="32323"/>
    <cellStyle name="Sub totals 4 4 2 24 2 2" xfId="32324"/>
    <cellStyle name="Sub totals 4 4 2 24 2 3" xfId="32325"/>
    <cellStyle name="Sub totals 4 4 2 24 2 4" xfId="32326"/>
    <cellStyle name="Sub totals 4 4 2 24 3" xfId="32327"/>
    <cellStyle name="Sub totals 4 4 2 24 4" xfId="32328"/>
    <cellStyle name="Sub totals 4 4 2 25" xfId="4379"/>
    <cellStyle name="Sub totals 4 4 2 25 2" xfId="32329"/>
    <cellStyle name="Sub totals 4 4 2 25 2 2" xfId="32330"/>
    <cellStyle name="Sub totals 4 4 2 25 2 3" xfId="32331"/>
    <cellStyle name="Sub totals 4 4 2 25 2 4" xfId="32332"/>
    <cellStyle name="Sub totals 4 4 2 25 3" xfId="32333"/>
    <cellStyle name="Sub totals 4 4 2 25 4" xfId="32334"/>
    <cellStyle name="Sub totals 4 4 2 26" xfId="4380"/>
    <cellStyle name="Sub totals 4 4 2 26 2" xfId="32335"/>
    <cellStyle name="Sub totals 4 4 2 26 2 2" xfId="32336"/>
    <cellStyle name="Sub totals 4 4 2 26 2 3" xfId="32337"/>
    <cellStyle name="Sub totals 4 4 2 26 2 4" xfId="32338"/>
    <cellStyle name="Sub totals 4 4 2 26 3" xfId="32339"/>
    <cellStyle name="Sub totals 4 4 2 26 4" xfId="32340"/>
    <cellStyle name="Sub totals 4 4 2 27" xfId="4381"/>
    <cellStyle name="Sub totals 4 4 2 27 2" xfId="32341"/>
    <cellStyle name="Sub totals 4 4 2 27 2 2" xfId="32342"/>
    <cellStyle name="Sub totals 4 4 2 27 2 3" xfId="32343"/>
    <cellStyle name="Sub totals 4 4 2 27 2 4" xfId="32344"/>
    <cellStyle name="Sub totals 4 4 2 27 3" xfId="32345"/>
    <cellStyle name="Sub totals 4 4 2 27 4" xfId="32346"/>
    <cellStyle name="Sub totals 4 4 2 28" xfId="4382"/>
    <cellStyle name="Sub totals 4 4 2 28 2" xfId="32347"/>
    <cellStyle name="Sub totals 4 4 2 28 2 2" xfId="32348"/>
    <cellStyle name="Sub totals 4 4 2 28 2 3" xfId="32349"/>
    <cellStyle name="Sub totals 4 4 2 28 2 4" xfId="32350"/>
    <cellStyle name="Sub totals 4 4 2 28 3" xfId="32351"/>
    <cellStyle name="Sub totals 4 4 2 28 4" xfId="32352"/>
    <cellStyle name="Sub totals 4 4 2 29" xfId="4383"/>
    <cellStyle name="Sub totals 4 4 2 29 2" xfId="32353"/>
    <cellStyle name="Sub totals 4 4 2 29 2 2" xfId="32354"/>
    <cellStyle name="Sub totals 4 4 2 29 2 3" xfId="32355"/>
    <cellStyle name="Sub totals 4 4 2 29 2 4" xfId="32356"/>
    <cellStyle name="Sub totals 4 4 2 29 3" xfId="32357"/>
    <cellStyle name="Sub totals 4 4 2 29 4" xfId="32358"/>
    <cellStyle name="Sub totals 4 4 2 3" xfId="4384"/>
    <cellStyle name="Sub totals 4 4 2 3 2" xfId="32359"/>
    <cellStyle name="Sub totals 4 4 2 3 2 2" xfId="32360"/>
    <cellStyle name="Sub totals 4 4 2 3 2 3" xfId="32361"/>
    <cellStyle name="Sub totals 4 4 2 3 2 4" xfId="32362"/>
    <cellStyle name="Sub totals 4 4 2 3 3" xfId="32363"/>
    <cellStyle name="Sub totals 4 4 2 3 4" xfId="32364"/>
    <cellStyle name="Sub totals 4 4 2 30" xfId="4385"/>
    <cellStyle name="Sub totals 4 4 2 30 2" xfId="32365"/>
    <cellStyle name="Sub totals 4 4 2 30 2 2" xfId="32366"/>
    <cellStyle name="Sub totals 4 4 2 30 2 3" xfId="32367"/>
    <cellStyle name="Sub totals 4 4 2 30 2 4" xfId="32368"/>
    <cellStyle name="Sub totals 4 4 2 30 3" xfId="32369"/>
    <cellStyle name="Sub totals 4 4 2 30 4" xfId="32370"/>
    <cellStyle name="Sub totals 4 4 2 31" xfId="4386"/>
    <cellStyle name="Sub totals 4 4 2 31 2" xfId="32371"/>
    <cellStyle name="Sub totals 4 4 2 31 2 2" xfId="32372"/>
    <cellStyle name="Sub totals 4 4 2 31 2 3" xfId="32373"/>
    <cellStyle name="Sub totals 4 4 2 31 2 4" xfId="32374"/>
    <cellStyle name="Sub totals 4 4 2 31 3" xfId="32375"/>
    <cellStyle name="Sub totals 4 4 2 31 4" xfId="32376"/>
    <cellStyle name="Sub totals 4 4 2 32" xfId="4387"/>
    <cellStyle name="Sub totals 4 4 2 32 2" xfId="32377"/>
    <cellStyle name="Sub totals 4 4 2 32 2 2" xfId="32378"/>
    <cellStyle name="Sub totals 4 4 2 32 2 3" xfId="32379"/>
    <cellStyle name="Sub totals 4 4 2 32 2 4" xfId="32380"/>
    <cellStyle name="Sub totals 4 4 2 32 3" xfId="32381"/>
    <cellStyle name="Sub totals 4 4 2 32 4" xfId="32382"/>
    <cellStyle name="Sub totals 4 4 2 33" xfId="4388"/>
    <cellStyle name="Sub totals 4 4 2 33 2" xfId="32383"/>
    <cellStyle name="Sub totals 4 4 2 33 2 2" xfId="32384"/>
    <cellStyle name="Sub totals 4 4 2 33 2 3" xfId="32385"/>
    <cellStyle name="Sub totals 4 4 2 33 2 4" xfId="32386"/>
    <cellStyle name="Sub totals 4 4 2 33 3" xfId="32387"/>
    <cellStyle name="Sub totals 4 4 2 33 4" xfId="32388"/>
    <cellStyle name="Sub totals 4 4 2 34" xfId="4389"/>
    <cellStyle name="Sub totals 4 4 2 34 2" xfId="32389"/>
    <cellStyle name="Sub totals 4 4 2 34 2 2" xfId="32390"/>
    <cellStyle name="Sub totals 4 4 2 34 2 3" xfId="32391"/>
    <cellStyle name="Sub totals 4 4 2 34 2 4" xfId="32392"/>
    <cellStyle name="Sub totals 4 4 2 34 3" xfId="32393"/>
    <cellStyle name="Sub totals 4 4 2 34 4" xfId="32394"/>
    <cellStyle name="Sub totals 4 4 2 35" xfId="4390"/>
    <cellStyle name="Sub totals 4 4 2 35 2" xfId="32395"/>
    <cellStyle name="Sub totals 4 4 2 35 2 2" xfId="32396"/>
    <cellStyle name="Sub totals 4 4 2 35 2 3" xfId="32397"/>
    <cellStyle name="Sub totals 4 4 2 35 2 4" xfId="32398"/>
    <cellStyle name="Sub totals 4 4 2 35 3" xfId="32399"/>
    <cellStyle name="Sub totals 4 4 2 35 4" xfId="32400"/>
    <cellStyle name="Sub totals 4 4 2 36" xfId="4391"/>
    <cellStyle name="Sub totals 4 4 2 36 2" xfId="32401"/>
    <cellStyle name="Sub totals 4 4 2 36 2 2" xfId="32402"/>
    <cellStyle name="Sub totals 4 4 2 36 2 3" xfId="32403"/>
    <cellStyle name="Sub totals 4 4 2 36 2 4" xfId="32404"/>
    <cellStyle name="Sub totals 4 4 2 36 3" xfId="32405"/>
    <cellStyle name="Sub totals 4 4 2 36 4" xfId="32406"/>
    <cellStyle name="Sub totals 4 4 2 37" xfId="4392"/>
    <cellStyle name="Sub totals 4 4 2 37 2" xfId="32407"/>
    <cellStyle name="Sub totals 4 4 2 37 2 2" xfId="32408"/>
    <cellStyle name="Sub totals 4 4 2 37 2 3" xfId="32409"/>
    <cellStyle name="Sub totals 4 4 2 37 2 4" xfId="32410"/>
    <cellStyle name="Sub totals 4 4 2 37 3" xfId="32411"/>
    <cellStyle name="Sub totals 4 4 2 37 4" xfId="32412"/>
    <cellStyle name="Sub totals 4 4 2 38" xfId="4393"/>
    <cellStyle name="Sub totals 4 4 2 38 2" xfId="32413"/>
    <cellStyle name="Sub totals 4 4 2 38 2 2" xfId="32414"/>
    <cellStyle name="Sub totals 4 4 2 38 2 3" xfId="32415"/>
    <cellStyle name="Sub totals 4 4 2 38 2 4" xfId="32416"/>
    <cellStyle name="Sub totals 4 4 2 38 3" xfId="32417"/>
    <cellStyle name="Sub totals 4 4 2 38 4" xfId="32418"/>
    <cellStyle name="Sub totals 4 4 2 39" xfId="4394"/>
    <cellStyle name="Sub totals 4 4 2 39 2" xfId="32419"/>
    <cellStyle name="Sub totals 4 4 2 39 2 2" xfId="32420"/>
    <cellStyle name="Sub totals 4 4 2 39 2 3" xfId="32421"/>
    <cellStyle name="Sub totals 4 4 2 39 2 4" xfId="32422"/>
    <cellStyle name="Sub totals 4 4 2 39 3" xfId="32423"/>
    <cellStyle name="Sub totals 4 4 2 39 4" xfId="32424"/>
    <cellStyle name="Sub totals 4 4 2 4" xfId="4395"/>
    <cellStyle name="Sub totals 4 4 2 4 2" xfId="32425"/>
    <cellStyle name="Sub totals 4 4 2 4 2 2" xfId="32426"/>
    <cellStyle name="Sub totals 4 4 2 4 2 3" xfId="32427"/>
    <cellStyle name="Sub totals 4 4 2 4 2 4" xfId="32428"/>
    <cellStyle name="Sub totals 4 4 2 4 3" xfId="32429"/>
    <cellStyle name="Sub totals 4 4 2 4 4" xfId="32430"/>
    <cellStyle name="Sub totals 4 4 2 40" xfId="4396"/>
    <cellStyle name="Sub totals 4 4 2 40 2" xfId="32431"/>
    <cellStyle name="Sub totals 4 4 2 40 2 2" xfId="32432"/>
    <cellStyle name="Sub totals 4 4 2 40 2 3" xfId="32433"/>
    <cellStyle name="Sub totals 4 4 2 40 2 4" xfId="32434"/>
    <cellStyle name="Sub totals 4 4 2 40 3" xfId="32435"/>
    <cellStyle name="Sub totals 4 4 2 40 4" xfId="32436"/>
    <cellStyle name="Sub totals 4 4 2 41" xfId="4397"/>
    <cellStyle name="Sub totals 4 4 2 41 2" xfId="32437"/>
    <cellStyle name="Sub totals 4 4 2 41 2 2" xfId="32438"/>
    <cellStyle name="Sub totals 4 4 2 41 2 3" xfId="32439"/>
    <cellStyle name="Sub totals 4 4 2 41 2 4" xfId="32440"/>
    <cellStyle name="Sub totals 4 4 2 41 3" xfId="32441"/>
    <cellStyle name="Sub totals 4 4 2 41 4" xfId="32442"/>
    <cellStyle name="Sub totals 4 4 2 42" xfId="4398"/>
    <cellStyle name="Sub totals 4 4 2 42 2" xfId="32443"/>
    <cellStyle name="Sub totals 4 4 2 42 2 2" xfId="32444"/>
    <cellStyle name="Sub totals 4 4 2 42 2 3" xfId="32445"/>
    <cellStyle name="Sub totals 4 4 2 42 2 4" xfId="32446"/>
    <cellStyle name="Sub totals 4 4 2 42 3" xfId="32447"/>
    <cellStyle name="Sub totals 4 4 2 42 4" xfId="32448"/>
    <cellStyle name="Sub totals 4 4 2 43" xfId="4399"/>
    <cellStyle name="Sub totals 4 4 2 43 2" xfId="32449"/>
    <cellStyle name="Sub totals 4 4 2 43 2 2" xfId="32450"/>
    <cellStyle name="Sub totals 4 4 2 43 2 3" xfId="32451"/>
    <cellStyle name="Sub totals 4 4 2 43 2 4" xfId="32452"/>
    <cellStyle name="Sub totals 4 4 2 43 3" xfId="32453"/>
    <cellStyle name="Sub totals 4 4 2 43 4" xfId="32454"/>
    <cellStyle name="Sub totals 4 4 2 44" xfId="4400"/>
    <cellStyle name="Sub totals 4 4 2 44 2" xfId="32455"/>
    <cellStyle name="Sub totals 4 4 2 44 2 2" xfId="32456"/>
    <cellStyle name="Sub totals 4 4 2 44 2 3" xfId="32457"/>
    <cellStyle name="Sub totals 4 4 2 44 2 4" xfId="32458"/>
    <cellStyle name="Sub totals 4 4 2 44 3" xfId="32459"/>
    <cellStyle name="Sub totals 4 4 2 44 4" xfId="32460"/>
    <cellStyle name="Sub totals 4 4 2 45" xfId="32461"/>
    <cellStyle name="Sub totals 4 4 2 45 2" xfId="32462"/>
    <cellStyle name="Sub totals 4 4 2 45 3" xfId="32463"/>
    <cellStyle name="Sub totals 4 4 2 45 4" xfId="32464"/>
    <cellStyle name="Sub totals 4 4 2 46" xfId="32465"/>
    <cellStyle name="Sub totals 4 4 2 46 2" xfId="32466"/>
    <cellStyle name="Sub totals 4 4 2 46 3" xfId="32467"/>
    <cellStyle name="Sub totals 4 4 2 46 4" xfId="32468"/>
    <cellStyle name="Sub totals 4 4 2 47" xfId="32469"/>
    <cellStyle name="Sub totals 4 4 2 5" xfId="4401"/>
    <cellStyle name="Sub totals 4 4 2 5 2" xfId="32470"/>
    <cellStyle name="Sub totals 4 4 2 5 2 2" xfId="32471"/>
    <cellStyle name="Sub totals 4 4 2 5 2 3" xfId="32472"/>
    <cellStyle name="Sub totals 4 4 2 5 2 4" xfId="32473"/>
    <cellStyle name="Sub totals 4 4 2 5 3" xfId="32474"/>
    <cellStyle name="Sub totals 4 4 2 5 4" xfId="32475"/>
    <cellStyle name="Sub totals 4 4 2 6" xfId="4402"/>
    <cellStyle name="Sub totals 4 4 2 6 2" xfId="32476"/>
    <cellStyle name="Sub totals 4 4 2 6 2 2" xfId="32477"/>
    <cellStyle name="Sub totals 4 4 2 6 2 3" xfId="32478"/>
    <cellStyle name="Sub totals 4 4 2 6 2 4" xfId="32479"/>
    <cellStyle name="Sub totals 4 4 2 6 3" xfId="32480"/>
    <cellStyle name="Sub totals 4 4 2 6 4" xfId="32481"/>
    <cellStyle name="Sub totals 4 4 2 7" xfId="4403"/>
    <cellStyle name="Sub totals 4 4 2 7 2" xfId="32482"/>
    <cellStyle name="Sub totals 4 4 2 7 2 2" xfId="32483"/>
    <cellStyle name="Sub totals 4 4 2 7 2 3" xfId="32484"/>
    <cellStyle name="Sub totals 4 4 2 7 2 4" xfId="32485"/>
    <cellStyle name="Sub totals 4 4 2 7 3" xfId="32486"/>
    <cellStyle name="Sub totals 4 4 2 7 4" xfId="32487"/>
    <cellStyle name="Sub totals 4 4 2 8" xfId="4404"/>
    <cellStyle name="Sub totals 4 4 2 8 2" xfId="32488"/>
    <cellStyle name="Sub totals 4 4 2 8 2 2" xfId="32489"/>
    <cellStyle name="Sub totals 4 4 2 8 2 3" xfId="32490"/>
    <cellStyle name="Sub totals 4 4 2 8 2 4" xfId="32491"/>
    <cellStyle name="Sub totals 4 4 2 8 3" xfId="32492"/>
    <cellStyle name="Sub totals 4 4 2 8 4" xfId="32493"/>
    <cellStyle name="Sub totals 4 4 2 9" xfId="4405"/>
    <cellStyle name="Sub totals 4 4 2 9 2" xfId="32494"/>
    <cellStyle name="Sub totals 4 4 2 9 2 2" xfId="32495"/>
    <cellStyle name="Sub totals 4 4 2 9 2 3" xfId="32496"/>
    <cellStyle name="Sub totals 4 4 2 9 2 4" xfId="32497"/>
    <cellStyle name="Sub totals 4 4 2 9 3" xfId="32498"/>
    <cellStyle name="Sub totals 4 4 2 9 4" xfId="32499"/>
    <cellStyle name="Sub totals 4 4 20" xfId="4406"/>
    <cellStyle name="Sub totals 4 4 20 2" xfId="32500"/>
    <cellStyle name="Sub totals 4 4 20 2 2" xfId="32501"/>
    <cellStyle name="Sub totals 4 4 20 2 3" xfId="32502"/>
    <cellStyle name="Sub totals 4 4 20 2 4" xfId="32503"/>
    <cellStyle name="Sub totals 4 4 20 3" xfId="32504"/>
    <cellStyle name="Sub totals 4 4 20 4" xfId="32505"/>
    <cellStyle name="Sub totals 4 4 21" xfId="4407"/>
    <cellStyle name="Sub totals 4 4 21 2" xfId="32506"/>
    <cellStyle name="Sub totals 4 4 21 2 2" xfId="32507"/>
    <cellStyle name="Sub totals 4 4 21 2 3" xfId="32508"/>
    <cellStyle name="Sub totals 4 4 21 2 4" xfId="32509"/>
    <cellStyle name="Sub totals 4 4 21 3" xfId="32510"/>
    <cellStyle name="Sub totals 4 4 21 4" xfId="32511"/>
    <cellStyle name="Sub totals 4 4 22" xfId="4408"/>
    <cellStyle name="Sub totals 4 4 22 2" xfId="32512"/>
    <cellStyle name="Sub totals 4 4 22 2 2" xfId="32513"/>
    <cellStyle name="Sub totals 4 4 22 2 3" xfId="32514"/>
    <cellStyle name="Sub totals 4 4 22 2 4" xfId="32515"/>
    <cellStyle name="Sub totals 4 4 22 3" xfId="32516"/>
    <cellStyle name="Sub totals 4 4 22 4" xfId="32517"/>
    <cellStyle name="Sub totals 4 4 23" xfId="4409"/>
    <cellStyle name="Sub totals 4 4 23 2" xfId="32518"/>
    <cellStyle name="Sub totals 4 4 23 2 2" xfId="32519"/>
    <cellStyle name="Sub totals 4 4 23 2 3" xfId="32520"/>
    <cellStyle name="Sub totals 4 4 23 2 4" xfId="32521"/>
    <cellStyle name="Sub totals 4 4 23 3" xfId="32522"/>
    <cellStyle name="Sub totals 4 4 23 4" xfId="32523"/>
    <cellStyle name="Sub totals 4 4 24" xfId="4410"/>
    <cellStyle name="Sub totals 4 4 24 2" xfId="32524"/>
    <cellStyle name="Sub totals 4 4 24 2 2" xfId="32525"/>
    <cellStyle name="Sub totals 4 4 24 2 3" xfId="32526"/>
    <cellStyle name="Sub totals 4 4 24 2 4" xfId="32527"/>
    <cellStyle name="Sub totals 4 4 24 3" xfId="32528"/>
    <cellStyle name="Sub totals 4 4 24 4" xfId="32529"/>
    <cellStyle name="Sub totals 4 4 25" xfId="4411"/>
    <cellStyle name="Sub totals 4 4 25 2" xfId="32530"/>
    <cellStyle name="Sub totals 4 4 25 2 2" xfId="32531"/>
    <cellStyle name="Sub totals 4 4 25 2 3" xfId="32532"/>
    <cellStyle name="Sub totals 4 4 25 2 4" xfId="32533"/>
    <cellStyle name="Sub totals 4 4 25 3" xfId="32534"/>
    <cellStyle name="Sub totals 4 4 25 4" xfId="32535"/>
    <cellStyle name="Sub totals 4 4 26" xfId="4412"/>
    <cellStyle name="Sub totals 4 4 26 2" xfId="32536"/>
    <cellStyle name="Sub totals 4 4 26 2 2" xfId="32537"/>
    <cellStyle name="Sub totals 4 4 26 2 3" xfId="32538"/>
    <cellStyle name="Sub totals 4 4 26 2 4" xfId="32539"/>
    <cellStyle name="Sub totals 4 4 26 3" xfId="32540"/>
    <cellStyle name="Sub totals 4 4 26 4" xfId="32541"/>
    <cellStyle name="Sub totals 4 4 27" xfId="4413"/>
    <cellStyle name="Sub totals 4 4 27 2" xfId="32542"/>
    <cellStyle name="Sub totals 4 4 27 2 2" xfId="32543"/>
    <cellStyle name="Sub totals 4 4 27 2 3" xfId="32544"/>
    <cellStyle name="Sub totals 4 4 27 2 4" xfId="32545"/>
    <cellStyle name="Sub totals 4 4 27 3" xfId="32546"/>
    <cellStyle name="Sub totals 4 4 27 4" xfId="32547"/>
    <cellStyle name="Sub totals 4 4 28" xfId="4414"/>
    <cellStyle name="Sub totals 4 4 28 2" xfId="32548"/>
    <cellStyle name="Sub totals 4 4 28 2 2" xfId="32549"/>
    <cellStyle name="Sub totals 4 4 28 2 3" xfId="32550"/>
    <cellStyle name="Sub totals 4 4 28 2 4" xfId="32551"/>
    <cellStyle name="Sub totals 4 4 28 3" xfId="32552"/>
    <cellStyle name="Sub totals 4 4 28 4" xfId="32553"/>
    <cellStyle name="Sub totals 4 4 29" xfId="4415"/>
    <cellStyle name="Sub totals 4 4 29 2" xfId="32554"/>
    <cellStyle name="Sub totals 4 4 29 2 2" xfId="32555"/>
    <cellStyle name="Sub totals 4 4 29 2 3" xfId="32556"/>
    <cellStyle name="Sub totals 4 4 29 2 4" xfId="32557"/>
    <cellStyle name="Sub totals 4 4 29 3" xfId="32558"/>
    <cellStyle name="Sub totals 4 4 29 4" xfId="32559"/>
    <cellStyle name="Sub totals 4 4 3" xfId="4416"/>
    <cellStyle name="Sub totals 4 4 3 2" xfId="32560"/>
    <cellStyle name="Sub totals 4 4 3 2 2" xfId="32561"/>
    <cellStyle name="Sub totals 4 4 3 2 3" xfId="32562"/>
    <cellStyle name="Sub totals 4 4 3 2 4" xfId="32563"/>
    <cellStyle name="Sub totals 4 4 3 3" xfId="32564"/>
    <cellStyle name="Sub totals 4 4 3 4" xfId="32565"/>
    <cellStyle name="Sub totals 4 4 30" xfId="4417"/>
    <cellStyle name="Sub totals 4 4 30 2" xfId="32566"/>
    <cellStyle name="Sub totals 4 4 30 2 2" xfId="32567"/>
    <cellStyle name="Sub totals 4 4 30 2 3" xfId="32568"/>
    <cellStyle name="Sub totals 4 4 30 2 4" xfId="32569"/>
    <cellStyle name="Sub totals 4 4 30 3" xfId="32570"/>
    <cellStyle name="Sub totals 4 4 30 4" xfId="32571"/>
    <cellStyle name="Sub totals 4 4 31" xfId="4418"/>
    <cellStyle name="Sub totals 4 4 31 2" xfId="32572"/>
    <cellStyle name="Sub totals 4 4 31 2 2" xfId="32573"/>
    <cellStyle name="Sub totals 4 4 31 2 3" xfId="32574"/>
    <cellStyle name="Sub totals 4 4 31 2 4" xfId="32575"/>
    <cellStyle name="Sub totals 4 4 31 3" xfId="32576"/>
    <cellStyle name="Sub totals 4 4 31 4" xfId="32577"/>
    <cellStyle name="Sub totals 4 4 32" xfId="4419"/>
    <cellStyle name="Sub totals 4 4 32 2" xfId="32578"/>
    <cellStyle name="Sub totals 4 4 32 2 2" xfId="32579"/>
    <cellStyle name="Sub totals 4 4 32 2 3" xfId="32580"/>
    <cellStyle name="Sub totals 4 4 32 2 4" xfId="32581"/>
    <cellStyle name="Sub totals 4 4 32 3" xfId="32582"/>
    <cellStyle name="Sub totals 4 4 32 4" xfId="32583"/>
    <cellStyle name="Sub totals 4 4 33" xfId="4420"/>
    <cellStyle name="Sub totals 4 4 33 2" xfId="32584"/>
    <cellStyle name="Sub totals 4 4 33 2 2" xfId="32585"/>
    <cellStyle name="Sub totals 4 4 33 2 3" xfId="32586"/>
    <cellStyle name="Sub totals 4 4 33 2 4" xfId="32587"/>
    <cellStyle name="Sub totals 4 4 33 3" xfId="32588"/>
    <cellStyle name="Sub totals 4 4 33 4" xfId="32589"/>
    <cellStyle name="Sub totals 4 4 34" xfId="4421"/>
    <cellStyle name="Sub totals 4 4 34 2" xfId="32590"/>
    <cellStyle name="Sub totals 4 4 34 2 2" xfId="32591"/>
    <cellStyle name="Sub totals 4 4 34 2 3" xfId="32592"/>
    <cellStyle name="Sub totals 4 4 34 2 4" xfId="32593"/>
    <cellStyle name="Sub totals 4 4 34 3" xfId="32594"/>
    <cellStyle name="Sub totals 4 4 34 4" xfId="32595"/>
    <cellStyle name="Sub totals 4 4 35" xfId="4422"/>
    <cellStyle name="Sub totals 4 4 35 2" xfId="32596"/>
    <cellStyle name="Sub totals 4 4 35 2 2" xfId="32597"/>
    <cellStyle name="Sub totals 4 4 35 2 3" xfId="32598"/>
    <cellStyle name="Sub totals 4 4 35 2 4" xfId="32599"/>
    <cellStyle name="Sub totals 4 4 35 3" xfId="32600"/>
    <cellStyle name="Sub totals 4 4 35 4" xfId="32601"/>
    <cellStyle name="Sub totals 4 4 36" xfId="4423"/>
    <cellStyle name="Sub totals 4 4 36 2" xfId="32602"/>
    <cellStyle name="Sub totals 4 4 36 2 2" xfId="32603"/>
    <cellStyle name="Sub totals 4 4 36 2 3" xfId="32604"/>
    <cellStyle name="Sub totals 4 4 36 2 4" xfId="32605"/>
    <cellStyle name="Sub totals 4 4 36 3" xfId="32606"/>
    <cellStyle name="Sub totals 4 4 36 4" xfId="32607"/>
    <cellStyle name="Sub totals 4 4 37" xfId="4424"/>
    <cellStyle name="Sub totals 4 4 37 2" xfId="32608"/>
    <cellStyle name="Sub totals 4 4 37 2 2" xfId="32609"/>
    <cellStyle name="Sub totals 4 4 37 2 3" xfId="32610"/>
    <cellStyle name="Sub totals 4 4 37 2 4" xfId="32611"/>
    <cellStyle name="Sub totals 4 4 37 3" xfId="32612"/>
    <cellStyle name="Sub totals 4 4 37 4" xfId="32613"/>
    <cellStyle name="Sub totals 4 4 38" xfId="4425"/>
    <cellStyle name="Sub totals 4 4 38 2" xfId="32614"/>
    <cellStyle name="Sub totals 4 4 38 2 2" xfId="32615"/>
    <cellStyle name="Sub totals 4 4 38 2 3" xfId="32616"/>
    <cellStyle name="Sub totals 4 4 38 2 4" xfId="32617"/>
    <cellStyle name="Sub totals 4 4 38 3" xfId="32618"/>
    <cellStyle name="Sub totals 4 4 38 4" xfId="32619"/>
    <cellStyle name="Sub totals 4 4 39" xfId="4426"/>
    <cellStyle name="Sub totals 4 4 39 2" xfId="32620"/>
    <cellStyle name="Sub totals 4 4 39 2 2" xfId="32621"/>
    <cellStyle name="Sub totals 4 4 39 2 3" xfId="32622"/>
    <cellStyle name="Sub totals 4 4 39 2 4" xfId="32623"/>
    <cellStyle name="Sub totals 4 4 39 3" xfId="32624"/>
    <cellStyle name="Sub totals 4 4 39 4" xfId="32625"/>
    <cellStyle name="Sub totals 4 4 4" xfId="4427"/>
    <cellStyle name="Sub totals 4 4 4 2" xfId="32626"/>
    <cellStyle name="Sub totals 4 4 4 2 2" xfId="32627"/>
    <cellStyle name="Sub totals 4 4 4 2 3" xfId="32628"/>
    <cellStyle name="Sub totals 4 4 4 2 4" xfId="32629"/>
    <cellStyle name="Sub totals 4 4 4 3" xfId="32630"/>
    <cellStyle name="Sub totals 4 4 4 4" xfId="32631"/>
    <cellStyle name="Sub totals 4 4 40" xfId="4428"/>
    <cellStyle name="Sub totals 4 4 40 2" xfId="32632"/>
    <cellStyle name="Sub totals 4 4 40 2 2" xfId="32633"/>
    <cellStyle name="Sub totals 4 4 40 2 3" xfId="32634"/>
    <cellStyle name="Sub totals 4 4 40 2 4" xfId="32635"/>
    <cellStyle name="Sub totals 4 4 40 3" xfId="32636"/>
    <cellStyle name="Sub totals 4 4 40 4" xfId="32637"/>
    <cellStyle name="Sub totals 4 4 41" xfId="4429"/>
    <cellStyle name="Sub totals 4 4 41 2" xfId="32638"/>
    <cellStyle name="Sub totals 4 4 41 2 2" xfId="32639"/>
    <cellStyle name="Sub totals 4 4 41 2 3" xfId="32640"/>
    <cellStyle name="Sub totals 4 4 41 2 4" xfId="32641"/>
    <cellStyle name="Sub totals 4 4 41 3" xfId="32642"/>
    <cellStyle name="Sub totals 4 4 41 4" xfId="32643"/>
    <cellStyle name="Sub totals 4 4 42" xfId="4430"/>
    <cellStyle name="Sub totals 4 4 42 2" xfId="32644"/>
    <cellStyle name="Sub totals 4 4 42 2 2" xfId="32645"/>
    <cellStyle name="Sub totals 4 4 42 2 3" xfId="32646"/>
    <cellStyle name="Sub totals 4 4 42 2 4" xfId="32647"/>
    <cellStyle name="Sub totals 4 4 42 3" xfId="32648"/>
    <cellStyle name="Sub totals 4 4 42 4" xfId="32649"/>
    <cellStyle name="Sub totals 4 4 43" xfId="4431"/>
    <cellStyle name="Sub totals 4 4 43 2" xfId="32650"/>
    <cellStyle name="Sub totals 4 4 43 2 2" xfId="32651"/>
    <cellStyle name="Sub totals 4 4 43 2 3" xfId="32652"/>
    <cellStyle name="Sub totals 4 4 43 2 4" xfId="32653"/>
    <cellStyle name="Sub totals 4 4 43 3" xfId="32654"/>
    <cellStyle name="Sub totals 4 4 43 4" xfId="32655"/>
    <cellStyle name="Sub totals 4 4 44" xfId="4432"/>
    <cellStyle name="Sub totals 4 4 44 2" xfId="32656"/>
    <cellStyle name="Sub totals 4 4 44 2 2" xfId="32657"/>
    <cellStyle name="Sub totals 4 4 44 2 3" xfId="32658"/>
    <cellStyle name="Sub totals 4 4 44 2 4" xfId="32659"/>
    <cellStyle name="Sub totals 4 4 44 3" xfId="32660"/>
    <cellStyle name="Sub totals 4 4 44 4" xfId="32661"/>
    <cellStyle name="Sub totals 4 4 45" xfId="4433"/>
    <cellStyle name="Sub totals 4 4 45 2" xfId="32662"/>
    <cellStyle name="Sub totals 4 4 45 2 2" xfId="32663"/>
    <cellStyle name="Sub totals 4 4 45 2 3" xfId="32664"/>
    <cellStyle name="Sub totals 4 4 45 2 4" xfId="32665"/>
    <cellStyle name="Sub totals 4 4 45 3" xfId="32666"/>
    <cellStyle name="Sub totals 4 4 45 4" xfId="32667"/>
    <cellStyle name="Sub totals 4 4 46" xfId="32668"/>
    <cellStyle name="Sub totals 4 4 46 2" xfId="32669"/>
    <cellStyle name="Sub totals 4 4 46 3" xfId="32670"/>
    <cellStyle name="Sub totals 4 4 46 4" xfId="32671"/>
    <cellStyle name="Sub totals 4 4 47" xfId="32672"/>
    <cellStyle name="Sub totals 4 4 47 2" xfId="32673"/>
    <cellStyle name="Sub totals 4 4 47 3" xfId="32674"/>
    <cellStyle name="Sub totals 4 4 47 4" xfId="32675"/>
    <cellStyle name="Sub totals 4 4 5" xfId="4434"/>
    <cellStyle name="Sub totals 4 4 5 2" xfId="32676"/>
    <cellStyle name="Sub totals 4 4 5 2 2" xfId="32677"/>
    <cellStyle name="Sub totals 4 4 5 2 3" xfId="32678"/>
    <cellStyle name="Sub totals 4 4 5 2 4" xfId="32679"/>
    <cellStyle name="Sub totals 4 4 5 3" xfId="32680"/>
    <cellStyle name="Sub totals 4 4 5 4" xfId="32681"/>
    <cellStyle name="Sub totals 4 4 6" xfId="4435"/>
    <cellStyle name="Sub totals 4 4 6 2" xfId="32682"/>
    <cellStyle name="Sub totals 4 4 6 2 2" xfId="32683"/>
    <cellStyle name="Sub totals 4 4 6 2 3" xfId="32684"/>
    <cellStyle name="Sub totals 4 4 6 2 4" xfId="32685"/>
    <cellStyle name="Sub totals 4 4 6 3" xfId="32686"/>
    <cellStyle name="Sub totals 4 4 6 4" xfId="32687"/>
    <cellStyle name="Sub totals 4 4 7" xfId="4436"/>
    <cellStyle name="Sub totals 4 4 7 2" xfId="32688"/>
    <cellStyle name="Sub totals 4 4 7 2 2" xfId="32689"/>
    <cellStyle name="Sub totals 4 4 7 2 3" xfId="32690"/>
    <cellStyle name="Sub totals 4 4 7 2 4" xfId="32691"/>
    <cellStyle name="Sub totals 4 4 7 3" xfId="32692"/>
    <cellStyle name="Sub totals 4 4 7 4" xfId="32693"/>
    <cellStyle name="Sub totals 4 4 8" xfId="4437"/>
    <cellStyle name="Sub totals 4 4 8 2" xfId="32694"/>
    <cellStyle name="Sub totals 4 4 8 2 2" xfId="32695"/>
    <cellStyle name="Sub totals 4 4 8 2 3" xfId="32696"/>
    <cellStyle name="Sub totals 4 4 8 2 4" xfId="32697"/>
    <cellStyle name="Sub totals 4 4 8 3" xfId="32698"/>
    <cellStyle name="Sub totals 4 4 8 4" xfId="32699"/>
    <cellStyle name="Sub totals 4 4 9" xfId="4438"/>
    <cellStyle name="Sub totals 4 4 9 2" xfId="32700"/>
    <cellStyle name="Sub totals 4 4 9 2 2" xfId="32701"/>
    <cellStyle name="Sub totals 4 4 9 2 3" xfId="32702"/>
    <cellStyle name="Sub totals 4 4 9 2 4" xfId="32703"/>
    <cellStyle name="Sub totals 4 4 9 3" xfId="32704"/>
    <cellStyle name="Sub totals 4 4 9 4" xfId="32705"/>
    <cellStyle name="Sub totals 4 5" xfId="4439"/>
    <cellStyle name="Sub totals 4 5 10" xfId="4440"/>
    <cellStyle name="Sub totals 4 5 10 2" xfId="32706"/>
    <cellStyle name="Sub totals 4 5 10 2 2" xfId="32707"/>
    <cellStyle name="Sub totals 4 5 10 2 3" xfId="32708"/>
    <cellStyle name="Sub totals 4 5 10 2 4" xfId="32709"/>
    <cellStyle name="Sub totals 4 5 10 3" xfId="32710"/>
    <cellStyle name="Sub totals 4 5 10 4" xfId="32711"/>
    <cellStyle name="Sub totals 4 5 11" xfId="4441"/>
    <cellStyle name="Sub totals 4 5 11 2" xfId="32712"/>
    <cellStyle name="Sub totals 4 5 11 2 2" xfId="32713"/>
    <cellStyle name="Sub totals 4 5 11 2 3" xfId="32714"/>
    <cellStyle name="Sub totals 4 5 11 2 4" xfId="32715"/>
    <cellStyle name="Sub totals 4 5 11 3" xfId="32716"/>
    <cellStyle name="Sub totals 4 5 11 4" xfId="32717"/>
    <cellStyle name="Sub totals 4 5 12" xfId="4442"/>
    <cellStyle name="Sub totals 4 5 12 2" xfId="32718"/>
    <cellStyle name="Sub totals 4 5 12 2 2" xfId="32719"/>
    <cellStyle name="Sub totals 4 5 12 2 3" xfId="32720"/>
    <cellStyle name="Sub totals 4 5 12 2 4" xfId="32721"/>
    <cellStyle name="Sub totals 4 5 12 3" xfId="32722"/>
    <cellStyle name="Sub totals 4 5 12 4" xfId="32723"/>
    <cellStyle name="Sub totals 4 5 13" xfId="4443"/>
    <cellStyle name="Sub totals 4 5 13 2" xfId="32724"/>
    <cellStyle name="Sub totals 4 5 13 2 2" xfId="32725"/>
    <cellStyle name="Sub totals 4 5 13 2 3" xfId="32726"/>
    <cellStyle name="Sub totals 4 5 13 2 4" xfId="32727"/>
    <cellStyle name="Sub totals 4 5 13 3" xfId="32728"/>
    <cellStyle name="Sub totals 4 5 13 4" xfId="32729"/>
    <cellStyle name="Sub totals 4 5 14" xfId="4444"/>
    <cellStyle name="Sub totals 4 5 14 2" xfId="32730"/>
    <cellStyle name="Sub totals 4 5 14 2 2" xfId="32731"/>
    <cellStyle name="Sub totals 4 5 14 2 3" xfId="32732"/>
    <cellStyle name="Sub totals 4 5 14 2 4" xfId="32733"/>
    <cellStyle name="Sub totals 4 5 14 3" xfId="32734"/>
    <cellStyle name="Sub totals 4 5 14 4" xfId="32735"/>
    <cellStyle name="Sub totals 4 5 15" xfId="4445"/>
    <cellStyle name="Sub totals 4 5 15 2" xfId="32736"/>
    <cellStyle name="Sub totals 4 5 15 2 2" xfId="32737"/>
    <cellStyle name="Sub totals 4 5 15 2 3" xfId="32738"/>
    <cellStyle name="Sub totals 4 5 15 2 4" xfId="32739"/>
    <cellStyle name="Sub totals 4 5 15 3" xfId="32740"/>
    <cellStyle name="Sub totals 4 5 15 4" xfId="32741"/>
    <cellStyle name="Sub totals 4 5 16" xfId="4446"/>
    <cellStyle name="Sub totals 4 5 16 2" xfId="32742"/>
    <cellStyle name="Sub totals 4 5 16 2 2" xfId="32743"/>
    <cellStyle name="Sub totals 4 5 16 2 3" xfId="32744"/>
    <cellStyle name="Sub totals 4 5 16 2 4" xfId="32745"/>
    <cellStyle name="Sub totals 4 5 16 3" xfId="32746"/>
    <cellStyle name="Sub totals 4 5 16 4" xfId="32747"/>
    <cellStyle name="Sub totals 4 5 17" xfId="4447"/>
    <cellStyle name="Sub totals 4 5 17 2" xfId="32748"/>
    <cellStyle name="Sub totals 4 5 17 2 2" xfId="32749"/>
    <cellStyle name="Sub totals 4 5 17 2 3" xfId="32750"/>
    <cellStyle name="Sub totals 4 5 17 2 4" xfId="32751"/>
    <cellStyle name="Sub totals 4 5 17 3" xfId="32752"/>
    <cellStyle name="Sub totals 4 5 17 4" xfId="32753"/>
    <cellStyle name="Sub totals 4 5 18" xfId="4448"/>
    <cellStyle name="Sub totals 4 5 18 2" xfId="32754"/>
    <cellStyle name="Sub totals 4 5 18 2 2" xfId="32755"/>
    <cellStyle name="Sub totals 4 5 18 2 3" xfId="32756"/>
    <cellStyle name="Sub totals 4 5 18 2 4" xfId="32757"/>
    <cellStyle name="Sub totals 4 5 18 3" xfId="32758"/>
    <cellStyle name="Sub totals 4 5 18 4" xfId="32759"/>
    <cellStyle name="Sub totals 4 5 19" xfId="4449"/>
    <cellStyle name="Sub totals 4 5 19 2" xfId="32760"/>
    <cellStyle name="Sub totals 4 5 19 2 2" xfId="32761"/>
    <cellStyle name="Sub totals 4 5 19 2 3" xfId="32762"/>
    <cellStyle name="Sub totals 4 5 19 2 4" xfId="32763"/>
    <cellStyle name="Sub totals 4 5 19 3" xfId="32764"/>
    <cellStyle name="Sub totals 4 5 19 4" xfId="32765"/>
    <cellStyle name="Sub totals 4 5 2" xfId="4450"/>
    <cellStyle name="Sub totals 4 5 2 2" xfId="32766"/>
    <cellStyle name="Sub totals 4 5 2 2 2" xfId="32767"/>
    <cellStyle name="Sub totals 4 5 2 2 3" xfId="32768"/>
    <cellStyle name="Sub totals 4 5 2 2 4" xfId="32769"/>
    <cellStyle name="Sub totals 4 5 2 3" xfId="32770"/>
    <cellStyle name="Sub totals 4 5 2 4" xfId="32771"/>
    <cellStyle name="Sub totals 4 5 20" xfId="4451"/>
    <cellStyle name="Sub totals 4 5 20 2" xfId="32772"/>
    <cellStyle name="Sub totals 4 5 20 2 2" xfId="32773"/>
    <cellStyle name="Sub totals 4 5 20 2 3" xfId="32774"/>
    <cellStyle name="Sub totals 4 5 20 2 4" xfId="32775"/>
    <cellStyle name="Sub totals 4 5 20 3" xfId="32776"/>
    <cellStyle name="Sub totals 4 5 20 4" xfId="32777"/>
    <cellStyle name="Sub totals 4 5 21" xfId="4452"/>
    <cellStyle name="Sub totals 4 5 21 2" xfId="32778"/>
    <cellStyle name="Sub totals 4 5 21 2 2" xfId="32779"/>
    <cellStyle name="Sub totals 4 5 21 2 3" xfId="32780"/>
    <cellStyle name="Sub totals 4 5 21 2 4" xfId="32781"/>
    <cellStyle name="Sub totals 4 5 21 3" xfId="32782"/>
    <cellStyle name="Sub totals 4 5 21 4" xfId="32783"/>
    <cellStyle name="Sub totals 4 5 22" xfId="4453"/>
    <cellStyle name="Sub totals 4 5 22 2" xfId="32784"/>
    <cellStyle name="Sub totals 4 5 22 2 2" xfId="32785"/>
    <cellStyle name="Sub totals 4 5 22 2 3" xfId="32786"/>
    <cellStyle name="Sub totals 4 5 22 2 4" xfId="32787"/>
    <cellStyle name="Sub totals 4 5 22 3" xfId="32788"/>
    <cellStyle name="Sub totals 4 5 22 4" xfId="32789"/>
    <cellStyle name="Sub totals 4 5 23" xfId="4454"/>
    <cellStyle name="Sub totals 4 5 23 2" xfId="32790"/>
    <cellStyle name="Sub totals 4 5 23 2 2" xfId="32791"/>
    <cellStyle name="Sub totals 4 5 23 2 3" xfId="32792"/>
    <cellStyle name="Sub totals 4 5 23 2 4" xfId="32793"/>
    <cellStyle name="Sub totals 4 5 23 3" xfId="32794"/>
    <cellStyle name="Sub totals 4 5 23 4" xfId="32795"/>
    <cellStyle name="Sub totals 4 5 24" xfId="4455"/>
    <cellStyle name="Sub totals 4 5 24 2" xfId="32796"/>
    <cellStyle name="Sub totals 4 5 24 2 2" xfId="32797"/>
    <cellStyle name="Sub totals 4 5 24 2 3" xfId="32798"/>
    <cellStyle name="Sub totals 4 5 24 2 4" xfId="32799"/>
    <cellStyle name="Sub totals 4 5 24 3" xfId="32800"/>
    <cellStyle name="Sub totals 4 5 24 4" xfId="32801"/>
    <cellStyle name="Sub totals 4 5 25" xfId="4456"/>
    <cellStyle name="Sub totals 4 5 25 2" xfId="32802"/>
    <cellStyle name="Sub totals 4 5 25 2 2" xfId="32803"/>
    <cellStyle name="Sub totals 4 5 25 2 3" xfId="32804"/>
    <cellStyle name="Sub totals 4 5 25 2 4" xfId="32805"/>
    <cellStyle name="Sub totals 4 5 25 3" xfId="32806"/>
    <cellStyle name="Sub totals 4 5 25 4" xfId="32807"/>
    <cellStyle name="Sub totals 4 5 26" xfId="4457"/>
    <cellStyle name="Sub totals 4 5 26 2" xfId="32808"/>
    <cellStyle name="Sub totals 4 5 26 2 2" xfId="32809"/>
    <cellStyle name="Sub totals 4 5 26 2 3" xfId="32810"/>
    <cellStyle name="Sub totals 4 5 26 2 4" xfId="32811"/>
    <cellStyle name="Sub totals 4 5 26 3" xfId="32812"/>
    <cellStyle name="Sub totals 4 5 26 4" xfId="32813"/>
    <cellStyle name="Sub totals 4 5 27" xfId="4458"/>
    <cellStyle name="Sub totals 4 5 27 2" xfId="32814"/>
    <cellStyle name="Sub totals 4 5 27 2 2" xfId="32815"/>
    <cellStyle name="Sub totals 4 5 27 2 3" xfId="32816"/>
    <cellStyle name="Sub totals 4 5 27 2 4" xfId="32817"/>
    <cellStyle name="Sub totals 4 5 27 3" xfId="32818"/>
    <cellStyle name="Sub totals 4 5 27 4" xfId="32819"/>
    <cellStyle name="Sub totals 4 5 28" xfId="4459"/>
    <cellStyle name="Sub totals 4 5 28 2" xfId="32820"/>
    <cellStyle name="Sub totals 4 5 28 2 2" xfId="32821"/>
    <cellStyle name="Sub totals 4 5 28 2 3" xfId="32822"/>
    <cellStyle name="Sub totals 4 5 28 2 4" xfId="32823"/>
    <cellStyle name="Sub totals 4 5 28 3" xfId="32824"/>
    <cellStyle name="Sub totals 4 5 28 4" xfId="32825"/>
    <cellStyle name="Sub totals 4 5 29" xfId="4460"/>
    <cellStyle name="Sub totals 4 5 29 2" xfId="32826"/>
    <cellStyle name="Sub totals 4 5 29 2 2" xfId="32827"/>
    <cellStyle name="Sub totals 4 5 29 2 3" xfId="32828"/>
    <cellStyle name="Sub totals 4 5 29 2 4" xfId="32829"/>
    <cellStyle name="Sub totals 4 5 29 3" xfId="32830"/>
    <cellStyle name="Sub totals 4 5 29 4" xfId="32831"/>
    <cellStyle name="Sub totals 4 5 3" xfId="4461"/>
    <cellStyle name="Sub totals 4 5 3 2" xfId="32832"/>
    <cellStyle name="Sub totals 4 5 3 2 2" xfId="32833"/>
    <cellStyle name="Sub totals 4 5 3 2 3" xfId="32834"/>
    <cellStyle name="Sub totals 4 5 3 2 4" xfId="32835"/>
    <cellStyle name="Sub totals 4 5 3 3" xfId="32836"/>
    <cellStyle name="Sub totals 4 5 3 4" xfId="32837"/>
    <cellStyle name="Sub totals 4 5 30" xfId="4462"/>
    <cellStyle name="Sub totals 4 5 30 2" xfId="32838"/>
    <cellStyle name="Sub totals 4 5 30 2 2" xfId="32839"/>
    <cellStyle name="Sub totals 4 5 30 2 3" xfId="32840"/>
    <cellStyle name="Sub totals 4 5 30 2 4" xfId="32841"/>
    <cellStyle name="Sub totals 4 5 30 3" xfId="32842"/>
    <cellStyle name="Sub totals 4 5 30 4" xfId="32843"/>
    <cellStyle name="Sub totals 4 5 31" xfId="4463"/>
    <cellStyle name="Sub totals 4 5 31 2" xfId="32844"/>
    <cellStyle name="Sub totals 4 5 31 2 2" xfId="32845"/>
    <cellStyle name="Sub totals 4 5 31 2 3" xfId="32846"/>
    <cellStyle name="Sub totals 4 5 31 2 4" xfId="32847"/>
    <cellStyle name="Sub totals 4 5 31 3" xfId="32848"/>
    <cellStyle name="Sub totals 4 5 31 4" xfId="32849"/>
    <cellStyle name="Sub totals 4 5 32" xfId="4464"/>
    <cellStyle name="Sub totals 4 5 32 2" xfId="32850"/>
    <cellStyle name="Sub totals 4 5 32 2 2" xfId="32851"/>
    <cellStyle name="Sub totals 4 5 32 2 3" xfId="32852"/>
    <cellStyle name="Sub totals 4 5 32 2 4" xfId="32853"/>
    <cellStyle name="Sub totals 4 5 32 3" xfId="32854"/>
    <cellStyle name="Sub totals 4 5 32 4" xfId="32855"/>
    <cellStyle name="Sub totals 4 5 33" xfId="4465"/>
    <cellStyle name="Sub totals 4 5 33 2" xfId="32856"/>
    <cellStyle name="Sub totals 4 5 33 2 2" xfId="32857"/>
    <cellStyle name="Sub totals 4 5 33 2 3" xfId="32858"/>
    <cellStyle name="Sub totals 4 5 33 2 4" xfId="32859"/>
    <cellStyle name="Sub totals 4 5 33 3" xfId="32860"/>
    <cellStyle name="Sub totals 4 5 33 4" xfId="32861"/>
    <cellStyle name="Sub totals 4 5 34" xfId="4466"/>
    <cellStyle name="Sub totals 4 5 34 2" xfId="32862"/>
    <cellStyle name="Sub totals 4 5 34 2 2" xfId="32863"/>
    <cellStyle name="Sub totals 4 5 34 2 3" xfId="32864"/>
    <cellStyle name="Sub totals 4 5 34 2 4" xfId="32865"/>
    <cellStyle name="Sub totals 4 5 34 3" xfId="32866"/>
    <cellStyle name="Sub totals 4 5 34 4" xfId="32867"/>
    <cellStyle name="Sub totals 4 5 35" xfId="4467"/>
    <cellStyle name="Sub totals 4 5 35 2" xfId="32868"/>
    <cellStyle name="Sub totals 4 5 35 2 2" xfId="32869"/>
    <cellStyle name="Sub totals 4 5 35 2 3" xfId="32870"/>
    <cellStyle name="Sub totals 4 5 35 2 4" xfId="32871"/>
    <cellStyle name="Sub totals 4 5 35 3" xfId="32872"/>
    <cellStyle name="Sub totals 4 5 35 4" xfId="32873"/>
    <cellStyle name="Sub totals 4 5 36" xfId="4468"/>
    <cellStyle name="Sub totals 4 5 36 2" xfId="32874"/>
    <cellStyle name="Sub totals 4 5 36 2 2" xfId="32875"/>
    <cellStyle name="Sub totals 4 5 36 2 3" xfId="32876"/>
    <cellStyle name="Sub totals 4 5 36 2 4" xfId="32877"/>
    <cellStyle name="Sub totals 4 5 36 3" xfId="32878"/>
    <cellStyle name="Sub totals 4 5 36 4" xfId="32879"/>
    <cellStyle name="Sub totals 4 5 37" xfId="4469"/>
    <cellStyle name="Sub totals 4 5 37 2" xfId="32880"/>
    <cellStyle name="Sub totals 4 5 37 2 2" xfId="32881"/>
    <cellStyle name="Sub totals 4 5 37 2 3" xfId="32882"/>
    <cellStyle name="Sub totals 4 5 37 2 4" xfId="32883"/>
    <cellStyle name="Sub totals 4 5 37 3" xfId="32884"/>
    <cellStyle name="Sub totals 4 5 37 4" xfId="32885"/>
    <cellStyle name="Sub totals 4 5 38" xfId="4470"/>
    <cellStyle name="Sub totals 4 5 38 2" xfId="32886"/>
    <cellStyle name="Sub totals 4 5 38 2 2" xfId="32887"/>
    <cellStyle name="Sub totals 4 5 38 2 3" xfId="32888"/>
    <cellStyle name="Sub totals 4 5 38 2 4" xfId="32889"/>
    <cellStyle name="Sub totals 4 5 38 3" xfId="32890"/>
    <cellStyle name="Sub totals 4 5 38 4" xfId="32891"/>
    <cellStyle name="Sub totals 4 5 39" xfId="4471"/>
    <cellStyle name="Sub totals 4 5 39 2" xfId="32892"/>
    <cellStyle name="Sub totals 4 5 39 2 2" xfId="32893"/>
    <cellStyle name="Sub totals 4 5 39 2 3" xfId="32894"/>
    <cellStyle name="Sub totals 4 5 39 2 4" xfId="32895"/>
    <cellStyle name="Sub totals 4 5 39 3" xfId="32896"/>
    <cellStyle name="Sub totals 4 5 39 4" xfId="32897"/>
    <cellStyle name="Sub totals 4 5 4" xfId="4472"/>
    <cellStyle name="Sub totals 4 5 4 2" xfId="32898"/>
    <cellStyle name="Sub totals 4 5 4 2 2" xfId="32899"/>
    <cellStyle name="Sub totals 4 5 4 2 3" xfId="32900"/>
    <cellStyle name="Sub totals 4 5 4 2 4" xfId="32901"/>
    <cellStyle name="Sub totals 4 5 4 3" xfId="32902"/>
    <cellStyle name="Sub totals 4 5 4 4" xfId="32903"/>
    <cellStyle name="Sub totals 4 5 40" xfId="4473"/>
    <cellStyle name="Sub totals 4 5 40 2" xfId="32904"/>
    <cellStyle name="Sub totals 4 5 40 2 2" xfId="32905"/>
    <cellStyle name="Sub totals 4 5 40 2 3" xfId="32906"/>
    <cellStyle name="Sub totals 4 5 40 2 4" xfId="32907"/>
    <cellStyle name="Sub totals 4 5 40 3" xfId="32908"/>
    <cellStyle name="Sub totals 4 5 40 4" xfId="32909"/>
    <cellStyle name="Sub totals 4 5 41" xfId="4474"/>
    <cellStyle name="Sub totals 4 5 41 2" xfId="32910"/>
    <cellStyle name="Sub totals 4 5 41 2 2" xfId="32911"/>
    <cellStyle name="Sub totals 4 5 41 2 3" xfId="32912"/>
    <cellStyle name="Sub totals 4 5 41 2 4" xfId="32913"/>
    <cellStyle name="Sub totals 4 5 41 3" xfId="32914"/>
    <cellStyle name="Sub totals 4 5 41 4" xfId="32915"/>
    <cellStyle name="Sub totals 4 5 42" xfId="4475"/>
    <cellStyle name="Sub totals 4 5 42 2" xfId="32916"/>
    <cellStyle name="Sub totals 4 5 42 2 2" xfId="32917"/>
    <cellStyle name="Sub totals 4 5 42 2 3" xfId="32918"/>
    <cellStyle name="Sub totals 4 5 42 2 4" xfId="32919"/>
    <cellStyle name="Sub totals 4 5 42 3" xfId="32920"/>
    <cellStyle name="Sub totals 4 5 42 4" xfId="32921"/>
    <cellStyle name="Sub totals 4 5 43" xfId="4476"/>
    <cellStyle name="Sub totals 4 5 43 2" xfId="32922"/>
    <cellStyle name="Sub totals 4 5 43 2 2" xfId="32923"/>
    <cellStyle name="Sub totals 4 5 43 2 3" xfId="32924"/>
    <cellStyle name="Sub totals 4 5 43 2 4" xfId="32925"/>
    <cellStyle name="Sub totals 4 5 43 3" xfId="32926"/>
    <cellStyle name="Sub totals 4 5 43 4" xfId="32927"/>
    <cellStyle name="Sub totals 4 5 44" xfId="4477"/>
    <cellStyle name="Sub totals 4 5 44 2" xfId="32928"/>
    <cellStyle name="Sub totals 4 5 44 2 2" xfId="32929"/>
    <cellStyle name="Sub totals 4 5 44 2 3" xfId="32930"/>
    <cellStyle name="Sub totals 4 5 44 2 4" xfId="32931"/>
    <cellStyle name="Sub totals 4 5 44 3" xfId="32932"/>
    <cellStyle name="Sub totals 4 5 44 4" xfId="32933"/>
    <cellStyle name="Sub totals 4 5 45" xfId="32934"/>
    <cellStyle name="Sub totals 4 5 45 2" xfId="32935"/>
    <cellStyle name="Sub totals 4 5 45 3" xfId="32936"/>
    <cellStyle name="Sub totals 4 5 45 4" xfId="32937"/>
    <cellStyle name="Sub totals 4 5 46" xfId="32938"/>
    <cellStyle name="Sub totals 4 5 46 2" xfId="32939"/>
    <cellStyle name="Sub totals 4 5 46 3" xfId="32940"/>
    <cellStyle name="Sub totals 4 5 46 4" xfId="32941"/>
    <cellStyle name="Sub totals 4 5 47" xfId="32942"/>
    <cellStyle name="Sub totals 4 5 5" xfId="4478"/>
    <cellStyle name="Sub totals 4 5 5 2" xfId="32943"/>
    <cellStyle name="Sub totals 4 5 5 2 2" xfId="32944"/>
    <cellStyle name="Sub totals 4 5 5 2 3" xfId="32945"/>
    <cellStyle name="Sub totals 4 5 5 2 4" xfId="32946"/>
    <cellStyle name="Sub totals 4 5 5 3" xfId="32947"/>
    <cellStyle name="Sub totals 4 5 5 4" xfId="32948"/>
    <cellStyle name="Sub totals 4 5 6" xfId="4479"/>
    <cellStyle name="Sub totals 4 5 6 2" xfId="32949"/>
    <cellStyle name="Sub totals 4 5 6 2 2" xfId="32950"/>
    <cellStyle name="Sub totals 4 5 6 2 3" xfId="32951"/>
    <cellStyle name="Sub totals 4 5 6 2 4" xfId="32952"/>
    <cellStyle name="Sub totals 4 5 6 3" xfId="32953"/>
    <cellStyle name="Sub totals 4 5 6 4" xfId="32954"/>
    <cellStyle name="Sub totals 4 5 7" xfId="4480"/>
    <cellStyle name="Sub totals 4 5 7 2" xfId="32955"/>
    <cellStyle name="Sub totals 4 5 7 2 2" xfId="32956"/>
    <cellStyle name="Sub totals 4 5 7 2 3" xfId="32957"/>
    <cellStyle name="Sub totals 4 5 7 2 4" xfId="32958"/>
    <cellStyle name="Sub totals 4 5 7 3" xfId="32959"/>
    <cellStyle name="Sub totals 4 5 7 4" xfId="32960"/>
    <cellStyle name="Sub totals 4 5 8" xfId="4481"/>
    <cellStyle name="Sub totals 4 5 8 2" xfId="32961"/>
    <cellStyle name="Sub totals 4 5 8 2 2" xfId="32962"/>
    <cellStyle name="Sub totals 4 5 8 2 3" xfId="32963"/>
    <cellStyle name="Sub totals 4 5 8 2 4" xfId="32964"/>
    <cellStyle name="Sub totals 4 5 8 3" xfId="32965"/>
    <cellStyle name="Sub totals 4 5 8 4" xfId="32966"/>
    <cellStyle name="Sub totals 4 5 9" xfId="4482"/>
    <cellStyle name="Sub totals 4 5 9 2" xfId="32967"/>
    <cellStyle name="Sub totals 4 5 9 2 2" xfId="32968"/>
    <cellStyle name="Sub totals 4 5 9 2 3" xfId="32969"/>
    <cellStyle name="Sub totals 4 5 9 2 4" xfId="32970"/>
    <cellStyle name="Sub totals 4 5 9 3" xfId="32971"/>
    <cellStyle name="Sub totals 4 5 9 4" xfId="32972"/>
    <cellStyle name="Sub totals 4 6" xfId="4483"/>
    <cellStyle name="Sub totals 4 6 2" xfId="32973"/>
    <cellStyle name="Sub totals 4 6 2 2" xfId="32974"/>
    <cellStyle name="Sub totals 4 6 2 3" xfId="32975"/>
    <cellStyle name="Sub totals 4 6 2 4" xfId="32976"/>
    <cellStyle name="Sub totals 4 6 3" xfId="32977"/>
    <cellStyle name="Sub totals 4 6 4" xfId="32978"/>
    <cellStyle name="Sub totals 4 7" xfId="4484"/>
    <cellStyle name="Sub totals 4 7 2" xfId="32979"/>
    <cellStyle name="Sub totals 4 7 2 2" xfId="32980"/>
    <cellStyle name="Sub totals 4 7 2 3" xfId="32981"/>
    <cellStyle name="Sub totals 4 7 2 4" xfId="32982"/>
    <cellStyle name="Sub totals 4 7 3" xfId="32983"/>
    <cellStyle name="Sub totals 4 7 4" xfId="32984"/>
    <cellStyle name="Sub totals 4 8" xfId="4485"/>
    <cellStyle name="Sub totals 4 8 2" xfId="32985"/>
    <cellStyle name="Sub totals 4 8 2 2" xfId="32986"/>
    <cellStyle name="Sub totals 4 8 2 3" xfId="32987"/>
    <cellStyle name="Sub totals 4 8 2 4" xfId="32988"/>
    <cellStyle name="Sub totals 4 8 3" xfId="32989"/>
    <cellStyle name="Sub totals 4 8 4" xfId="32990"/>
    <cellStyle name="Sub totals 4 9" xfId="4486"/>
    <cellStyle name="Sub totals 4 9 2" xfId="32991"/>
    <cellStyle name="Sub totals 4 9 2 2" xfId="32992"/>
    <cellStyle name="Sub totals 4 9 2 3" xfId="32993"/>
    <cellStyle name="Sub totals 4 9 2 4" xfId="32994"/>
    <cellStyle name="Sub totals 4 9 3" xfId="32995"/>
    <cellStyle name="Sub totals 4 9 4" xfId="32996"/>
    <cellStyle name="Sub totals 5" xfId="4487"/>
    <cellStyle name="Sub totals 5 10" xfId="4488"/>
    <cellStyle name="Sub totals 5 10 2" xfId="32997"/>
    <cellStyle name="Sub totals 5 10 2 2" xfId="32998"/>
    <cellStyle name="Sub totals 5 10 2 3" xfId="32999"/>
    <cellStyle name="Sub totals 5 10 2 4" xfId="33000"/>
    <cellStyle name="Sub totals 5 10 3" xfId="33001"/>
    <cellStyle name="Sub totals 5 10 4" xfId="33002"/>
    <cellStyle name="Sub totals 5 11" xfId="4489"/>
    <cellStyle name="Sub totals 5 11 2" xfId="33003"/>
    <cellStyle name="Sub totals 5 11 2 2" xfId="33004"/>
    <cellStyle name="Sub totals 5 11 2 3" xfId="33005"/>
    <cellStyle name="Sub totals 5 11 2 4" xfId="33006"/>
    <cellStyle name="Sub totals 5 11 3" xfId="33007"/>
    <cellStyle name="Sub totals 5 11 4" xfId="33008"/>
    <cellStyle name="Sub totals 5 12" xfId="4490"/>
    <cellStyle name="Sub totals 5 12 2" xfId="33009"/>
    <cellStyle name="Sub totals 5 12 2 2" xfId="33010"/>
    <cellStyle name="Sub totals 5 12 2 3" xfId="33011"/>
    <cellStyle name="Sub totals 5 12 2 4" xfId="33012"/>
    <cellStyle name="Sub totals 5 12 3" xfId="33013"/>
    <cellStyle name="Sub totals 5 12 4" xfId="33014"/>
    <cellStyle name="Sub totals 5 13" xfId="4491"/>
    <cellStyle name="Sub totals 5 13 2" xfId="33015"/>
    <cellStyle name="Sub totals 5 13 2 2" xfId="33016"/>
    <cellStyle name="Sub totals 5 13 2 3" xfId="33017"/>
    <cellStyle name="Sub totals 5 13 2 4" xfId="33018"/>
    <cellStyle name="Sub totals 5 13 3" xfId="33019"/>
    <cellStyle name="Sub totals 5 13 4" xfId="33020"/>
    <cellStyle name="Sub totals 5 14" xfId="4492"/>
    <cellStyle name="Sub totals 5 14 2" xfId="33021"/>
    <cellStyle name="Sub totals 5 14 2 2" xfId="33022"/>
    <cellStyle name="Sub totals 5 14 2 3" xfId="33023"/>
    <cellStyle name="Sub totals 5 14 2 4" xfId="33024"/>
    <cellStyle name="Sub totals 5 14 3" xfId="33025"/>
    <cellStyle name="Sub totals 5 14 4" xfId="33026"/>
    <cellStyle name="Sub totals 5 15" xfId="4493"/>
    <cellStyle name="Sub totals 5 15 2" xfId="33027"/>
    <cellStyle name="Sub totals 5 15 2 2" xfId="33028"/>
    <cellStyle name="Sub totals 5 15 2 3" xfId="33029"/>
    <cellStyle name="Sub totals 5 15 2 4" xfId="33030"/>
    <cellStyle name="Sub totals 5 15 3" xfId="33031"/>
    <cellStyle name="Sub totals 5 15 4" xfId="33032"/>
    <cellStyle name="Sub totals 5 16" xfId="4494"/>
    <cellStyle name="Sub totals 5 16 2" xfId="33033"/>
    <cellStyle name="Sub totals 5 16 2 2" xfId="33034"/>
    <cellStyle name="Sub totals 5 16 2 3" xfId="33035"/>
    <cellStyle name="Sub totals 5 16 2 4" xfId="33036"/>
    <cellStyle name="Sub totals 5 16 3" xfId="33037"/>
    <cellStyle name="Sub totals 5 16 4" xfId="33038"/>
    <cellStyle name="Sub totals 5 17" xfId="4495"/>
    <cellStyle name="Sub totals 5 17 2" xfId="33039"/>
    <cellStyle name="Sub totals 5 17 2 2" xfId="33040"/>
    <cellStyle name="Sub totals 5 17 2 3" xfId="33041"/>
    <cellStyle name="Sub totals 5 17 2 4" xfId="33042"/>
    <cellStyle name="Sub totals 5 17 3" xfId="33043"/>
    <cellStyle name="Sub totals 5 17 4" xfId="33044"/>
    <cellStyle name="Sub totals 5 18" xfId="4496"/>
    <cellStyle name="Sub totals 5 18 2" xfId="33045"/>
    <cellStyle name="Sub totals 5 18 2 2" xfId="33046"/>
    <cellStyle name="Sub totals 5 18 2 3" xfId="33047"/>
    <cellStyle name="Sub totals 5 18 2 4" xfId="33048"/>
    <cellStyle name="Sub totals 5 18 3" xfId="33049"/>
    <cellStyle name="Sub totals 5 18 4" xfId="33050"/>
    <cellStyle name="Sub totals 5 19" xfId="4497"/>
    <cellStyle name="Sub totals 5 19 2" xfId="33051"/>
    <cellStyle name="Sub totals 5 19 2 2" xfId="33052"/>
    <cellStyle name="Sub totals 5 19 2 3" xfId="33053"/>
    <cellStyle name="Sub totals 5 19 2 4" xfId="33054"/>
    <cellStyle name="Sub totals 5 19 3" xfId="33055"/>
    <cellStyle name="Sub totals 5 19 4" xfId="33056"/>
    <cellStyle name="Sub totals 5 2" xfId="4498"/>
    <cellStyle name="Sub totals 5 2 10" xfId="4499"/>
    <cellStyle name="Sub totals 5 2 10 2" xfId="33057"/>
    <cellStyle name="Sub totals 5 2 10 2 2" xfId="33058"/>
    <cellStyle name="Sub totals 5 2 10 2 3" xfId="33059"/>
    <cellStyle name="Sub totals 5 2 10 2 4" xfId="33060"/>
    <cellStyle name="Sub totals 5 2 10 3" xfId="33061"/>
    <cellStyle name="Sub totals 5 2 10 4" xfId="33062"/>
    <cellStyle name="Sub totals 5 2 11" xfId="4500"/>
    <cellStyle name="Sub totals 5 2 11 2" xfId="33063"/>
    <cellStyle name="Sub totals 5 2 11 2 2" xfId="33064"/>
    <cellStyle name="Sub totals 5 2 11 2 3" xfId="33065"/>
    <cellStyle name="Sub totals 5 2 11 2 4" xfId="33066"/>
    <cellStyle name="Sub totals 5 2 11 3" xfId="33067"/>
    <cellStyle name="Sub totals 5 2 11 4" xfId="33068"/>
    <cellStyle name="Sub totals 5 2 12" xfId="4501"/>
    <cellStyle name="Sub totals 5 2 12 2" xfId="33069"/>
    <cellStyle name="Sub totals 5 2 12 2 2" xfId="33070"/>
    <cellStyle name="Sub totals 5 2 12 2 3" xfId="33071"/>
    <cellStyle name="Sub totals 5 2 12 2 4" xfId="33072"/>
    <cellStyle name="Sub totals 5 2 12 3" xfId="33073"/>
    <cellStyle name="Sub totals 5 2 12 4" xfId="33074"/>
    <cellStyle name="Sub totals 5 2 13" xfId="4502"/>
    <cellStyle name="Sub totals 5 2 13 2" xfId="33075"/>
    <cellStyle name="Sub totals 5 2 13 2 2" xfId="33076"/>
    <cellStyle name="Sub totals 5 2 13 2 3" xfId="33077"/>
    <cellStyle name="Sub totals 5 2 13 2 4" xfId="33078"/>
    <cellStyle name="Sub totals 5 2 13 3" xfId="33079"/>
    <cellStyle name="Sub totals 5 2 13 4" xfId="33080"/>
    <cellStyle name="Sub totals 5 2 14" xfId="4503"/>
    <cellStyle name="Sub totals 5 2 14 2" xfId="33081"/>
    <cellStyle name="Sub totals 5 2 14 2 2" xfId="33082"/>
    <cellStyle name="Sub totals 5 2 14 2 3" xfId="33083"/>
    <cellStyle name="Sub totals 5 2 14 2 4" xfId="33084"/>
    <cellStyle name="Sub totals 5 2 14 3" xfId="33085"/>
    <cellStyle name="Sub totals 5 2 14 4" xfId="33086"/>
    <cellStyle name="Sub totals 5 2 15" xfId="4504"/>
    <cellStyle name="Sub totals 5 2 15 2" xfId="33087"/>
    <cellStyle name="Sub totals 5 2 15 2 2" xfId="33088"/>
    <cellStyle name="Sub totals 5 2 15 2 3" xfId="33089"/>
    <cellStyle name="Sub totals 5 2 15 2 4" xfId="33090"/>
    <cellStyle name="Sub totals 5 2 15 3" xfId="33091"/>
    <cellStyle name="Sub totals 5 2 15 4" xfId="33092"/>
    <cellStyle name="Sub totals 5 2 16" xfId="4505"/>
    <cellStyle name="Sub totals 5 2 16 2" xfId="33093"/>
    <cellStyle name="Sub totals 5 2 16 2 2" xfId="33094"/>
    <cellStyle name="Sub totals 5 2 16 2 3" xfId="33095"/>
    <cellStyle name="Sub totals 5 2 16 2 4" xfId="33096"/>
    <cellStyle name="Sub totals 5 2 16 3" xfId="33097"/>
    <cellStyle name="Sub totals 5 2 16 4" xfId="33098"/>
    <cellStyle name="Sub totals 5 2 17" xfId="4506"/>
    <cellStyle name="Sub totals 5 2 17 2" xfId="33099"/>
    <cellStyle name="Sub totals 5 2 17 2 2" xfId="33100"/>
    <cellStyle name="Sub totals 5 2 17 2 3" xfId="33101"/>
    <cellStyle name="Sub totals 5 2 17 2 4" xfId="33102"/>
    <cellStyle name="Sub totals 5 2 17 3" xfId="33103"/>
    <cellStyle name="Sub totals 5 2 17 4" xfId="33104"/>
    <cellStyle name="Sub totals 5 2 18" xfId="4507"/>
    <cellStyle name="Sub totals 5 2 18 2" xfId="33105"/>
    <cellStyle name="Sub totals 5 2 18 2 2" xfId="33106"/>
    <cellStyle name="Sub totals 5 2 18 2 3" xfId="33107"/>
    <cellStyle name="Sub totals 5 2 18 2 4" xfId="33108"/>
    <cellStyle name="Sub totals 5 2 18 3" xfId="33109"/>
    <cellStyle name="Sub totals 5 2 18 4" xfId="33110"/>
    <cellStyle name="Sub totals 5 2 19" xfId="4508"/>
    <cellStyle name="Sub totals 5 2 19 2" xfId="33111"/>
    <cellStyle name="Sub totals 5 2 19 2 2" xfId="33112"/>
    <cellStyle name="Sub totals 5 2 19 2 3" xfId="33113"/>
    <cellStyle name="Sub totals 5 2 19 2 4" xfId="33114"/>
    <cellStyle name="Sub totals 5 2 19 3" xfId="33115"/>
    <cellStyle name="Sub totals 5 2 19 4" xfId="33116"/>
    <cellStyle name="Sub totals 5 2 2" xfId="4509"/>
    <cellStyle name="Sub totals 5 2 2 2" xfId="33117"/>
    <cellStyle name="Sub totals 5 2 2 2 2" xfId="33118"/>
    <cellStyle name="Sub totals 5 2 2 2 3" xfId="33119"/>
    <cellStyle name="Sub totals 5 2 2 2 4" xfId="33120"/>
    <cellStyle name="Sub totals 5 2 2 3" xfId="33121"/>
    <cellStyle name="Sub totals 5 2 2 4" xfId="33122"/>
    <cellStyle name="Sub totals 5 2 20" xfId="4510"/>
    <cellStyle name="Sub totals 5 2 20 2" xfId="33123"/>
    <cellStyle name="Sub totals 5 2 20 2 2" xfId="33124"/>
    <cellStyle name="Sub totals 5 2 20 2 3" xfId="33125"/>
    <cellStyle name="Sub totals 5 2 20 2 4" xfId="33126"/>
    <cellStyle name="Sub totals 5 2 20 3" xfId="33127"/>
    <cellStyle name="Sub totals 5 2 20 4" xfId="33128"/>
    <cellStyle name="Sub totals 5 2 21" xfId="4511"/>
    <cellStyle name="Sub totals 5 2 21 2" xfId="33129"/>
    <cellStyle name="Sub totals 5 2 21 2 2" xfId="33130"/>
    <cellStyle name="Sub totals 5 2 21 2 3" xfId="33131"/>
    <cellStyle name="Sub totals 5 2 21 2 4" xfId="33132"/>
    <cellStyle name="Sub totals 5 2 21 3" xfId="33133"/>
    <cellStyle name="Sub totals 5 2 21 4" xfId="33134"/>
    <cellStyle name="Sub totals 5 2 22" xfId="4512"/>
    <cellStyle name="Sub totals 5 2 22 2" xfId="33135"/>
    <cellStyle name="Sub totals 5 2 22 2 2" xfId="33136"/>
    <cellStyle name="Sub totals 5 2 22 2 3" xfId="33137"/>
    <cellStyle name="Sub totals 5 2 22 2 4" xfId="33138"/>
    <cellStyle name="Sub totals 5 2 22 3" xfId="33139"/>
    <cellStyle name="Sub totals 5 2 22 4" xfId="33140"/>
    <cellStyle name="Sub totals 5 2 23" xfId="4513"/>
    <cellStyle name="Sub totals 5 2 23 2" xfId="33141"/>
    <cellStyle name="Sub totals 5 2 23 2 2" xfId="33142"/>
    <cellStyle name="Sub totals 5 2 23 2 3" xfId="33143"/>
    <cellStyle name="Sub totals 5 2 23 2 4" xfId="33144"/>
    <cellStyle name="Sub totals 5 2 23 3" xfId="33145"/>
    <cellStyle name="Sub totals 5 2 23 4" xfId="33146"/>
    <cellStyle name="Sub totals 5 2 24" xfId="4514"/>
    <cellStyle name="Sub totals 5 2 24 2" xfId="33147"/>
    <cellStyle name="Sub totals 5 2 24 2 2" xfId="33148"/>
    <cellStyle name="Sub totals 5 2 24 2 3" xfId="33149"/>
    <cellStyle name="Sub totals 5 2 24 2 4" xfId="33150"/>
    <cellStyle name="Sub totals 5 2 24 3" xfId="33151"/>
    <cellStyle name="Sub totals 5 2 24 4" xfId="33152"/>
    <cellStyle name="Sub totals 5 2 25" xfId="4515"/>
    <cellStyle name="Sub totals 5 2 25 2" xfId="33153"/>
    <cellStyle name="Sub totals 5 2 25 2 2" xfId="33154"/>
    <cellStyle name="Sub totals 5 2 25 2 3" xfId="33155"/>
    <cellStyle name="Sub totals 5 2 25 2 4" xfId="33156"/>
    <cellStyle name="Sub totals 5 2 25 3" xfId="33157"/>
    <cellStyle name="Sub totals 5 2 25 4" xfId="33158"/>
    <cellStyle name="Sub totals 5 2 26" xfId="4516"/>
    <cellStyle name="Sub totals 5 2 26 2" xfId="33159"/>
    <cellStyle name="Sub totals 5 2 26 2 2" xfId="33160"/>
    <cellStyle name="Sub totals 5 2 26 2 3" xfId="33161"/>
    <cellStyle name="Sub totals 5 2 26 2 4" xfId="33162"/>
    <cellStyle name="Sub totals 5 2 26 3" xfId="33163"/>
    <cellStyle name="Sub totals 5 2 26 4" xfId="33164"/>
    <cellStyle name="Sub totals 5 2 27" xfId="4517"/>
    <cellStyle name="Sub totals 5 2 27 2" xfId="33165"/>
    <cellStyle name="Sub totals 5 2 27 2 2" xfId="33166"/>
    <cellStyle name="Sub totals 5 2 27 2 3" xfId="33167"/>
    <cellStyle name="Sub totals 5 2 27 2 4" xfId="33168"/>
    <cellStyle name="Sub totals 5 2 27 3" xfId="33169"/>
    <cellStyle name="Sub totals 5 2 27 4" xfId="33170"/>
    <cellStyle name="Sub totals 5 2 28" xfId="4518"/>
    <cellStyle name="Sub totals 5 2 28 2" xfId="33171"/>
    <cellStyle name="Sub totals 5 2 28 2 2" xfId="33172"/>
    <cellStyle name="Sub totals 5 2 28 2 3" xfId="33173"/>
    <cellStyle name="Sub totals 5 2 28 2 4" xfId="33174"/>
    <cellStyle name="Sub totals 5 2 28 3" xfId="33175"/>
    <cellStyle name="Sub totals 5 2 28 4" xfId="33176"/>
    <cellStyle name="Sub totals 5 2 29" xfId="4519"/>
    <cellStyle name="Sub totals 5 2 29 2" xfId="33177"/>
    <cellStyle name="Sub totals 5 2 29 2 2" xfId="33178"/>
    <cellStyle name="Sub totals 5 2 29 2 3" xfId="33179"/>
    <cellStyle name="Sub totals 5 2 29 2 4" xfId="33180"/>
    <cellStyle name="Sub totals 5 2 29 3" xfId="33181"/>
    <cellStyle name="Sub totals 5 2 29 4" xfId="33182"/>
    <cellStyle name="Sub totals 5 2 3" xfId="4520"/>
    <cellStyle name="Sub totals 5 2 3 2" xfId="33183"/>
    <cellStyle name="Sub totals 5 2 3 2 2" xfId="33184"/>
    <cellStyle name="Sub totals 5 2 3 2 3" xfId="33185"/>
    <cellStyle name="Sub totals 5 2 3 2 4" xfId="33186"/>
    <cellStyle name="Sub totals 5 2 3 3" xfId="33187"/>
    <cellStyle name="Sub totals 5 2 3 4" xfId="33188"/>
    <cellStyle name="Sub totals 5 2 30" xfId="4521"/>
    <cellStyle name="Sub totals 5 2 30 2" xfId="33189"/>
    <cellStyle name="Sub totals 5 2 30 2 2" xfId="33190"/>
    <cellStyle name="Sub totals 5 2 30 2 3" xfId="33191"/>
    <cellStyle name="Sub totals 5 2 30 2 4" xfId="33192"/>
    <cellStyle name="Sub totals 5 2 30 3" xfId="33193"/>
    <cellStyle name="Sub totals 5 2 30 4" xfId="33194"/>
    <cellStyle name="Sub totals 5 2 31" xfId="4522"/>
    <cellStyle name="Sub totals 5 2 31 2" xfId="33195"/>
    <cellStyle name="Sub totals 5 2 31 2 2" xfId="33196"/>
    <cellStyle name="Sub totals 5 2 31 2 3" xfId="33197"/>
    <cellStyle name="Sub totals 5 2 31 2 4" xfId="33198"/>
    <cellStyle name="Sub totals 5 2 31 3" xfId="33199"/>
    <cellStyle name="Sub totals 5 2 31 4" xfId="33200"/>
    <cellStyle name="Sub totals 5 2 32" xfId="4523"/>
    <cellStyle name="Sub totals 5 2 32 2" xfId="33201"/>
    <cellStyle name="Sub totals 5 2 32 2 2" xfId="33202"/>
    <cellStyle name="Sub totals 5 2 32 2 3" xfId="33203"/>
    <cellStyle name="Sub totals 5 2 32 2 4" xfId="33204"/>
    <cellStyle name="Sub totals 5 2 32 3" xfId="33205"/>
    <cellStyle name="Sub totals 5 2 32 4" xfId="33206"/>
    <cellStyle name="Sub totals 5 2 33" xfId="4524"/>
    <cellStyle name="Sub totals 5 2 33 2" xfId="33207"/>
    <cellStyle name="Sub totals 5 2 33 2 2" xfId="33208"/>
    <cellStyle name="Sub totals 5 2 33 2 3" xfId="33209"/>
    <cellStyle name="Sub totals 5 2 33 2 4" xfId="33210"/>
    <cellStyle name="Sub totals 5 2 33 3" xfId="33211"/>
    <cellStyle name="Sub totals 5 2 33 4" xfId="33212"/>
    <cellStyle name="Sub totals 5 2 34" xfId="4525"/>
    <cellStyle name="Sub totals 5 2 34 2" xfId="33213"/>
    <cellStyle name="Sub totals 5 2 34 2 2" xfId="33214"/>
    <cellStyle name="Sub totals 5 2 34 2 3" xfId="33215"/>
    <cellStyle name="Sub totals 5 2 34 2 4" xfId="33216"/>
    <cellStyle name="Sub totals 5 2 34 3" xfId="33217"/>
    <cellStyle name="Sub totals 5 2 34 4" xfId="33218"/>
    <cellStyle name="Sub totals 5 2 35" xfId="4526"/>
    <cellStyle name="Sub totals 5 2 35 2" xfId="33219"/>
    <cellStyle name="Sub totals 5 2 35 2 2" xfId="33220"/>
    <cellStyle name="Sub totals 5 2 35 2 3" xfId="33221"/>
    <cellStyle name="Sub totals 5 2 35 2 4" xfId="33222"/>
    <cellStyle name="Sub totals 5 2 35 3" xfId="33223"/>
    <cellStyle name="Sub totals 5 2 35 4" xfId="33224"/>
    <cellStyle name="Sub totals 5 2 36" xfId="4527"/>
    <cellStyle name="Sub totals 5 2 36 2" xfId="33225"/>
    <cellStyle name="Sub totals 5 2 36 2 2" xfId="33226"/>
    <cellStyle name="Sub totals 5 2 36 2 3" xfId="33227"/>
    <cellStyle name="Sub totals 5 2 36 2 4" xfId="33228"/>
    <cellStyle name="Sub totals 5 2 36 3" xfId="33229"/>
    <cellStyle name="Sub totals 5 2 36 4" xfId="33230"/>
    <cellStyle name="Sub totals 5 2 37" xfId="4528"/>
    <cellStyle name="Sub totals 5 2 37 2" xfId="33231"/>
    <cellStyle name="Sub totals 5 2 37 2 2" xfId="33232"/>
    <cellStyle name="Sub totals 5 2 37 2 3" xfId="33233"/>
    <cellStyle name="Sub totals 5 2 37 2 4" xfId="33234"/>
    <cellStyle name="Sub totals 5 2 37 3" xfId="33235"/>
    <cellStyle name="Sub totals 5 2 37 4" xfId="33236"/>
    <cellStyle name="Sub totals 5 2 38" xfId="4529"/>
    <cellStyle name="Sub totals 5 2 38 2" xfId="33237"/>
    <cellStyle name="Sub totals 5 2 38 2 2" xfId="33238"/>
    <cellStyle name="Sub totals 5 2 38 2 3" xfId="33239"/>
    <cellStyle name="Sub totals 5 2 38 2 4" xfId="33240"/>
    <cellStyle name="Sub totals 5 2 38 3" xfId="33241"/>
    <cellStyle name="Sub totals 5 2 38 4" xfId="33242"/>
    <cellStyle name="Sub totals 5 2 39" xfId="4530"/>
    <cellStyle name="Sub totals 5 2 39 2" xfId="33243"/>
    <cellStyle name="Sub totals 5 2 39 2 2" xfId="33244"/>
    <cellStyle name="Sub totals 5 2 39 2 3" xfId="33245"/>
    <cellStyle name="Sub totals 5 2 39 2 4" xfId="33246"/>
    <cellStyle name="Sub totals 5 2 39 3" xfId="33247"/>
    <cellStyle name="Sub totals 5 2 39 4" xfId="33248"/>
    <cellStyle name="Sub totals 5 2 4" xfId="4531"/>
    <cellStyle name="Sub totals 5 2 4 2" xfId="33249"/>
    <cellStyle name="Sub totals 5 2 4 2 2" xfId="33250"/>
    <cellStyle name="Sub totals 5 2 4 2 3" xfId="33251"/>
    <cellStyle name="Sub totals 5 2 4 2 4" xfId="33252"/>
    <cellStyle name="Sub totals 5 2 4 3" xfId="33253"/>
    <cellStyle name="Sub totals 5 2 4 4" xfId="33254"/>
    <cellStyle name="Sub totals 5 2 40" xfId="4532"/>
    <cellStyle name="Sub totals 5 2 40 2" xfId="33255"/>
    <cellStyle name="Sub totals 5 2 40 2 2" xfId="33256"/>
    <cellStyle name="Sub totals 5 2 40 2 3" xfId="33257"/>
    <cellStyle name="Sub totals 5 2 40 2 4" xfId="33258"/>
    <cellStyle name="Sub totals 5 2 40 3" xfId="33259"/>
    <cellStyle name="Sub totals 5 2 40 4" xfId="33260"/>
    <cellStyle name="Sub totals 5 2 41" xfId="4533"/>
    <cellStyle name="Sub totals 5 2 41 2" xfId="33261"/>
    <cellStyle name="Sub totals 5 2 41 2 2" xfId="33262"/>
    <cellStyle name="Sub totals 5 2 41 2 3" xfId="33263"/>
    <cellStyle name="Sub totals 5 2 41 2 4" xfId="33264"/>
    <cellStyle name="Sub totals 5 2 41 3" xfId="33265"/>
    <cellStyle name="Sub totals 5 2 41 4" xfId="33266"/>
    <cellStyle name="Sub totals 5 2 42" xfId="4534"/>
    <cellStyle name="Sub totals 5 2 42 2" xfId="33267"/>
    <cellStyle name="Sub totals 5 2 42 2 2" xfId="33268"/>
    <cellStyle name="Sub totals 5 2 42 2 3" xfId="33269"/>
    <cellStyle name="Sub totals 5 2 42 2 4" xfId="33270"/>
    <cellStyle name="Sub totals 5 2 42 3" xfId="33271"/>
    <cellStyle name="Sub totals 5 2 42 4" xfId="33272"/>
    <cellStyle name="Sub totals 5 2 43" xfId="4535"/>
    <cellStyle name="Sub totals 5 2 43 2" xfId="33273"/>
    <cellStyle name="Sub totals 5 2 43 2 2" xfId="33274"/>
    <cellStyle name="Sub totals 5 2 43 2 3" xfId="33275"/>
    <cellStyle name="Sub totals 5 2 43 2 4" xfId="33276"/>
    <cellStyle name="Sub totals 5 2 43 3" xfId="33277"/>
    <cellStyle name="Sub totals 5 2 43 4" xfId="33278"/>
    <cellStyle name="Sub totals 5 2 44" xfId="4536"/>
    <cellStyle name="Sub totals 5 2 44 2" xfId="33279"/>
    <cellStyle name="Sub totals 5 2 44 2 2" xfId="33280"/>
    <cellStyle name="Sub totals 5 2 44 2 3" xfId="33281"/>
    <cellStyle name="Sub totals 5 2 44 2 4" xfId="33282"/>
    <cellStyle name="Sub totals 5 2 44 3" xfId="33283"/>
    <cellStyle name="Sub totals 5 2 44 4" xfId="33284"/>
    <cellStyle name="Sub totals 5 2 45" xfId="33285"/>
    <cellStyle name="Sub totals 5 2 45 2" xfId="33286"/>
    <cellStyle name="Sub totals 5 2 45 3" xfId="33287"/>
    <cellStyle name="Sub totals 5 2 45 4" xfId="33288"/>
    <cellStyle name="Sub totals 5 2 46" xfId="33289"/>
    <cellStyle name="Sub totals 5 2 46 2" xfId="33290"/>
    <cellStyle name="Sub totals 5 2 46 3" xfId="33291"/>
    <cellStyle name="Sub totals 5 2 46 4" xfId="33292"/>
    <cellStyle name="Sub totals 5 2 47" xfId="33293"/>
    <cellStyle name="Sub totals 5 2 48" xfId="33294"/>
    <cellStyle name="Sub totals 5 2 5" xfId="4537"/>
    <cellStyle name="Sub totals 5 2 5 2" xfId="33295"/>
    <cellStyle name="Sub totals 5 2 5 2 2" xfId="33296"/>
    <cellStyle name="Sub totals 5 2 5 2 3" xfId="33297"/>
    <cellStyle name="Sub totals 5 2 5 2 4" xfId="33298"/>
    <cellStyle name="Sub totals 5 2 5 3" xfId="33299"/>
    <cellStyle name="Sub totals 5 2 5 4" xfId="33300"/>
    <cellStyle name="Sub totals 5 2 6" xfId="4538"/>
    <cellStyle name="Sub totals 5 2 6 2" xfId="33301"/>
    <cellStyle name="Sub totals 5 2 6 2 2" xfId="33302"/>
    <cellStyle name="Sub totals 5 2 6 2 3" xfId="33303"/>
    <cellStyle name="Sub totals 5 2 6 2 4" xfId="33304"/>
    <cellStyle name="Sub totals 5 2 6 3" xfId="33305"/>
    <cellStyle name="Sub totals 5 2 6 4" xfId="33306"/>
    <cellStyle name="Sub totals 5 2 7" xfId="4539"/>
    <cellStyle name="Sub totals 5 2 7 2" xfId="33307"/>
    <cellStyle name="Sub totals 5 2 7 2 2" xfId="33308"/>
    <cellStyle name="Sub totals 5 2 7 2 3" xfId="33309"/>
    <cellStyle name="Sub totals 5 2 7 2 4" xfId="33310"/>
    <cellStyle name="Sub totals 5 2 7 3" xfId="33311"/>
    <cellStyle name="Sub totals 5 2 7 4" xfId="33312"/>
    <cellStyle name="Sub totals 5 2 8" xfId="4540"/>
    <cellStyle name="Sub totals 5 2 8 2" xfId="33313"/>
    <cellStyle name="Sub totals 5 2 8 2 2" xfId="33314"/>
    <cellStyle name="Sub totals 5 2 8 2 3" xfId="33315"/>
    <cellStyle name="Sub totals 5 2 8 2 4" xfId="33316"/>
    <cellStyle name="Sub totals 5 2 8 3" xfId="33317"/>
    <cellStyle name="Sub totals 5 2 8 4" xfId="33318"/>
    <cellStyle name="Sub totals 5 2 9" xfId="4541"/>
    <cellStyle name="Sub totals 5 2 9 2" xfId="33319"/>
    <cellStyle name="Sub totals 5 2 9 2 2" xfId="33320"/>
    <cellStyle name="Sub totals 5 2 9 2 3" xfId="33321"/>
    <cellStyle name="Sub totals 5 2 9 2 4" xfId="33322"/>
    <cellStyle name="Sub totals 5 2 9 3" xfId="33323"/>
    <cellStyle name="Sub totals 5 2 9 4" xfId="33324"/>
    <cellStyle name="Sub totals 5 20" xfId="4542"/>
    <cellStyle name="Sub totals 5 20 2" xfId="33325"/>
    <cellStyle name="Sub totals 5 20 2 2" xfId="33326"/>
    <cellStyle name="Sub totals 5 20 2 3" xfId="33327"/>
    <cellStyle name="Sub totals 5 20 2 4" xfId="33328"/>
    <cellStyle name="Sub totals 5 20 3" xfId="33329"/>
    <cellStyle name="Sub totals 5 20 4" xfId="33330"/>
    <cellStyle name="Sub totals 5 21" xfId="4543"/>
    <cellStyle name="Sub totals 5 21 2" xfId="33331"/>
    <cellStyle name="Sub totals 5 21 2 2" xfId="33332"/>
    <cellStyle name="Sub totals 5 21 2 3" xfId="33333"/>
    <cellStyle name="Sub totals 5 21 2 4" xfId="33334"/>
    <cellStyle name="Sub totals 5 21 3" xfId="33335"/>
    <cellStyle name="Sub totals 5 21 4" xfId="33336"/>
    <cellStyle name="Sub totals 5 22" xfId="4544"/>
    <cellStyle name="Sub totals 5 22 2" xfId="33337"/>
    <cellStyle name="Sub totals 5 22 2 2" xfId="33338"/>
    <cellStyle name="Sub totals 5 22 2 3" xfId="33339"/>
    <cellStyle name="Sub totals 5 22 2 4" xfId="33340"/>
    <cellStyle name="Sub totals 5 22 3" xfId="33341"/>
    <cellStyle name="Sub totals 5 22 4" xfId="33342"/>
    <cellStyle name="Sub totals 5 23" xfId="4545"/>
    <cellStyle name="Sub totals 5 23 2" xfId="33343"/>
    <cellStyle name="Sub totals 5 23 2 2" xfId="33344"/>
    <cellStyle name="Sub totals 5 23 2 3" xfId="33345"/>
    <cellStyle name="Sub totals 5 23 2 4" xfId="33346"/>
    <cellStyle name="Sub totals 5 23 3" xfId="33347"/>
    <cellStyle name="Sub totals 5 23 4" xfId="33348"/>
    <cellStyle name="Sub totals 5 24" xfId="4546"/>
    <cellStyle name="Sub totals 5 24 2" xfId="33349"/>
    <cellStyle name="Sub totals 5 24 2 2" xfId="33350"/>
    <cellStyle name="Sub totals 5 24 2 3" xfId="33351"/>
    <cellStyle name="Sub totals 5 24 2 4" xfId="33352"/>
    <cellStyle name="Sub totals 5 24 3" xfId="33353"/>
    <cellStyle name="Sub totals 5 24 4" xfId="33354"/>
    <cellStyle name="Sub totals 5 25" xfId="4547"/>
    <cellStyle name="Sub totals 5 25 2" xfId="33355"/>
    <cellStyle name="Sub totals 5 25 2 2" xfId="33356"/>
    <cellStyle name="Sub totals 5 25 2 3" xfId="33357"/>
    <cellStyle name="Sub totals 5 25 2 4" xfId="33358"/>
    <cellStyle name="Sub totals 5 25 3" xfId="33359"/>
    <cellStyle name="Sub totals 5 25 4" xfId="33360"/>
    <cellStyle name="Sub totals 5 26" xfId="4548"/>
    <cellStyle name="Sub totals 5 26 2" xfId="33361"/>
    <cellStyle name="Sub totals 5 26 2 2" xfId="33362"/>
    <cellStyle name="Sub totals 5 26 2 3" xfId="33363"/>
    <cellStyle name="Sub totals 5 26 2 4" xfId="33364"/>
    <cellStyle name="Sub totals 5 26 3" xfId="33365"/>
    <cellStyle name="Sub totals 5 26 4" xfId="33366"/>
    <cellStyle name="Sub totals 5 27" xfId="4549"/>
    <cellStyle name="Sub totals 5 27 2" xfId="33367"/>
    <cellStyle name="Sub totals 5 27 2 2" xfId="33368"/>
    <cellStyle name="Sub totals 5 27 2 3" xfId="33369"/>
    <cellStyle name="Sub totals 5 27 2 4" xfId="33370"/>
    <cellStyle name="Sub totals 5 27 3" xfId="33371"/>
    <cellStyle name="Sub totals 5 27 4" xfId="33372"/>
    <cellStyle name="Sub totals 5 28" xfId="4550"/>
    <cellStyle name="Sub totals 5 28 2" xfId="33373"/>
    <cellStyle name="Sub totals 5 28 2 2" xfId="33374"/>
    <cellStyle name="Sub totals 5 28 2 3" xfId="33375"/>
    <cellStyle name="Sub totals 5 28 2 4" xfId="33376"/>
    <cellStyle name="Sub totals 5 28 3" xfId="33377"/>
    <cellStyle name="Sub totals 5 28 4" xfId="33378"/>
    <cellStyle name="Sub totals 5 29" xfId="4551"/>
    <cellStyle name="Sub totals 5 29 2" xfId="33379"/>
    <cellStyle name="Sub totals 5 29 2 2" xfId="33380"/>
    <cellStyle name="Sub totals 5 29 2 3" xfId="33381"/>
    <cellStyle name="Sub totals 5 29 2 4" xfId="33382"/>
    <cellStyle name="Sub totals 5 29 3" xfId="33383"/>
    <cellStyle name="Sub totals 5 29 4" xfId="33384"/>
    <cellStyle name="Sub totals 5 3" xfId="4552"/>
    <cellStyle name="Sub totals 5 3 2" xfId="33385"/>
    <cellStyle name="Sub totals 5 3 2 2" xfId="33386"/>
    <cellStyle name="Sub totals 5 3 2 3" xfId="33387"/>
    <cellStyle name="Sub totals 5 3 2 4" xfId="33388"/>
    <cellStyle name="Sub totals 5 3 3" xfId="33389"/>
    <cellStyle name="Sub totals 5 3 4" xfId="33390"/>
    <cellStyle name="Sub totals 5 30" xfId="4553"/>
    <cellStyle name="Sub totals 5 30 2" xfId="33391"/>
    <cellStyle name="Sub totals 5 30 2 2" xfId="33392"/>
    <cellStyle name="Sub totals 5 30 2 3" xfId="33393"/>
    <cellStyle name="Sub totals 5 30 2 4" xfId="33394"/>
    <cellStyle name="Sub totals 5 30 3" xfId="33395"/>
    <cellStyle name="Sub totals 5 30 4" xfId="33396"/>
    <cellStyle name="Sub totals 5 31" xfId="4554"/>
    <cellStyle name="Sub totals 5 31 2" xfId="33397"/>
    <cellStyle name="Sub totals 5 31 2 2" xfId="33398"/>
    <cellStyle name="Sub totals 5 31 2 3" xfId="33399"/>
    <cellStyle name="Sub totals 5 31 2 4" xfId="33400"/>
    <cellStyle name="Sub totals 5 31 3" xfId="33401"/>
    <cellStyle name="Sub totals 5 31 4" xfId="33402"/>
    <cellStyle name="Sub totals 5 32" xfId="4555"/>
    <cellStyle name="Sub totals 5 32 2" xfId="33403"/>
    <cellStyle name="Sub totals 5 32 2 2" xfId="33404"/>
    <cellStyle name="Sub totals 5 32 2 3" xfId="33405"/>
    <cellStyle name="Sub totals 5 32 2 4" xfId="33406"/>
    <cellStyle name="Sub totals 5 32 3" xfId="33407"/>
    <cellStyle name="Sub totals 5 32 4" xfId="33408"/>
    <cellStyle name="Sub totals 5 33" xfId="4556"/>
    <cellStyle name="Sub totals 5 33 2" xfId="33409"/>
    <cellStyle name="Sub totals 5 33 2 2" xfId="33410"/>
    <cellStyle name="Sub totals 5 33 2 3" xfId="33411"/>
    <cellStyle name="Sub totals 5 33 2 4" xfId="33412"/>
    <cellStyle name="Sub totals 5 33 3" xfId="33413"/>
    <cellStyle name="Sub totals 5 33 4" xfId="33414"/>
    <cellStyle name="Sub totals 5 34" xfId="4557"/>
    <cellStyle name="Sub totals 5 34 2" xfId="33415"/>
    <cellStyle name="Sub totals 5 34 2 2" xfId="33416"/>
    <cellStyle name="Sub totals 5 34 2 3" xfId="33417"/>
    <cellStyle name="Sub totals 5 34 2 4" xfId="33418"/>
    <cellStyle name="Sub totals 5 34 3" xfId="33419"/>
    <cellStyle name="Sub totals 5 34 4" xfId="33420"/>
    <cellStyle name="Sub totals 5 35" xfId="4558"/>
    <cellStyle name="Sub totals 5 35 2" xfId="33421"/>
    <cellStyle name="Sub totals 5 35 2 2" xfId="33422"/>
    <cellStyle name="Sub totals 5 35 2 3" xfId="33423"/>
    <cellStyle name="Sub totals 5 35 2 4" xfId="33424"/>
    <cellStyle name="Sub totals 5 35 3" xfId="33425"/>
    <cellStyle name="Sub totals 5 35 4" xfId="33426"/>
    <cellStyle name="Sub totals 5 36" xfId="4559"/>
    <cellStyle name="Sub totals 5 36 2" xfId="33427"/>
    <cellStyle name="Sub totals 5 36 2 2" xfId="33428"/>
    <cellStyle name="Sub totals 5 36 2 3" xfId="33429"/>
    <cellStyle name="Sub totals 5 36 2 4" xfId="33430"/>
    <cellStyle name="Sub totals 5 36 3" xfId="33431"/>
    <cellStyle name="Sub totals 5 36 4" xfId="33432"/>
    <cellStyle name="Sub totals 5 37" xfId="4560"/>
    <cellStyle name="Sub totals 5 37 2" xfId="33433"/>
    <cellStyle name="Sub totals 5 37 2 2" xfId="33434"/>
    <cellStyle name="Sub totals 5 37 2 3" xfId="33435"/>
    <cellStyle name="Sub totals 5 37 2 4" xfId="33436"/>
    <cellStyle name="Sub totals 5 37 3" xfId="33437"/>
    <cellStyle name="Sub totals 5 37 4" xfId="33438"/>
    <cellStyle name="Sub totals 5 38" xfId="4561"/>
    <cellStyle name="Sub totals 5 38 2" xfId="33439"/>
    <cellStyle name="Sub totals 5 38 2 2" xfId="33440"/>
    <cellStyle name="Sub totals 5 38 2 3" xfId="33441"/>
    <cellStyle name="Sub totals 5 38 2 4" xfId="33442"/>
    <cellStyle name="Sub totals 5 38 3" xfId="33443"/>
    <cellStyle name="Sub totals 5 38 4" xfId="33444"/>
    <cellStyle name="Sub totals 5 39" xfId="4562"/>
    <cellStyle name="Sub totals 5 39 2" xfId="33445"/>
    <cellStyle name="Sub totals 5 39 2 2" xfId="33446"/>
    <cellStyle name="Sub totals 5 39 2 3" xfId="33447"/>
    <cellStyle name="Sub totals 5 39 2 4" xfId="33448"/>
    <cellStyle name="Sub totals 5 39 3" xfId="33449"/>
    <cellStyle name="Sub totals 5 39 4" xfId="33450"/>
    <cellStyle name="Sub totals 5 4" xfId="4563"/>
    <cellStyle name="Sub totals 5 4 2" xfId="33451"/>
    <cellStyle name="Sub totals 5 4 2 2" xfId="33452"/>
    <cellStyle name="Sub totals 5 4 2 3" xfId="33453"/>
    <cellStyle name="Sub totals 5 4 2 4" xfId="33454"/>
    <cellStyle name="Sub totals 5 4 3" xfId="33455"/>
    <cellStyle name="Sub totals 5 4 4" xfId="33456"/>
    <cellStyle name="Sub totals 5 40" xfId="4564"/>
    <cellStyle name="Sub totals 5 40 2" xfId="33457"/>
    <cellStyle name="Sub totals 5 40 2 2" xfId="33458"/>
    <cellStyle name="Sub totals 5 40 2 3" xfId="33459"/>
    <cellStyle name="Sub totals 5 40 2 4" xfId="33460"/>
    <cellStyle name="Sub totals 5 40 3" xfId="33461"/>
    <cellStyle name="Sub totals 5 40 4" xfId="33462"/>
    <cellStyle name="Sub totals 5 41" xfId="4565"/>
    <cellStyle name="Sub totals 5 41 2" xfId="33463"/>
    <cellStyle name="Sub totals 5 41 2 2" xfId="33464"/>
    <cellStyle name="Sub totals 5 41 2 3" xfId="33465"/>
    <cellStyle name="Sub totals 5 41 2 4" xfId="33466"/>
    <cellStyle name="Sub totals 5 41 3" xfId="33467"/>
    <cellStyle name="Sub totals 5 41 4" xfId="33468"/>
    <cellStyle name="Sub totals 5 42" xfId="4566"/>
    <cellStyle name="Sub totals 5 42 2" xfId="33469"/>
    <cellStyle name="Sub totals 5 42 2 2" xfId="33470"/>
    <cellStyle name="Sub totals 5 42 2 3" xfId="33471"/>
    <cellStyle name="Sub totals 5 42 2 4" xfId="33472"/>
    <cellStyle name="Sub totals 5 42 3" xfId="33473"/>
    <cellStyle name="Sub totals 5 42 4" xfId="33474"/>
    <cellStyle name="Sub totals 5 43" xfId="4567"/>
    <cellStyle name="Sub totals 5 43 2" xfId="33475"/>
    <cellStyle name="Sub totals 5 43 2 2" xfId="33476"/>
    <cellStyle name="Sub totals 5 43 2 3" xfId="33477"/>
    <cellStyle name="Sub totals 5 43 2 4" xfId="33478"/>
    <cellStyle name="Sub totals 5 43 3" xfId="33479"/>
    <cellStyle name="Sub totals 5 43 4" xfId="33480"/>
    <cellStyle name="Sub totals 5 44" xfId="4568"/>
    <cellStyle name="Sub totals 5 44 2" xfId="33481"/>
    <cellStyle name="Sub totals 5 44 2 2" xfId="33482"/>
    <cellStyle name="Sub totals 5 44 2 3" xfId="33483"/>
    <cellStyle name="Sub totals 5 44 2 4" xfId="33484"/>
    <cellStyle name="Sub totals 5 44 3" xfId="33485"/>
    <cellStyle name="Sub totals 5 44 4" xfId="33486"/>
    <cellStyle name="Sub totals 5 45" xfId="33487"/>
    <cellStyle name="Sub totals 5 45 2" xfId="33488"/>
    <cellStyle name="Sub totals 5 45 3" xfId="33489"/>
    <cellStyle name="Sub totals 5 45 4" xfId="33490"/>
    <cellStyle name="Sub totals 5 46" xfId="33491"/>
    <cellStyle name="Sub totals 5 47" xfId="33492"/>
    <cellStyle name="Sub totals 5 5" xfId="4569"/>
    <cellStyle name="Sub totals 5 5 2" xfId="33493"/>
    <cellStyle name="Sub totals 5 5 2 2" xfId="33494"/>
    <cellStyle name="Sub totals 5 5 2 3" xfId="33495"/>
    <cellStyle name="Sub totals 5 5 2 4" xfId="33496"/>
    <cellStyle name="Sub totals 5 5 3" xfId="33497"/>
    <cellStyle name="Sub totals 5 5 4" xfId="33498"/>
    <cellStyle name="Sub totals 5 6" xfId="4570"/>
    <cellStyle name="Sub totals 5 6 2" xfId="33499"/>
    <cellStyle name="Sub totals 5 6 2 2" xfId="33500"/>
    <cellStyle name="Sub totals 5 6 2 3" xfId="33501"/>
    <cellStyle name="Sub totals 5 6 2 4" xfId="33502"/>
    <cellStyle name="Sub totals 5 6 3" xfId="33503"/>
    <cellStyle name="Sub totals 5 6 4" xfId="33504"/>
    <cellStyle name="Sub totals 5 7" xfId="4571"/>
    <cellStyle name="Sub totals 5 7 2" xfId="33505"/>
    <cellStyle name="Sub totals 5 7 2 2" xfId="33506"/>
    <cellStyle name="Sub totals 5 7 2 3" xfId="33507"/>
    <cellStyle name="Sub totals 5 7 2 4" xfId="33508"/>
    <cellStyle name="Sub totals 5 7 3" xfId="33509"/>
    <cellStyle name="Sub totals 5 7 4" xfId="33510"/>
    <cellStyle name="Sub totals 5 8" xfId="4572"/>
    <cellStyle name="Sub totals 5 8 2" xfId="33511"/>
    <cellStyle name="Sub totals 5 8 2 2" xfId="33512"/>
    <cellStyle name="Sub totals 5 8 2 3" xfId="33513"/>
    <cellStyle name="Sub totals 5 8 2 4" xfId="33514"/>
    <cellStyle name="Sub totals 5 8 3" xfId="33515"/>
    <cellStyle name="Sub totals 5 8 4" xfId="33516"/>
    <cellStyle name="Sub totals 5 9" xfId="4573"/>
    <cellStyle name="Sub totals 5 9 2" xfId="33517"/>
    <cellStyle name="Sub totals 5 9 2 2" xfId="33518"/>
    <cellStyle name="Sub totals 5 9 2 3" xfId="33519"/>
    <cellStyle name="Sub totals 5 9 2 4" xfId="33520"/>
    <cellStyle name="Sub totals 5 9 3" xfId="33521"/>
    <cellStyle name="Sub totals 5 9 4" xfId="33522"/>
    <cellStyle name="Sub totals 6" xfId="4574"/>
    <cellStyle name="Sub totals 6 10" xfId="4575"/>
    <cellStyle name="Sub totals 6 10 2" xfId="33523"/>
    <cellStyle name="Sub totals 6 10 2 2" xfId="33524"/>
    <cellStyle name="Sub totals 6 10 2 3" xfId="33525"/>
    <cellStyle name="Sub totals 6 10 2 4" xfId="33526"/>
    <cellStyle name="Sub totals 6 10 3" xfId="33527"/>
    <cellStyle name="Sub totals 6 10 4" xfId="33528"/>
    <cellStyle name="Sub totals 6 11" xfId="4576"/>
    <cellStyle name="Sub totals 6 11 2" xfId="33529"/>
    <cellStyle name="Sub totals 6 11 2 2" xfId="33530"/>
    <cellStyle name="Sub totals 6 11 2 3" xfId="33531"/>
    <cellStyle name="Sub totals 6 11 2 4" xfId="33532"/>
    <cellStyle name="Sub totals 6 11 3" xfId="33533"/>
    <cellStyle name="Sub totals 6 11 4" xfId="33534"/>
    <cellStyle name="Sub totals 6 12" xfId="4577"/>
    <cellStyle name="Sub totals 6 12 2" xfId="33535"/>
    <cellStyle name="Sub totals 6 12 2 2" xfId="33536"/>
    <cellStyle name="Sub totals 6 12 2 3" xfId="33537"/>
    <cellStyle name="Sub totals 6 12 2 4" xfId="33538"/>
    <cellStyle name="Sub totals 6 12 3" xfId="33539"/>
    <cellStyle name="Sub totals 6 12 4" xfId="33540"/>
    <cellStyle name="Sub totals 6 13" xfId="4578"/>
    <cellStyle name="Sub totals 6 13 2" xfId="33541"/>
    <cellStyle name="Sub totals 6 13 2 2" xfId="33542"/>
    <cellStyle name="Sub totals 6 13 2 3" xfId="33543"/>
    <cellStyle name="Sub totals 6 13 2 4" xfId="33544"/>
    <cellStyle name="Sub totals 6 13 3" xfId="33545"/>
    <cellStyle name="Sub totals 6 13 4" xfId="33546"/>
    <cellStyle name="Sub totals 6 14" xfId="4579"/>
    <cellStyle name="Sub totals 6 14 2" xfId="33547"/>
    <cellStyle name="Sub totals 6 14 2 2" xfId="33548"/>
    <cellStyle name="Sub totals 6 14 2 3" xfId="33549"/>
    <cellStyle name="Sub totals 6 14 2 4" xfId="33550"/>
    <cellStyle name="Sub totals 6 14 3" xfId="33551"/>
    <cellStyle name="Sub totals 6 14 4" xfId="33552"/>
    <cellStyle name="Sub totals 6 15" xfId="4580"/>
    <cellStyle name="Sub totals 6 15 2" xfId="33553"/>
    <cellStyle name="Sub totals 6 15 2 2" xfId="33554"/>
    <cellStyle name="Sub totals 6 15 2 3" xfId="33555"/>
    <cellStyle name="Sub totals 6 15 2 4" xfId="33556"/>
    <cellStyle name="Sub totals 6 15 3" xfId="33557"/>
    <cellStyle name="Sub totals 6 15 4" xfId="33558"/>
    <cellStyle name="Sub totals 6 16" xfId="4581"/>
    <cellStyle name="Sub totals 6 16 2" xfId="33559"/>
    <cellStyle name="Sub totals 6 16 2 2" xfId="33560"/>
    <cellStyle name="Sub totals 6 16 2 3" xfId="33561"/>
    <cellStyle name="Sub totals 6 16 2 4" xfId="33562"/>
    <cellStyle name="Sub totals 6 16 3" xfId="33563"/>
    <cellStyle name="Sub totals 6 16 4" xfId="33564"/>
    <cellStyle name="Sub totals 6 17" xfId="4582"/>
    <cellStyle name="Sub totals 6 17 2" xfId="33565"/>
    <cellStyle name="Sub totals 6 17 2 2" xfId="33566"/>
    <cellStyle name="Sub totals 6 17 2 3" xfId="33567"/>
    <cellStyle name="Sub totals 6 17 2 4" xfId="33568"/>
    <cellStyle name="Sub totals 6 17 3" xfId="33569"/>
    <cellStyle name="Sub totals 6 17 4" xfId="33570"/>
    <cellStyle name="Sub totals 6 18" xfId="4583"/>
    <cellStyle name="Sub totals 6 18 2" xfId="33571"/>
    <cellStyle name="Sub totals 6 18 2 2" xfId="33572"/>
    <cellStyle name="Sub totals 6 18 2 3" xfId="33573"/>
    <cellStyle name="Sub totals 6 18 2 4" xfId="33574"/>
    <cellStyle name="Sub totals 6 18 3" xfId="33575"/>
    <cellStyle name="Sub totals 6 18 4" xfId="33576"/>
    <cellStyle name="Sub totals 6 19" xfId="4584"/>
    <cellStyle name="Sub totals 6 19 2" xfId="33577"/>
    <cellStyle name="Sub totals 6 19 2 2" xfId="33578"/>
    <cellStyle name="Sub totals 6 19 2 3" xfId="33579"/>
    <cellStyle name="Sub totals 6 19 2 4" xfId="33580"/>
    <cellStyle name="Sub totals 6 19 3" xfId="33581"/>
    <cellStyle name="Sub totals 6 19 4" xfId="33582"/>
    <cellStyle name="Sub totals 6 2" xfId="4585"/>
    <cellStyle name="Sub totals 6 2 10" xfId="4586"/>
    <cellStyle name="Sub totals 6 2 10 2" xfId="33583"/>
    <cellStyle name="Sub totals 6 2 10 2 2" xfId="33584"/>
    <cellStyle name="Sub totals 6 2 10 2 3" xfId="33585"/>
    <cellStyle name="Sub totals 6 2 10 2 4" xfId="33586"/>
    <cellStyle name="Sub totals 6 2 10 3" xfId="33587"/>
    <cellStyle name="Sub totals 6 2 10 4" xfId="33588"/>
    <cellStyle name="Sub totals 6 2 11" xfId="4587"/>
    <cellStyle name="Sub totals 6 2 11 2" xfId="33589"/>
    <cellStyle name="Sub totals 6 2 11 2 2" xfId="33590"/>
    <cellStyle name="Sub totals 6 2 11 2 3" xfId="33591"/>
    <cellStyle name="Sub totals 6 2 11 2 4" xfId="33592"/>
    <cellStyle name="Sub totals 6 2 11 3" xfId="33593"/>
    <cellStyle name="Sub totals 6 2 11 4" xfId="33594"/>
    <cellStyle name="Sub totals 6 2 12" xfId="4588"/>
    <cellStyle name="Sub totals 6 2 12 2" xfId="33595"/>
    <cellStyle name="Sub totals 6 2 12 2 2" xfId="33596"/>
    <cellStyle name="Sub totals 6 2 12 2 3" xfId="33597"/>
    <cellStyle name="Sub totals 6 2 12 2 4" xfId="33598"/>
    <cellStyle name="Sub totals 6 2 12 3" xfId="33599"/>
    <cellStyle name="Sub totals 6 2 12 4" xfId="33600"/>
    <cellStyle name="Sub totals 6 2 13" xfId="4589"/>
    <cellStyle name="Sub totals 6 2 13 2" xfId="33601"/>
    <cellStyle name="Sub totals 6 2 13 2 2" xfId="33602"/>
    <cellStyle name="Sub totals 6 2 13 2 3" xfId="33603"/>
    <cellStyle name="Sub totals 6 2 13 2 4" xfId="33604"/>
    <cellStyle name="Sub totals 6 2 13 3" xfId="33605"/>
    <cellStyle name="Sub totals 6 2 13 4" xfId="33606"/>
    <cellStyle name="Sub totals 6 2 14" xfId="4590"/>
    <cellStyle name="Sub totals 6 2 14 2" xfId="33607"/>
    <cellStyle name="Sub totals 6 2 14 2 2" xfId="33608"/>
    <cellStyle name="Sub totals 6 2 14 2 3" xfId="33609"/>
    <cellStyle name="Sub totals 6 2 14 2 4" xfId="33610"/>
    <cellStyle name="Sub totals 6 2 14 3" xfId="33611"/>
    <cellStyle name="Sub totals 6 2 14 4" xfId="33612"/>
    <cellStyle name="Sub totals 6 2 15" xfId="4591"/>
    <cellStyle name="Sub totals 6 2 15 2" xfId="33613"/>
    <cellStyle name="Sub totals 6 2 15 2 2" xfId="33614"/>
    <cellStyle name="Sub totals 6 2 15 2 3" xfId="33615"/>
    <cellStyle name="Sub totals 6 2 15 2 4" xfId="33616"/>
    <cellStyle name="Sub totals 6 2 15 3" xfId="33617"/>
    <cellStyle name="Sub totals 6 2 15 4" xfId="33618"/>
    <cellStyle name="Sub totals 6 2 16" xfId="4592"/>
    <cellStyle name="Sub totals 6 2 16 2" xfId="33619"/>
    <cellStyle name="Sub totals 6 2 16 2 2" xfId="33620"/>
    <cellStyle name="Sub totals 6 2 16 2 3" xfId="33621"/>
    <cellStyle name="Sub totals 6 2 16 2 4" xfId="33622"/>
    <cellStyle name="Sub totals 6 2 16 3" xfId="33623"/>
    <cellStyle name="Sub totals 6 2 16 4" xfId="33624"/>
    <cellStyle name="Sub totals 6 2 17" xfId="4593"/>
    <cellStyle name="Sub totals 6 2 17 2" xfId="33625"/>
    <cellStyle name="Sub totals 6 2 17 2 2" xfId="33626"/>
    <cellStyle name="Sub totals 6 2 17 2 3" xfId="33627"/>
    <cellStyle name="Sub totals 6 2 17 2 4" xfId="33628"/>
    <cellStyle name="Sub totals 6 2 17 3" xfId="33629"/>
    <cellStyle name="Sub totals 6 2 17 4" xfId="33630"/>
    <cellStyle name="Sub totals 6 2 18" xfId="4594"/>
    <cellStyle name="Sub totals 6 2 18 2" xfId="33631"/>
    <cellStyle name="Sub totals 6 2 18 2 2" xfId="33632"/>
    <cellStyle name="Sub totals 6 2 18 2 3" xfId="33633"/>
    <cellStyle name="Sub totals 6 2 18 2 4" xfId="33634"/>
    <cellStyle name="Sub totals 6 2 18 3" xfId="33635"/>
    <cellStyle name="Sub totals 6 2 18 4" xfId="33636"/>
    <cellStyle name="Sub totals 6 2 19" xfId="4595"/>
    <cellStyle name="Sub totals 6 2 19 2" xfId="33637"/>
    <cellStyle name="Sub totals 6 2 19 2 2" xfId="33638"/>
    <cellStyle name="Sub totals 6 2 19 2 3" xfId="33639"/>
    <cellStyle name="Sub totals 6 2 19 2 4" xfId="33640"/>
    <cellStyle name="Sub totals 6 2 19 3" xfId="33641"/>
    <cellStyle name="Sub totals 6 2 19 4" xfId="33642"/>
    <cellStyle name="Sub totals 6 2 2" xfId="4596"/>
    <cellStyle name="Sub totals 6 2 2 2" xfId="33643"/>
    <cellStyle name="Sub totals 6 2 2 2 2" xfId="33644"/>
    <cellStyle name="Sub totals 6 2 2 2 3" xfId="33645"/>
    <cellStyle name="Sub totals 6 2 2 2 4" xfId="33646"/>
    <cellStyle name="Sub totals 6 2 2 3" xfId="33647"/>
    <cellStyle name="Sub totals 6 2 2 4" xfId="33648"/>
    <cellStyle name="Sub totals 6 2 20" xfId="4597"/>
    <cellStyle name="Sub totals 6 2 20 2" xfId="33649"/>
    <cellStyle name="Sub totals 6 2 20 2 2" xfId="33650"/>
    <cellStyle name="Sub totals 6 2 20 2 3" xfId="33651"/>
    <cellStyle name="Sub totals 6 2 20 2 4" xfId="33652"/>
    <cellStyle name="Sub totals 6 2 20 3" xfId="33653"/>
    <cellStyle name="Sub totals 6 2 20 4" xfId="33654"/>
    <cellStyle name="Sub totals 6 2 21" xfId="4598"/>
    <cellStyle name="Sub totals 6 2 21 2" xfId="33655"/>
    <cellStyle name="Sub totals 6 2 21 2 2" xfId="33656"/>
    <cellStyle name="Sub totals 6 2 21 2 3" xfId="33657"/>
    <cellStyle name="Sub totals 6 2 21 2 4" xfId="33658"/>
    <cellStyle name="Sub totals 6 2 21 3" xfId="33659"/>
    <cellStyle name="Sub totals 6 2 21 4" xfId="33660"/>
    <cellStyle name="Sub totals 6 2 22" xfId="4599"/>
    <cellStyle name="Sub totals 6 2 22 2" xfId="33661"/>
    <cellStyle name="Sub totals 6 2 22 2 2" xfId="33662"/>
    <cellStyle name="Sub totals 6 2 22 2 3" xfId="33663"/>
    <cellStyle name="Sub totals 6 2 22 2 4" xfId="33664"/>
    <cellStyle name="Sub totals 6 2 22 3" xfId="33665"/>
    <cellStyle name="Sub totals 6 2 22 4" xfId="33666"/>
    <cellStyle name="Sub totals 6 2 23" xfId="4600"/>
    <cellStyle name="Sub totals 6 2 23 2" xfId="33667"/>
    <cellStyle name="Sub totals 6 2 23 2 2" xfId="33668"/>
    <cellStyle name="Sub totals 6 2 23 2 3" xfId="33669"/>
    <cellStyle name="Sub totals 6 2 23 2 4" xfId="33670"/>
    <cellStyle name="Sub totals 6 2 23 3" xfId="33671"/>
    <cellStyle name="Sub totals 6 2 23 4" xfId="33672"/>
    <cellStyle name="Sub totals 6 2 24" xfId="4601"/>
    <cellStyle name="Sub totals 6 2 24 2" xfId="33673"/>
    <cellStyle name="Sub totals 6 2 24 2 2" xfId="33674"/>
    <cellStyle name="Sub totals 6 2 24 2 3" xfId="33675"/>
    <cellStyle name="Sub totals 6 2 24 2 4" xfId="33676"/>
    <cellStyle name="Sub totals 6 2 24 3" xfId="33677"/>
    <cellStyle name="Sub totals 6 2 24 4" xfId="33678"/>
    <cellStyle name="Sub totals 6 2 25" xfId="4602"/>
    <cellStyle name="Sub totals 6 2 25 2" xfId="33679"/>
    <cellStyle name="Sub totals 6 2 25 2 2" xfId="33680"/>
    <cellStyle name="Sub totals 6 2 25 2 3" xfId="33681"/>
    <cellStyle name="Sub totals 6 2 25 2 4" xfId="33682"/>
    <cellStyle name="Sub totals 6 2 25 3" xfId="33683"/>
    <cellStyle name="Sub totals 6 2 25 4" xfId="33684"/>
    <cellStyle name="Sub totals 6 2 26" xfId="4603"/>
    <cellStyle name="Sub totals 6 2 26 2" xfId="33685"/>
    <cellStyle name="Sub totals 6 2 26 2 2" xfId="33686"/>
    <cellStyle name="Sub totals 6 2 26 2 3" xfId="33687"/>
    <cellStyle name="Sub totals 6 2 26 2 4" xfId="33688"/>
    <cellStyle name="Sub totals 6 2 26 3" xfId="33689"/>
    <cellStyle name="Sub totals 6 2 26 4" xfId="33690"/>
    <cellStyle name="Sub totals 6 2 27" xfId="4604"/>
    <cellStyle name="Sub totals 6 2 27 2" xfId="33691"/>
    <cellStyle name="Sub totals 6 2 27 2 2" xfId="33692"/>
    <cellStyle name="Sub totals 6 2 27 2 3" xfId="33693"/>
    <cellStyle name="Sub totals 6 2 27 2 4" xfId="33694"/>
    <cellStyle name="Sub totals 6 2 27 3" xfId="33695"/>
    <cellStyle name="Sub totals 6 2 27 4" xfId="33696"/>
    <cellStyle name="Sub totals 6 2 28" xfId="4605"/>
    <cellStyle name="Sub totals 6 2 28 2" xfId="33697"/>
    <cellStyle name="Sub totals 6 2 28 2 2" xfId="33698"/>
    <cellStyle name="Sub totals 6 2 28 2 3" xfId="33699"/>
    <cellStyle name="Sub totals 6 2 28 2 4" xfId="33700"/>
    <cellStyle name="Sub totals 6 2 28 3" xfId="33701"/>
    <cellStyle name="Sub totals 6 2 28 4" xfId="33702"/>
    <cellStyle name="Sub totals 6 2 29" xfId="4606"/>
    <cellStyle name="Sub totals 6 2 29 2" xfId="33703"/>
    <cellStyle name="Sub totals 6 2 29 2 2" xfId="33704"/>
    <cellStyle name="Sub totals 6 2 29 2 3" xfId="33705"/>
    <cellStyle name="Sub totals 6 2 29 2 4" xfId="33706"/>
    <cellStyle name="Sub totals 6 2 29 3" xfId="33707"/>
    <cellStyle name="Sub totals 6 2 29 4" xfId="33708"/>
    <cellStyle name="Sub totals 6 2 3" xfId="4607"/>
    <cellStyle name="Sub totals 6 2 3 2" xfId="33709"/>
    <cellStyle name="Sub totals 6 2 3 2 2" xfId="33710"/>
    <cellStyle name="Sub totals 6 2 3 2 3" xfId="33711"/>
    <cellStyle name="Sub totals 6 2 3 2 4" xfId="33712"/>
    <cellStyle name="Sub totals 6 2 3 3" xfId="33713"/>
    <cellStyle name="Sub totals 6 2 3 4" xfId="33714"/>
    <cellStyle name="Sub totals 6 2 30" xfId="4608"/>
    <cellStyle name="Sub totals 6 2 30 2" xfId="33715"/>
    <cellStyle name="Sub totals 6 2 30 2 2" xfId="33716"/>
    <cellStyle name="Sub totals 6 2 30 2 3" xfId="33717"/>
    <cellStyle name="Sub totals 6 2 30 2 4" xfId="33718"/>
    <cellStyle name="Sub totals 6 2 30 3" xfId="33719"/>
    <cellStyle name="Sub totals 6 2 30 4" xfId="33720"/>
    <cellStyle name="Sub totals 6 2 31" xfId="4609"/>
    <cellStyle name="Sub totals 6 2 31 2" xfId="33721"/>
    <cellStyle name="Sub totals 6 2 31 2 2" xfId="33722"/>
    <cellStyle name="Sub totals 6 2 31 2 3" xfId="33723"/>
    <cellStyle name="Sub totals 6 2 31 2 4" xfId="33724"/>
    <cellStyle name="Sub totals 6 2 31 3" xfId="33725"/>
    <cellStyle name="Sub totals 6 2 31 4" xfId="33726"/>
    <cellStyle name="Sub totals 6 2 32" xfId="4610"/>
    <cellStyle name="Sub totals 6 2 32 2" xfId="33727"/>
    <cellStyle name="Sub totals 6 2 32 2 2" xfId="33728"/>
    <cellStyle name="Sub totals 6 2 32 2 3" xfId="33729"/>
    <cellStyle name="Sub totals 6 2 32 2 4" xfId="33730"/>
    <cellStyle name="Sub totals 6 2 32 3" xfId="33731"/>
    <cellStyle name="Sub totals 6 2 32 4" xfId="33732"/>
    <cellStyle name="Sub totals 6 2 33" xfId="4611"/>
    <cellStyle name="Sub totals 6 2 33 2" xfId="33733"/>
    <cellStyle name="Sub totals 6 2 33 2 2" xfId="33734"/>
    <cellStyle name="Sub totals 6 2 33 2 3" xfId="33735"/>
    <cellStyle name="Sub totals 6 2 33 2 4" xfId="33736"/>
    <cellStyle name="Sub totals 6 2 33 3" xfId="33737"/>
    <cellStyle name="Sub totals 6 2 33 4" xfId="33738"/>
    <cellStyle name="Sub totals 6 2 34" xfId="4612"/>
    <cellStyle name="Sub totals 6 2 34 2" xfId="33739"/>
    <cellStyle name="Sub totals 6 2 34 2 2" xfId="33740"/>
    <cellStyle name="Sub totals 6 2 34 2 3" xfId="33741"/>
    <cellStyle name="Sub totals 6 2 34 2 4" xfId="33742"/>
    <cellStyle name="Sub totals 6 2 34 3" xfId="33743"/>
    <cellStyle name="Sub totals 6 2 34 4" xfId="33744"/>
    <cellStyle name="Sub totals 6 2 35" xfId="4613"/>
    <cellStyle name="Sub totals 6 2 35 2" xfId="33745"/>
    <cellStyle name="Sub totals 6 2 35 2 2" xfId="33746"/>
    <cellStyle name="Sub totals 6 2 35 2 3" xfId="33747"/>
    <cellStyle name="Sub totals 6 2 35 2 4" xfId="33748"/>
    <cellStyle name="Sub totals 6 2 35 3" xfId="33749"/>
    <cellStyle name="Sub totals 6 2 35 4" xfId="33750"/>
    <cellStyle name="Sub totals 6 2 36" xfId="4614"/>
    <cellStyle name="Sub totals 6 2 36 2" xfId="33751"/>
    <cellStyle name="Sub totals 6 2 36 2 2" xfId="33752"/>
    <cellStyle name="Sub totals 6 2 36 2 3" xfId="33753"/>
    <cellStyle name="Sub totals 6 2 36 2 4" xfId="33754"/>
    <cellStyle name="Sub totals 6 2 36 3" xfId="33755"/>
    <cellStyle name="Sub totals 6 2 36 4" xfId="33756"/>
    <cellStyle name="Sub totals 6 2 37" xfId="4615"/>
    <cellStyle name="Sub totals 6 2 37 2" xfId="33757"/>
    <cellStyle name="Sub totals 6 2 37 2 2" xfId="33758"/>
    <cellStyle name="Sub totals 6 2 37 2 3" xfId="33759"/>
    <cellStyle name="Sub totals 6 2 37 2 4" xfId="33760"/>
    <cellStyle name="Sub totals 6 2 37 3" xfId="33761"/>
    <cellStyle name="Sub totals 6 2 37 4" xfId="33762"/>
    <cellStyle name="Sub totals 6 2 38" xfId="4616"/>
    <cellStyle name="Sub totals 6 2 38 2" xfId="33763"/>
    <cellStyle name="Sub totals 6 2 38 2 2" xfId="33764"/>
    <cellStyle name="Sub totals 6 2 38 2 3" xfId="33765"/>
    <cellStyle name="Sub totals 6 2 38 2 4" xfId="33766"/>
    <cellStyle name="Sub totals 6 2 38 3" xfId="33767"/>
    <cellStyle name="Sub totals 6 2 38 4" xfId="33768"/>
    <cellStyle name="Sub totals 6 2 39" xfId="4617"/>
    <cellStyle name="Sub totals 6 2 39 2" xfId="33769"/>
    <cellStyle name="Sub totals 6 2 39 2 2" xfId="33770"/>
    <cellStyle name="Sub totals 6 2 39 2 3" xfId="33771"/>
    <cellStyle name="Sub totals 6 2 39 2 4" xfId="33772"/>
    <cellStyle name="Sub totals 6 2 39 3" xfId="33773"/>
    <cellStyle name="Sub totals 6 2 39 4" xfId="33774"/>
    <cellStyle name="Sub totals 6 2 4" xfId="4618"/>
    <cellStyle name="Sub totals 6 2 4 2" xfId="33775"/>
    <cellStyle name="Sub totals 6 2 4 2 2" xfId="33776"/>
    <cellStyle name="Sub totals 6 2 4 2 3" xfId="33777"/>
    <cellStyle name="Sub totals 6 2 4 2 4" xfId="33778"/>
    <cellStyle name="Sub totals 6 2 4 3" xfId="33779"/>
    <cellStyle name="Sub totals 6 2 4 4" xfId="33780"/>
    <cellStyle name="Sub totals 6 2 40" xfId="4619"/>
    <cellStyle name="Sub totals 6 2 40 2" xfId="33781"/>
    <cellStyle name="Sub totals 6 2 40 2 2" xfId="33782"/>
    <cellStyle name="Sub totals 6 2 40 2 3" xfId="33783"/>
    <cellStyle name="Sub totals 6 2 40 2 4" xfId="33784"/>
    <cellStyle name="Sub totals 6 2 40 3" xfId="33785"/>
    <cellStyle name="Sub totals 6 2 40 4" xfId="33786"/>
    <cellStyle name="Sub totals 6 2 41" xfId="4620"/>
    <cellStyle name="Sub totals 6 2 41 2" xfId="33787"/>
    <cellStyle name="Sub totals 6 2 41 2 2" xfId="33788"/>
    <cellStyle name="Sub totals 6 2 41 2 3" xfId="33789"/>
    <cellStyle name="Sub totals 6 2 41 2 4" xfId="33790"/>
    <cellStyle name="Sub totals 6 2 41 3" xfId="33791"/>
    <cellStyle name="Sub totals 6 2 41 4" xfId="33792"/>
    <cellStyle name="Sub totals 6 2 42" xfId="4621"/>
    <cellStyle name="Sub totals 6 2 42 2" xfId="33793"/>
    <cellStyle name="Sub totals 6 2 42 2 2" xfId="33794"/>
    <cellStyle name="Sub totals 6 2 42 2 3" xfId="33795"/>
    <cellStyle name="Sub totals 6 2 42 2 4" xfId="33796"/>
    <cellStyle name="Sub totals 6 2 42 3" xfId="33797"/>
    <cellStyle name="Sub totals 6 2 42 4" xfId="33798"/>
    <cellStyle name="Sub totals 6 2 43" xfId="4622"/>
    <cellStyle name="Sub totals 6 2 43 2" xfId="33799"/>
    <cellStyle name="Sub totals 6 2 43 2 2" xfId="33800"/>
    <cellStyle name="Sub totals 6 2 43 2 3" xfId="33801"/>
    <cellStyle name="Sub totals 6 2 43 2 4" xfId="33802"/>
    <cellStyle name="Sub totals 6 2 43 3" xfId="33803"/>
    <cellStyle name="Sub totals 6 2 43 4" xfId="33804"/>
    <cellStyle name="Sub totals 6 2 44" xfId="4623"/>
    <cellStyle name="Sub totals 6 2 44 2" xfId="33805"/>
    <cellStyle name="Sub totals 6 2 44 2 2" xfId="33806"/>
    <cellStyle name="Sub totals 6 2 44 2 3" xfId="33807"/>
    <cellStyle name="Sub totals 6 2 44 2 4" xfId="33808"/>
    <cellStyle name="Sub totals 6 2 44 3" xfId="33809"/>
    <cellStyle name="Sub totals 6 2 44 4" xfId="33810"/>
    <cellStyle name="Sub totals 6 2 45" xfId="33811"/>
    <cellStyle name="Sub totals 6 2 45 2" xfId="33812"/>
    <cellStyle name="Sub totals 6 2 45 3" xfId="33813"/>
    <cellStyle name="Sub totals 6 2 45 4" xfId="33814"/>
    <cellStyle name="Sub totals 6 2 46" xfId="33815"/>
    <cellStyle name="Sub totals 6 2 46 2" xfId="33816"/>
    <cellStyle name="Sub totals 6 2 46 3" xfId="33817"/>
    <cellStyle name="Sub totals 6 2 46 4" xfId="33818"/>
    <cellStyle name="Sub totals 6 2 47" xfId="33819"/>
    <cellStyle name="Sub totals 6 2 48" xfId="33820"/>
    <cellStyle name="Sub totals 6 2 5" xfId="4624"/>
    <cellStyle name="Sub totals 6 2 5 2" xfId="33821"/>
    <cellStyle name="Sub totals 6 2 5 2 2" xfId="33822"/>
    <cellStyle name="Sub totals 6 2 5 2 3" xfId="33823"/>
    <cellStyle name="Sub totals 6 2 5 2 4" xfId="33824"/>
    <cellStyle name="Sub totals 6 2 5 3" xfId="33825"/>
    <cellStyle name="Sub totals 6 2 5 4" xfId="33826"/>
    <cellStyle name="Sub totals 6 2 6" xfId="4625"/>
    <cellStyle name="Sub totals 6 2 6 2" xfId="33827"/>
    <cellStyle name="Sub totals 6 2 6 2 2" xfId="33828"/>
    <cellStyle name="Sub totals 6 2 6 2 3" xfId="33829"/>
    <cellStyle name="Sub totals 6 2 6 2 4" xfId="33830"/>
    <cellStyle name="Sub totals 6 2 6 3" xfId="33831"/>
    <cellStyle name="Sub totals 6 2 6 4" xfId="33832"/>
    <cellStyle name="Sub totals 6 2 7" xfId="4626"/>
    <cellStyle name="Sub totals 6 2 7 2" xfId="33833"/>
    <cellStyle name="Sub totals 6 2 7 2 2" xfId="33834"/>
    <cellStyle name="Sub totals 6 2 7 2 3" xfId="33835"/>
    <cellStyle name="Sub totals 6 2 7 2 4" xfId="33836"/>
    <cellStyle name="Sub totals 6 2 7 3" xfId="33837"/>
    <cellStyle name="Sub totals 6 2 7 4" xfId="33838"/>
    <cellStyle name="Sub totals 6 2 8" xfId="4627"/>
    <cellStyle name="Sub totals 6 2 8 2" xfId="33839"/>
    <cellStyle name="Sub totals 6 2 8 2 2" xfId="33840"/>
    <cellStyle name="Sub totals 6 2 8 2 3" xfId="33841"/>
    <cellStyle name="Sub totals 6 2 8 2 4" xfId="33842"/>
    <cellStyle name="Sub totals 6 2 8 3" xfId="33843"/>
    <cellStyle name="Sub totals 6 2 8 4" xfId="33844"/>
    <cellStyle name="Sub totals 6 2 9" xfId="4628"/>
    <cellStyle name="Sub totals 6 2 9 2" xfId="33845"/>
    <cellStyle name="Sub totals 6 2 9 2 2" xfId="33846"/>
    <cellStyle name="Sub totals 6 2 9 2 3" xfId="33847"/>
    <cellStyle name="Sub totals 6 2 9 2 4" xfId="33848"/>
    <cellStyle name="Sub totals 6 2 9 3" xfId="33849"/>
    <cellStyle name="Sub totals 6 2 9 4" xfId="33850"/>
    <cellStyle name="Sub totals 6 20" xfId="4629"/>
    <cellStyle name="Sub totals 6 20 2" xfId="33851"/>
    <cellStyle name="Sub totals 6 20 2 2" xfId="33852"/>
    <cellStyle name="Sub totals 6 20 2 3" xfId="33853"/>
    <cellStyle name="Sub totals 6 20 2 4" xfId="33854"/>
    <cellStyle name="Sub totals 6 20 3" xfId="33855"/>
    <cellStyle name="Sub totals 6 20 4" xfId="33856"/>
    <cellStyle name="Sub totals 6 21" xfId="4630"/>
    <cellStyle name="Sub totals 6 21 2" xfId="33857"/>
    <cellStyle name="Sub totals 6 21 2 2" xfId="33858"/>
    <cellStyle name="Sub totals 6 21 2 3" xfId="33859"/>
    <cellStyle name="Sub totals 6 21 2 4" xfId="33860"/>
    <cellStyle name="Sub totals 6 21 3" xfId="33861"/>
    <cellStyle name="Sub totals 6 21 4" xfId="33862"/>
    <cellStyle name="Sub totals 6 22" xfId="4631"/>
    <cellStyle name="Sub totals 6 22 2" xfId="33863"/>
    <cellStyle name="Sub totals 6 22 2 2" xfId="33864"/>
    <cellStyle name="Sub totals 6 22 2 3" xfId="33865"/>
    <cellStyle name="Sub totals 6 22 2 4" xfId="33866"/>
    <cellStyle name="Sub totals 6 22 3" xfId="33867"/>
    <cellStyle name="Sub totals 6 22 4" xfId="33868"/>
    <cellStyle name="Sub totals 6 23" xfId="4632"/>
    <cellStyle name="Sub totals 6 23 2" xfId="33869"/>
    <cellStyle name="Sub totals 6 23 2 2" xfId="33870"/>
    <cellStyle name="Sub totals 6 23 2 3" xfId="33871"/>
    <cellStyle name="Sub totals 6 23 2 4" xfId="33872"/>
    <cellStyle name="Sub totals 6 23 3" xfId="33873"/>
    <cellStyle name="Sub totals 6 23 4" xfId="33874"/>
    <cellStyle name="Sub totals 6 24" xfId="4633"/>
    <cellStyle name="Sub totals 6 24 2" xfId="33875"/>
    <cellStyle name="Sub totals 6 24 2 2" xfId="33876"/>
    <cellStyle name="Sub totals 6 24 2 3" xfId="33877"/>
    <cellStyle name="Sub totals 6 24 2 4" xfId="33878"/>
    <cellStyle name="Sub totals 6 24 3" xfId="33879"/>
    <cellStyle name="Sub totals 6 24 4" xfId="33880"/>
    <cellStyle name="Sub totals 6 25" xfId="4634"/>
    <cellStyle name="Sub totals 6 25 2" xfId="33881"/>
    <cellStyle name="Sub totals 6 25 2 2" xfId="33882"/>
    <cellStyle name="Sub totals 6 25 2 3" xfId="33883"/>
    <cellStyle name="Sub totals 6 25 2 4" xfId="33884"/>
    <cellStyle name="Sub totals 6 25 3" xfId="33885"/>
    <cellStyle name="Sub totals 6 25 4" xfId="33886"/>
    <cellStyle name="Sub totals 6 26" xfId="4635"/>
    <cellStyle name="Sub totals 6 26 2" xfId="33887"/>
    <cellStyle name="Sub totals 6 26 2 2" xfId="33888"/>
    <cellStyle name="Sub totals 6 26 2 3" xfId="33889"/>
    <cellStyle name="Sub totals 6 26 2 4" xfId="33890"/>
    <cellStyle name="Sub totals 6 26 3" xfId="33891"/>
    <cellStyle name="Sub totals 6 26 4" xfId="33892"/>
    <cellStyle name="Sub totals 6 27" xfId="4636"/>
    <cellStyle name="Sub totals 6 27 2" xfId="33893"/>
    <cellStyle name="Sub totals 6 27 2 2" xfId="33894"/>
    <cellStyle name="Sub totals 6 27 2 3" xfId="33895"/>
    <cellStyle name="Sub totals 6 27 2 4" xfId="33896"/>
    <cellStyle name="Sub totals 6 27 3" xfId="33897"/>
    <cellStyle name="Sub totals 6 27 4" xfId="33898"/>
    <cellStyle name="Sub totals 6 28" xfId="4637"/>
    <cellStyle name="Sub totals 6 28 2" xfId="33899"/>
    <cellStyle name="Sub totals 6 28 2 2" xfId="33900"/>
    <cellStyle name="Sub totals 6 28 2 3" xfId="33901"/>
    <cellStyle name="Sub totals 6 28 2 4" xfId="33902"/>
    <cellStyle name="Sub totals 6 28 3" xfId="33903"/>
    <cellStyle name="Sub totals 6 28 4" xfId="33904"/>
    <cellStyle name="Sub totals 6 29" xfId="4638"/>
    <cellStyle name="Sub totals 6 29 2" xfId="33905"/>
    <cellStyle name="Sub totals 6 29 2 2" xfId="33906"/>
    <cellStyle name="Sub totals 6 29 2 3" xfId="33907"/>
    <cellStyle name="Sub totals 6 29 2 4" xfId="33908"/>
    <cellStyle name="Sub totals 6 29 3" xfId="33909"/>
    <cellStyle name="Sub totals 6 29 4" xfId="33910"/>
    <cellStyle name="Sub totals 6 3" xfId="4639"/>
    <cellStyle name="Sub totals 6 3 2" xfId="33911"/>
    <cellStyle name="Sub totals 6 3 2 2" xfId="33912"/>
    <cellStyle name="Sub totals 6 3 2 3" xfId="33913"/>
    <cellStyle name="Sub totals 6 3 2 4" xfId="33914"/>
    <cellStyle name="Sub totals 6 3 3" xfId="33915"/>
    <cellStyle name="Sub totals 6 3 4" xfId="33916"/>
    <cellStyle name="Sub totals 6 30" xfId="4640"/>
    <cellStyle name="Sub totals 6 30 2" xfId="33917"/>
    <cellStyle name="Sub totals 6 30 2 2" xfId="33918"/>
    <cellStyle name="Sub totals 6 30 2 3" xfId="33919"/>
    <cellStyle name="Sub totals 6 30 2 4" xfId="33920"/>
    <cellStyle name="Sub totals 6 30 3" xfId="33921"/>
    <cellStyle name="Sub totals 6 30 4" xfId="33922"/>
    <cellStyle name="Sub totals 6 31" xfId="4641"/>
    <cellStyle name="Sub totals 6 31 2" xfId="33923"/>
    <cellStyle name="Sub totals 6 31 2 2" xfId="33924"/>
    <cellStyle name="Sub totals 6 31 2 3" xfId="33925"/>
    <cellStyle name="Sub totals 6 31 2 4" xfId="33926"/>
    <cellStyle name="Sub totals 6 31 3" xfId="33927"/>
    <cellStyle name="Sub totals 6 31 4" xfId="33928"/>
    <cellStyle name="Sub totals 6 32" xfId="4642"/>
    <cellStyle name="Sub totals 6 32 2" xfId="33929"/>
    <cellStyle name="Sub totals 6 32 2 2" xfId="33930"/>
    <cellStyle name="Sub totals 6 32 2 3" xfId="33931"/>
    <cellStyle name="Sub totals 6 32 2 4" xfId="33932"/>
    <cellStyle name="Sub totals 6 32 3" xfId="33933"/>
    <cellStyle name="Sub totals 6 32 4" xfId="33934"/>
    <cellStyle name="Sub totals 6 33" xfId="4643"/>
    <cellStyle name="Sub totals 6 33 2" xfId="33935"/>
    <cellStyle name="Sub totals 6 33 2 2" xfId="33936"/>
    <cellStyle name="Sub totals 6 33 2 3" xfId="33937"/>
    <cellStyle name="Sub totals 6 33 2 4" xfId="33938"/>
    <cellStyle name="Sub totals 6 33 3" xfId="33939"/>
    <cellStyle name="Sub totals 6 33 4" xfId="33940"/>
    <cellStyle name="Sub totals 6 34" xfId="4644"/>
    <cellStyle name="Sub totals 6 34 2" xfId="33941"/>
    <cellStyle name="Sub totals 6 34 2 2" xfId="33942"/>
    <cellStyle name="Sub totals 6 34 2 3" xfId="33943"/>
    <cellStyle name="Sub totals 6 34 2 4" xfId="33944"/>
    <cellStyle name="Sub totals 6 34 3" xfId="33945"/>
    <cellStyle name="Sub totals 6 34 4" xfId="33946"/>
    <cellStyle name="Sub totals 6 35" xfId="4645"/>
    <cellStyle name="Sub totals 6 35 2" xfId="33947"/>
    <cellStyle name="Sub totals 6 35 2 2" xfId="33948"/>
    <cellStyle name="Sub totals 6 35 2 3" xfId="33949"/>
    <cellStyle name="Sub totals 6 35 2 4" xfId="33950"/>
    <cellStyle name="Sub totals 6 35 3" xfId="33951"/>
    <cellStyle name="Sub totals 6 35 4" xfId="33952"/>
    <cellStyle name="Sub totals 6 36" xfId="4646"/>
    <cellStyle name="Sub totals 6 36 2" xfId="33953"/>
    <cellStyle name="Sub totals 6 36 2 2" xfId="33954"/>
    <cellStyle name="Sub totals 6 36 2 3" xfId="33955"/>
    <cellStyle name="Sub totals 6 36 2 4" xfId="33956"/>
    <cellStyle name="Sub totals 6 36 3" xfId="33957"/>
    <cellStyle name="Sub totals 6 36 4" xfId="33958"/>
    <cellStyle name="Sub totals 6 37" xfId="4647"/>
    <cellStyle name="Sub totals 6 37 2" xfId="33959"/>
    <cellStyle name="Sub totals 6 37 2 2" xfId="33960"/>
    <cellStyle name="Sub totals 6 37 2 3" xfId="33961"/>
    <cellStyle name="Sub totals 6 37 2 4" xfId="33962"/>
    <cellStyle name="Sub totals 6 37 3" xfId="33963"/>
    <cellStyle name="Sub totals 6 37 4" xfId="33964"/>
    <cellStyle name="Sub totals 6 38" xfId="4648"/>
    <cellStyle name="Sub totals 6 38 2" xfId="33965"/>
    <cellStyle name="Sub totals 6 38 2 2" xfId="33966"/>
    <cellStyle name="Sub totals 6 38 2 3" xfId="33967"/>
    <cellStyle name="Sub totals 6 38 2 4" xfId="33968"/>
    <cellStyle name="Sub totals 6 38 3" xfId="33969"/>
    <cellStyle name="Sub totals 6 38 4" xfId="33970"/>
    <cellStyle name="Sub totals 6 39" xfId="4649"/>
    <cellStyle name="Sub totals 6 39 2" xfId="33971"/>
    <cellStyle name="Sub totals 6 39 2 2" xfId="33972"/>
    <cellStyle name="Sub totals 6 39 2 3" xfId="33973"/>
    <cellStyle name="Sub totals 6 39 2 4" xfId="33974"/>
    <cellStyle name="Sub totals 6 39 3" xfId="33975"/>
    <cellStyle name="Sub totals 6 39 4" xfId="33976"/>
    <cellStyle name="Sub totals 6 4" xfId="4650"/>
    <cellStyle name="Sub totals 6 4 2" xfId="33977"/>
    <cellStyle name="Sub totals 6 4 2 2" xfId="33978"/>
    <cellStyle name="Sub totals 6 4 2 3" xfId="33979"/>
    <cellStyle name="Sub totals 6 4 2 4" xfId="33980"/>
    <cellStyle name="Sub totals 6 4 3" xfId="33981"/>
    <cellStyle name="Sub totals 6 4 4" xfId="33982"/>
    <cellStyle name="Sub totals 6 40" xfId="4651"/>
    <cellStyle name="Sub totals 6 40 2" xfId="33983"/>
    <cellStyle name="Sub totals 6 40 2 2" xfId="33984"/>
    <cellStyle name="Sub totals 6 40 2 3" xfId="33985"/>
    <cellStyle name="Sub totals 6 40 2 4" xfId="33986"/>
    <cellStyle name="Sub totals 6 40 3" xfId="33987"/>
    <cellStyle name="Sub totals 6 40 4" xfId="33988"/>
    <cellStyle name="Sub totals 6 41" xfId="4652"/>
    <cellStyle name="Sub totals 6 41 2" xfId="33989"/>
    <cellStyle name="Sub totals 6 41 2 2" xfId="33990"/>
    <cellStyle name="Sub totals 6 41 2 3" xfId="33991"/>
    <cellStyle name="Sub totals 6 41 2 4" xfId="33992"/>
    <cellStyle name="Sub totals 6 41 3" xfId="33993"/>
    <cellStyle name="Sub totals 6 41 4" xfId="33994"/>
    <cellStyle name="Sub totals 6 42" xfId="4653"/>
    <cellStyle name="Sub totals 6 42 2" xfId="33995"/>
    <cellStyle name="Sub totals 6 42 2 2" xfId="33996"/>
    <cellStyle name="Sub totals 6 42 2 3" xfId="33997"/>
    <cellStyle name="Sub totals 6 42 2 4" xfId="33998"/>
    <cellStyle name="Sub totals 6 42 3" xfId="33999"/>
    <cellStyle name="Sub totals 6 42 4" xfId="34000"/>
    <cellStyle name="Sub totals 6 43" xfId="4654"/>
    <cellStyle name="Sub totals 6 43 2" xfId="34001"/>
    <cellStyle name="Sub totals 6 43 2 2" xfId="34002"/>
    <cellStyle name="Sub totals 6 43 2 3" xfId="34003"/>
    <cellStyle name="Sub totals 6 43 2 4" xfId="34004"/>
    <cellStyle name="Sub totals 6 43 3" xfId="34005"/>
    <cellStyle name="Sub totals 6 43 4" xfId="34006"/>
    <cellStyle name="Sub totals 6 44" xfId="4655"/>
    <cellStyle name="Sub totals 6 44 2" xfId="34007"/>
    <cellStyle name="Sub totals 6 44 2 2" xfId="34008"/>
    <cellStyle name="Sub totals 6 44 2 3" xfId="34009"/>
    <cellStyle name="Sub totals 6 44 2 4" xfId="34010"/>
    <cellStyle name="Sub totals 6 44 3" xfId="34011"/>
    <cellStyle name="Sub totals 6 44 4" xfId="34012"/>
    <cellStyle name="Sub totals 6 45" xfId="4656"/>
    <cellStyle name="Sub totals 6 45 2" xfId="34013"/>
    <cellStyle name="Sub totals 6 45 2 2" xfId="34014"/>
    <cellStyle name="Sub totals 6 45 2 3" xfId="34015"/>
    <cellStyle name="Sub totals 6 45 2 4" xfId="34016"/>
    <cellStyle name="Sub totals 6 45 3" xfId="34017"/>
    <cellStyle name="Sub totals 6 45 4" xfId="34018"/>
    <cellStyle name="Sub totals 6 46" xfId="34019"/>
    <cellStyle name="Sub totals 6 46 2" xfId="34020"/>
    <cellStyle name="Sub totals 6 46 3" xfId="34021"/>
    <cellStyle name="Sub totals 6 46 4" xfId="34022"/>
    <cellStyle name="Sub totals 6 47" xfId="34023"/>
    <cellStyle name="Sub totals 6 47 2" xfId="34024"/>
    <cellStyle name="Sub totals 6 47 3" xfId="34025"/>
    <cellStyle name="Sub totals 6 47 4" xfId="34026"/>
    <cellStyle name="Sub totals 6 48" xfId="34027"/>
    <cellStyle name="Sub totals 6 49" xfId="34028"/>
    <cellStyle name="Sub totals 6 5" xfId="4657"/>
    <cellStyle name="Sub totals 6 5 2" xfId="34029"/>
    <cellStyle name="Sub totals 6 5 2 2" xfId="34030"/>
    <cellStyle name="Sub totals 6 5 2 3" xfId="34031"/>
    <cellStyle name="Sub totals 6 5 2 4" xfId="34032"/>
    <cellStyle name="Sub totals 6 5 3" xfId="34033"/>
    <cellStyle name="Sub totals 6 5 4" xfId="34034"/>
    <cellStyle name="Sub totals 6 6" xfId="4658"/>
    <cellStyle name="Sub totals 6 6 2" xfId="34035"/>
    <cellStyle name="Sub totals 6 6 2 2" xfId="34036"/>
    <cellStyle name="Sub totals 6 6 2 3" xfId="34037"/>
    <cellStyle name="Sub totals 6 6 2 4" xfId="34038"/>
    <cellStyle name="Sub totals 6 6 3" xfId="34039"/>
    <cellStyle name="Sub totals 6 6 4" xfId="34040"/>
    <cellStyle name="Sub totals 6 7" xfId="4659"/>
    <cellStyle name="Sub totals 6 7 2" xfId="34041"/>
    <cellStyle name="Sub totals 6 7 2 2" xfId="34042"/>
    <cellStyle name="Sub totals 6 7 2 3" xfId="34043"/>
    <cellStyle name="Sub totals 6 7 2 4" xfId="34044"/>
    <cellStyle name="Sub totals 6 7 3" xfId="34045"/>
    <cellStyle name="Sub totals 6 7 4" xfId="34046"/>
    <cellStyle name="Sub totals 6 8" xfId="4660"/>
    <cellStyle name="Sub totals 6 8 2" xfId="34047"/>
    <cellStyle name="Sub totals 6 8 2 2" xfId="34048"/>
    <cellStyle name="Sub totals 6 8 2 3" xfId="34049"/>
    <cellStyle name="Sub totals 6 8 2 4" xfId="34050"/>
    <cellStyle name="Sub totals 6 8 3" xfId="34051"/>
    <cellStyle name="Sub totals 6 8 4" xfId="34052"/>
    <cellStyle name="Sub totals 6 9" xfId="4661"/>
    <cellStyle name="Sub totals 6 9 2" xfId="34053"/>
    <cellStyle name="Sub totals 6 9 2 2" xfId="34054"/>
    <cellStyle name="Sub totals 6 9 2 3" xfId="34055"/>
    <cellStyle name="Sub totals 6 9 2 4" xfId="34056"/>
    <cellStyle name="Sub totals 6 9 3" xfId="34057"/>
    <cellStyle name="Sub totals 6 9 4" xfId="34058"/>
    <cellStyle name="Sub totals 7" xfId="4662"/>
    <cellStyle name="Sub totals 7 10" xfId="4663"/>
    <cellStyle name="Sub totals 7 10 2" xfId="34059"/>
    <cellStyle name="Sub totals 7 10 2 2" xfId="34060"/>
    <cellStyle name="Sub totals 7 10 2 3" xfId="34061"/>
    <cellStyle name="Sub totals 7 10 2 4" xfId="34062"/>
    <cellStyle name="Sub totals 7 10 3" xfId="34063"/>
    <cellStyle name="Sub totals 7 10 4" xfId="34064"/>
    <cellStyle name="Sub totals 7 11" xfId="4664"/>
    <cellStyle name="Sub totals 7 11 2" xfId="34065"/>
    <cellStyle name="Sub totals 7 11 2 2" xfId="34066"/>
    <cellStyle name="Sub totals 7 11 2 3" xfId="34067"/>
    <cellStyle name="Sub totals 7 11 2 4" xfId="34068"/>
    <cellStyle name="Sub totals 7 11 3" xfId="34069"/>
    <cellStyle name="Sub totals 7 11 4" xfId="34070"/>
    <cellStyle name="Sub totals 7 12" xfId="4665"/>
    <cellStyle name="Sub totals 7 12 2" xfId="34071"/>
    <cellStyle name="Sub totals 7 12 2 2" xfId="34072"/>
    <cellStyle name="Sub totals 7 12 2 3" xfId="34073"/>
    <cellStyle name="Sub totals 7 12 2 4" xfId="34074"/>
    <cellStyle name="Sub totals 7 12 3" xfId="34075"/>
    <cellStyle name="Sub totals 7 12 4" xfId="34076"/>
    <cellStyle name="Sub totals 7 13" xfId="4666"/>
    <cellStyle name="Sub totals 7 13 2" xfId="34077"/>
    <cellStyle name="Sub totals 7 13 2 2" xfId="34078"/>
    <cellStyle name="Sub totals 7 13 2 3" xfId="34079"/>
    <cellStyle name="Sub totals 7 13 2 4" xfId="34080"/>
    <cellStyle name="Sub totals 7 13 3" xfId="34081"/>
    <cellStyle name="Sub totals 7 13 4" xfId="34082"/>
    <cellStyle name="Sub totals 7 14" xfId="4667"/>
    <cellStyle name="Sub totals 7 14 2" xfId="34083"/>
    <cellStyle name="Sub totals 7 14 2 2" xfId="34084"/>
    <cellStyle name="Sub totals 7 14 2 3" xfId="34085"/>
    <cellStyle name="Sub totals 7 14 2 4" xfId="34086"/>
    <cellStyle name="Sub totals 7 14 3" xfId="34087"/>
    <cellStyle name="Sub totals 7 14 4" xfId="34088"/>
    <cellStyle name="Sub totals 7 15" xfId="4668"/>
    <cellStyle name="Sub totals 7 15 2" xfId="34089"/>
    <cellStyle name="Sub totals 7 15 2 2" xfId="34090"/>
    <cellStyle name="Sub totals 7 15 2 3" xfId="34091"/>
    <cellStyle name="Sub totals 7 15 2 4" xfId="34092"/>
    <cellStyle name="Sub totals 7 15 3" xfId="34093"/>
    <cellStyle name="Sub totals 7 15 4" xfId="34094"/>
    <cellStyle name="Sub totals 7 16" xfId="4669"/>
    <cellStyle name="Sub totals 7 16 2" xfId="34095"/>
    <cellStyle name="Sub totals 7 16 2 2" xfId="34096"/>
    <cellStyle name="Sub totals 7 16 2 3" xfId="34097"/>
    <cellStyle name="Sub totals 7 16 2 4" xfId="34098"/>
    <cellStyle name="Sub totals 7 16 3" xfId="34099"/>
    <cellStyle name="Sub totals 7 16 4" xfId="34100"/>
    <cellStyle name="Sub totals 7 17" xfId="4670"/>
    <cellStyle name="Sub totals 7 17 2" xfId="34101"/>
    <cellStyle name="Sub totals 7 17 2 2" xfId="34102"/>
    <cellStyle name="Sub totals 7 17 2 3" xfId="34103"/>
    <cellStyle name="Sub totals 7 17 2 4" xfId="34104"/>
    <cellStyle name="Sub totals 7 17 3" xfId="34105"/>
    <cellStyle name="Sub totals 7 17 4" xfId="34106"/>
    <cellStyle name="Sub totals 7 18" xfId="4671"/>
    <cellStyle name="Sub totals 7 18 2" xfId="34107"/>
    <cellStyle name="Sub totals 7 18 2 2" xfId="34108"/>
    <cellStyle name="Sub totals 7 18 2 3" xfId="34109"/>
    <cellStyle name="Sub totals 7 18 2 4" xfId="34110"/>
    <cellStyle name="Sub totals 7 18 3" xfId="34111"/>
    <cellStyle name="Sub totals 7 18 4" xfId="34112"/>
    <cellStyle name="Sub totals 7 19" xfId="4672"/>
    <cellStyle name="Sub totals 7 19 2" xfId="34113"/>
    <cellStyle name="Sub totals 7 19 2 2" xfId="34114"/>
    <cellStyle name="Sub totals 7 19 2 3" xfId="34115"/>
    <cellStyle name="Sub totals 7 19 2 4" xfId="34116"/>
    <cellStyle name="Sub totals 7 19 3" xfId="34117"/>
    <cellStyle name="Sub totals 7 19 4" xfId="34118"/>
    <cellStyle name="Sub totals 7 2" xfId="4673"/>
    <cellStyle name="Sub totals 7 2 10" xfId="4674"/>
    <cellStyle name="Sub totals 7 2 10 2" xfId="34119"/>
    <cellStyle name="Sub totals 7 2 10 2 2" xfId="34120"/>
    <cellStyle name="Sub totals 7 2 10 2 3" xfId="34121"/>
    <cellStyle name="Sub totals 7 2 10 2 4" xfId="34122"/>
    <cellStyle name="Sub totals 7 2 10 3" xfId="34123"/>
    <cellStyle name="Sub totals 7 2 10 4" xfId="34124"/>
    <cellStyle name="Sub totals 7 2 11" xfId="4675"/>
    <cellStyle name="Sub totals 7 2 11 2" xfId="34125"/>
    <cellStyle name="Sub totals 7 2 11 2 2" xfId="34126"/>
    <cellStyle name="Sub totals 7 2 11 2 3" xfId="34127"/>
    <cellStyle name="Sub totals 7 2 11 2 4" xfId="34128"/>
    <cellStyle name="Sub totals 7 2 11 3" xfId="34129"/>
    <cellStyle name="Sub totals 7 2 11 4" xfId="34130"/>
    <cellStyle name="Sub totals 7 2 12" xfId="4676"/>
    <cellStyle name="Sub totals 7 2 12 2" xfId="34131"/>
    <cellStyle name="Sub totals 7 2 12 2 2" xfId="34132"/>
    <cellStyle name="Sub totals 7 2 12 2 3" xfId="34133"/>
    <cellStyle name="Sub totals 7 2 12 2 4" xfId="34134"/>
    <cellStyle name="Sub totals 7 2 12 3" xfId="34135"/>
    <cellStyle name="Sub totals 7 2 12 4" xfId="34136"/>
    <cellStyle name="Sub totals 7 2 13" xfId="4677"/>
    <cellStyle name="Sub totals 7 2 13 2" xfId="34137"/>
    <cellStyle name="Sub totals 7 2 13 2 2" xfId="34138"/>
    <cellStyle name="Sub totals 7 2 13 2 3" xfId="34139"/>
    <cellStyle name="Sub totals 7 2 13 2 4" xfId="34140"/>
    <cellStyle name="Sub totals 7 2 13 3" xfId="34141"/>
    <cellStyle name="Sub totals 7 2 13 4" xfId="34142"/>
    <cellStyle name="Sub totals 7 2 14" xfId="4678"/>
    <cellStyle name="Sub totals 7 2 14 2" xfId="34143"/>
    <cellStyle name="Sub totals 7 2 14 2 2" xfId="34144"/>
    <cellStyle name="Sub totals 7 2 14 2 3" xfId="34145"/>
    <cellStyle name="Sub totals 7 2 14 2 4" xfId="34146"/>
    <cellStyle name="Sub totals 7 2 14 3" xfId="34147"/>
    <cellStyle name="Sub totals 7 2 14 4" xfId="34148"/>
    <cellStyle name="Sub totals 7 2 15" xfId="4679"/>
    <cellStyle name="Sub totals 7 2 15 2" xfId="34149"/>
    <cellStyle name="Sub totals 7 2 15 2 2" xfId="34150"/>
    <cellStyle name="Sub totals 7 2 15 2 3" xfId="34151"/>
    <cellStyle name="Sub totals 7 2 15 2 4" xfId="34152"/>
    <cellStyle name="Sub totals 7 2 15 3" xfId="34153"/>
    <cellStyle name="Sub totals 7 2 15 4" xfId="34154"/>
    <cellStyle name="Sub totals 7 2 16" xfId="4680"/>
    <cellStyle name="Sub totals 7 2 16 2" xfId="34155"/>
    <cellStyle name="Sub totals 7 2 16 2 2" xfId="34156"/>
    <cellStyle name="Sub totals 7 2 16 2 3" xfId="34157"/>
    <cellStyle name="Sub totals 7 2 16 2 4" xfId="34158"/>
    <cellStyle name="Sub totals 7 2 16 3" xfId="34159"/>
    <cellStyle name="Sub totals 7 2 16 4" xfId="34160"/>
    <cellStyle name="Sub totals 7 2 17" xfId="4681"/>
    <cellStyle name="Sub totals 7 2 17 2" xfId="34161"/>
    <cellStyle name="Sub totals 7 2 17 2 2" xfId="34162"/>
    <cellStyle name="Sub totals 7 2 17 2 3" xfId="34163"/>
    <cellStyle name="Sub totals 7 2 17 2 4" xfId="34164"/>
    <cellStyle name="Sub totals 7 2 17 3" xfId="34165"/>
    <cellStyle name="Sub totals 7 2 17 4" xfId="34166"/>
    <cellStyle name="Sub totals 7 2 18" xfId="4682"/>
    <cellStyle name="Sub totals 7 2 18 2" xfId="34167"/>
    <cellStyle name="Sub totals 7 2 18 2 2" xfId="34168"/>
    <cellStyle name="Sub totals 7 2 18 2 3" xfId="34169"/>
    <cellStyle name="Sub totals 7 2 18 2 4" xfId="34170"/>
    <cellStyle name="Sub totals 7 2 18 3" xfId="34171"/>
    <cellStyle name="Sub totals 7 2 18 4" xfId="34172"/>
    <cellStyle name="Sub totals 7 2 19" xfId="4683"/>
    <cellStyle name="Sub totals 7 2 19 2" xfId="34173"/>
    <cellStyle name="Sub totals 7 2 19 2 2" xfId="34174"/>
    <cellStyle name="Sub totals 7 2 19 2 3" xfId="34175"/>
    <cellStyle name="Sub totals 7 2 19 2 4" xfId="34176"/>
    <cellStyle name="Sub totals 7 2 19 3" xfId="34177"/>
    <cellStyle name="Sub totals 7 2 19 4" xfId="34178"/>
    <cellStyle name="Sub totals 7 2 2" xfId="4684"/>
    <cellStyle name="Sub totals 7 2 2 2" xfId="34179"/>
    <cellStyle name="Sub totals 7 2 2 2 2" xfId="34180"/>
    <cellStyle name="Sub totals 7 2 2 2 3" xfId="34181"/>
    <cellStyle name="Sub totals 7 2 2 2 4" xfId="34182"/>
    <cellStyle name="Sub totals 7 2 2 3" xfId="34183"/>
    <cellStyle name="Sub totals 7 2 2 4" xfId="34184"/>
    <cellStyle name="Sub totals 7 2 20" xfId="4685"/>
    <cellStyle name="Sub totals 7 2 20 2" xfId="34185"/>
    <cellStyle name="Sub totals 7 2 20 2 2" xfId="34186"/>
    <cellStyle name="Sub totals 7 2 20 2 3" xfId="34187"/>
    <cellStyle name="Sub totals 7 2 20 2 4" xfId="34188"/>
    <cellStyle name="Sub totals 7 2 20 3" xfId="34189"/>
    <cellStyle name="Sub totals 7 2 20 4" xfId="34190"/>
    <cellStyle name="Sub totals 7 2 21" xfId="4686"/>
    <cellStyle name="Sub totals 7 2 21 2" xfId="34191"/>
    <cellStyle name="Sub totals 7 2 21 2 2" xfId="34192"/>
    <cellStyle name="Sub totals 7 2 21 2 3" xfId="34193"/>
    <cellStyle name="Sub totals 7 2 21 2 4" xfId="34194"/>
    <cellStyle name="Sub totals 7 2 21 3" xfId="34195"/>
    <cellStyle name="Sub totals 7 2 21 4" xfId="34196"/>
    <cellStyle name="Sub totals 7 2 22" xfId="4687"/>
    <cellStyle name="Sub totals 7 2 22 2" xfId="34197"/>
    <cellStyle name="Sub totals 7 2 22 2 2" xfId="34198"/>
    <cellStyle name="Sub totals 7 2 22 2 3" xfId="34199"/>
    <cellStyle name="Sub totals 7 2 22 2 4" xfId="34200"/>
    <cellStyle name="Sub totals 7 2 22 3" xfId="34201"/>
    <cellStyle name="Sub totals 7 2 22 4" xfId="34202"/>
    <cellStyle name="Sub totals 7 2 23" xfId="4688"/>
    <cellStyle name="Sub totals 7 2 23 2" xfId="34203"/>
    <cellStyle name="Sub totals 7 2 23 2 2" xfId="34204"/>
    <cellStyle name="Sub totals 7 2 23 2 3" xfId="34205"/>
    <cellStyle name="Sub totals 7 2 23 2 4" xfId="34206"/>
    <cellStyle name="Sub totals 7 2 23 3" xfId="34207"/>
    <cellStyle name="Sub totals 7 2 23 4" xfId="34208"/>
    <cellStyle name="Sub totals 7 2 24" xfId="4689"/>
    <cellStyle name="Sub totals 7 2 24 2" xfId="34209"/>
    <cellStyle name="Sub totals 7 2 24 2 2" xfId="34210"/>
    <cellStyle name="Sub totals 7 2 24 2 3" xfId="34211"/>
    <cellStyle name="Sub totals 7 2 24 2 4" xfId="34212"/>
    <cellStyle name="Sub totals 7 2 24 3" xfId="34213"/>
    <cellStyle name="Sub totals 7 2 24 4" xfId="34214"/>
    <cellStyle name="Sub totals 7 2 25" xfId="4690"/>
    <cellStyle name="Sub totals 7 2 25 2" xfId="34215"/>
    <cellStyle name="Sub totals 7 2 25 2 2" xfId="34216"/>
    <cellStyle name="Sub totals 7 2 25 2 3" xfId="34217"/>
    <cellStyle name="Sub totals 7 2 25 2 4" xfId="34218"/>
    <cellStyle name="Sub totals 7 2 25 3" xfId="34219"/>
    <cellStyle name="Sub totals 7 2 25 4" xfId="34220"/>
    <cellStyle name="Sub totals 7 2 26" xfId="4691"/>
    <cellStyle name="Sub totals 7 2 26 2" xfId="34221"/>
    <cellStyle name="Sub totals 7 2 26 2 2" xfId="34222"/>
    <cellStyle name="Sub totals 7 2 26 2 3" xfId="34223"/>
    <cellStyle name="Sub totals 7 2 26 2 4" xfId="34224"/>
    <cellStyle name="Sub totals 7 2 26 3" xfId="34225"/>
    <cellStyle name="Sub totals 7 2 26 4" xfId="34226"/>
    <cellStyle name="Sub totals 7 2 27" xfId="4692"/>
    <cellStyle name="Sub totals 7 2 27 2" xfId="34227"/>
    <cellStyle name="Sub totals 7 2 27 2 2" xfId="34228"/>
    <cellStyle name="Sub totals 7 2 27 2 3" xfId="34229"/>
    <cellStyle name="Sub totals 7 2 27 2 4" xfId="34230"/>
    <cellStyle name="Sub totals 7 2 27 3" xfId="34231"/>
    <cellStyle name="Sub totals 7 2 27 4" xfId="34232"/>
    <cellStyle name="Sub totals 7 2 28" xfId="4693"/>
    <cellStyle name="Sub totals 7 2 28 2" xfId="34233"/>
    <cellStyle name="Sub totals 7 2 28 2 2" xfId="34234"/>
    <cellStyle name="Sub totals 7 2 28 2 3" xfId="34235"/>
    <cellStyle name="Sub totals 7 2 28 2 4" xfId="34236"/>
    <cellStyle name="Sub totals 7 2 28 3" xfId="34237"/>
    <cellStyle name="Sub totals 7 2 28 4" xfId="34238"/>
    <cellStyle name="Sub totals 7 2 29" xfId="4694"/>
    <cellStyle name="Sub totals 7 2 29 2" xfId="34239"/>
    <cellStyle name="Sub totals 7 2 29 2 2" xfId="34240"/>
    <cellStyle name="Sub totals 7 2 29 2 3" xfId="34241"/>
    <cellStyle name="Sub totals 7 2 29 2 4" xfId="34242"/>
    <cellStyle name="Sub totals 7 2 29 3" xfId="34243"/>
    <cellStyle name="Sub totals 7 2 29 4" xfId="34244"/>
    <cellStyle name="Sub totals 7 2 3" xfId="4695"/>
    <cellStyle name="Sub totals 7 2 3 2" xfId="34245"/>
    <cellStyle name="Sub totals 7 2 3 2 2" xfId="34246"/>
    <cellStyle name="Sub totals 7 2 3 2 3" xfId="34247"/>
    <cellStyle name="Sub totals 7 2 3 2 4" xfId="34248"/>
    <cellStyle name="Sub totals 7 2 3 3" xfId="34249"/>
    <cellStyle name="Sub totals 7 2 3 4" xfId="34250"/>
    <cellStyle name="Sub totals 7 2 30" xfId="4696"/>
    <cellStyle name="Sub totals 7 2 30 2" xfId="34251"/>
    <cellStyle name="Sub totals 7 2 30 2 2" xfId="34252"/>
    <cellStyle name="Sub totals 7 2 30 2 3" xfId="34253"/>
    <cellStyle name="Sub totals 7 2 30 2 4" xfId="34254"/>
    <cellStyle name="Sub totals 7 2 30 3" xfId="34255"/>
    <cellStyle name="Sub totals 7 2 30 4" xfId="34256"/>
    <cellStyle name="Sub totals 7 2 31" xfId="4697"/>
    <cellStyle name="Sub totals 7 2 31 2" xfId="34257"/>
    <cellStyle name="Sub totals 7 2 31 2 2" xfId="34258"/>
    <cellStyle name="Sub totals 7 2 31 2 3" xfId="34259"/>
    <cellStyle name="Sub totals 7 2 31 2 4" xfId="34260"/>
    <cellStyle name="Sub totals 7 2 31 3" xfId="34261"/>
    <cellStyle name="Sub totals 7 2 31 4" xfId="34262"/>
    <cellStyle name="Sub totals 7 2 32" xfId="4698"/>
    <cellStyle name="Sub totals 7 2 32 2" xfId="34263"/>
    <cellStyle name="Sub totals 7 2 32 2 2" xfId="34264"/>
    <cellStyle name="Sub totals 7 2 32 2 3" xfId="34265"/>
    <cellStyle name="Sub totals 7 2 32 2 4" xfId="34266"/>
    <cellStyle name="Sub totals 7 2 32 3" xfId="34267"/>
    <cellStyle name="Sub totals 7 2 32 4" xfId="34268"/>
    <cellStyle name="Sub totals 7 2 33" xfId="4699"/>
    <cellStyle name="Sub totals 7 2 33 2" xfId="34269"/>
    <cellStyle name="Sub totals 7 2 33 2 2" xfId="34270"/>
    <cellStyle name="Sub totals 7 2 33 2 3" xfId="34271"/>
    <cellStyle name="Sub totals 7 2 33 2 4" xfId="34272"/>
    <cellStyle name="Sub totals 7 2 33 3" xfId="34273"/>
    <cellStyle name="Sub totals 7 2 33 4" xfId="34274"/>
    <cellStyle name="Sub totals 7 2 34" xfId="4700"/>
    <cellStyle name="Sub totals 7 2 34 2" xfId="34275"/>
    <cellStyle name="Sub totals 7 2 34 2 2" xfId="34276"/>
    <cellStyle name="Sub totals 7 2 34 2 3" xfId="34277"/>
    <cellStyle name="Sub totals 7 2 34 2 4" xfId="34278"/>
    <cellStyle name="Sub totals 7 2 34 3" xfId="34279"/>
    <cellStyle name="Sub totals 7 2 34 4" xfId="34280"/>
    <cellStyle name="Sub totals 7 2 35" xfId="4701"/>
    <cellStyle name="Sub totals 7 2 35 2" xfId="34281"/>
    <cellStyle name="Sub totals 7 2 35 2 2" xfId="34282"/>
    <cellStyle name="Sub totals 7 2 35 2 3" xfId="34283"/>
    <cellStyle name="Sub totals 7 2 35 2 4" xfId="34284"/>
    <cellStyle name="Sub totals 7 2 35 3" xfId="34285"/>
    <cellStyle name="Sub totals 7 2 35 4" xfId="34286"/>
    <cellStyle name="Sub totals 7 2 36" xfId="4702"/>
    <cellStyle name="Sub totals 7 2 36 2" xfId="34287"/>
    <cellStyle name="Sub totals 7 2 36 2 2" xfId="34288"/>
    <cellStyle name="Sub totals 7 2 36 2 3" xfId="34289"/>
    <cellStyle name="Sub totals 7 2 36 2 4" xfId="34290"/>
    <cellStyle name="Sub totals 7 2 36 3" xfId="34291"/>
    <cellStyle name="Sub totals 7 2 36 4" xfId="34292"/>
    <cellStyle name="Sub totals 7 2 37" xfId="4703"/>
    <cellStyle name="Sub totals 7 2 37 2" xfId="34293"/>
    <cellStyle name="Sub totals 7 2 37 2 2" xfId="34294"/>
    <cellStyle name="Sub totals 7 2 37 2 3" xfId="34295"/>
    <cellStyle name="Sub totals 7 2 37 2 4" xfId="34296"/>
    <cellStyle name="Sub totals 7 2 37 3" xfId="34297"/>
    <cellStyle name="Sub totals 7 2 37 4" xfId="34298"/>
    <cellStyle name="Sub totals 7 2 38" xfId="4704"/>
    <cellStyle name="Sub totals 7 2 38 2" xfId="34299"/>
    <cellStyle name="Sub totals 7 2 38 2 2" xfId="34300"/>
    <cellStyle name="Sub totals 7 2 38 2 3" xfId="34301"/>
    <cellStyle name="Sub totals 7 2 38 2 4" xfId="34302"/>
    <cellStyle name="Sub totals 7 2 38 3" xfId="34303"/>
    <cellStyle name="Sub totals 7 2 38 4" xfId="34304"/>
    <cellStyle name="Sub totals 7 2 39" xfId="4705"/>
    <cellStyle name="Sub totals 7 2 39 2" xfId="34305"/>
    <cellStyle name="Sub totals 7 2 39 2 2" xfId="34306"/>
    <cellStyle name="Sub totals 7 2 39 2 3" xfId="34307"/>
    <cellStyle name="Sub totals 7 2 39 2 4" xfId="34308"/>
    <cellStyle name="Sub totals 7 2 39 3" xfId="34309"/>
    <cellStyle name="Sub totals 7 2 39 4" xfId="34310"/>
    <cellStyle name="Sub totals 7 2 4" xfId="4706"/>
    <cellStyle name="Sub totals 7 2 4 2" xfId="34311"/>
    <cellStyle name="Sub totals 7 2 4 2 2" xfId="34312"/>
    <cellStyle name="Sub totals 7 2 4 2 3" xfId="34313"/>
    <cellStyle name="Sub totals 7 2 4 2 4" xfId="34314"/>
    <cellStyle name="Sub totals 7 2 4 3" xfId="34315"/>
    <cellStyle name="Sub totals 7 2 4 4" xfId="34316"/>
    <cellStyle name="Sub totals 7 2 40" xfId="4707"/>
    <cellStyle name="Sub totals 7 2 40 2" xfId="34317"/>
    <cellStyle name="Sub totals 7 2 40 2 2" xfId="34318"/>
    <cellStyle name="Sub totals 7 2 40 2 3" xfId="34319"/>
    <cellStyle name="Sub totals 7 2 40 2 4" xfId="34320"/>
    <cellStyle name="Sub totals 7 2 40 3" xfId="34321"/>
    <cellStyle name="Sub totals 7 2 40 4" xfId="34322"/>
    <cellStyle name="Sub totals 7 2 41" xfId="4708"/>
    <cellStyle name="Sub totals 7 2 41 2" xfId="34323"/>
    <cellStyle name="Sub totals 7 2 41 2 2" xfId="34324"/>
    <cellStyle name="Sub totals 7 2 41 2 3" xfId="34325"/>
    <cellStyle name="Sub totals 7 2 41 2 4" xfId="34326"/>
    <cellStyle name="Sub totals 7 2 41 3" xfId="34327"/>
    <cellStyle name="Sub totals 7 2 41 4" xfId="34328"/>
    <cellStyle name="Sub totals 7 2 42" xfId="4709"/>
    <cellStyle name="Sub totals 7 2 42 2" xfId="34329"/>
    <cellStyle name="Sub totals 7 2 42 2 2" xfId="34330"/>
    <cellStyle name="Sub totals 7 2 42 2 3" xfId="34331"/>
    <cellStyle name="Sub totals 7 2 42 2 4" xfId="34332"/>
    <cellStyle name="Sub totals 7 2 42 3" xfId="34333"/>
    <cellStyle name="Sub totals 7 2 42 4" xfId="34334"/>
    <cellStyle name="Sub totals 7 2 43" xfId="4710"/>
    <cellStyle name="Sub totals 7 2 43 2" xfId="34335"/>
    <cellStyle name="Sub totals 7 2 43 2 2" xfId="34336"/>
    <cellStyle name="Sub totals 7 2 43 2 3" xfId="34337"/>
    <cellStyle name="Sub totals 7 2 43 2 4" xfId="34338"/>
    <cellStyle name="Sub totals 7 2 43 3" xfId="34339"/>
    <cellStyle name="Sub totals 7 2 43 4" xfId="34340"/>
    <cellStyle name="Sub totals 7 2 44" xfId="4711"/>
    <cellStyle name="Sub totals 7 2 44 2" xfId="34341"/>
    <cellStyle name="Sub totals 7 2 44 2 2" xfId="34342"/>
    <cellStyle name="Sub totals 7 2 44 2 3" xfId="34343"/>
    <cellStyle name="Sub totals 7 2 44 2 4" xfId="34344"/>
    <cellStyle name="Sub totals 7 2 44 3" xfId="34345"/>
    <cellStyle name="Sub totals 7 2 44 4" xfId="34346"/>
    <cellStyle name="Sub totals 7 2 45" xfId="34347"/>
    <cellStyle name="Sub totals 7 2 45 2" xfId="34348"/>
    <cellStyle name="Sub totals 7 2 45 3" xfId="34349"/>
    <cellStyle name="Sub totals 7 2 45 4" xfId="34350"/>
    <cellStyle name="Sub totals 7 2 46" xfId="34351"/>
    <cellStyle name="Sub totals 7 2 46 2" xfId="34352"/>
    <cellStyle name="Sub totals 7 2 46 3" xfId="34353"/>
    <cellStyle name="Sub totals 7 2 46 4" xfId="34354"/>
    <cellStyle name="Sub totals 7 2 47" xfId="34355"/>
    <cellStyle name="Sub totals 7 2 5" xfId="4712"/>
    <cellStyle name="Sub totals 7 2 5 2" xfId="34356"/>
    <cellStyle name="Sub totals 7 2 5 2 2" xfId="34357"/>
    <cellStyle name="Sub totals 7 2 5 2 3" xfId="34358"/>
    <cellStyle name="Sub totals 7 2 5 2 4" xfId="34359"/>
    <cellStyle name="Sub totals 7 2 5 3" xfId="34360"/>
    <cellStyle name="Sub totals 7 2 5 4" xfId="34361"/>
    <cellStyle name="Sub totals 7 2 6" xfId="4713"/>
    <cellStyle name="Sub totals 7 2 6 2" xfId="34362"/>
    <cellStyle name="Sub totals 7 2 6 2 2" xfId="34363"/>
    <cellStyle name="Sub totals 7 2 6 2 3" xfId="34364"/>
    <cellStyle name="Sub totals 7 2 6 2 4" xfId="34365"/>
    <cellStyle name="Sub totals 7 2 6 3" xfId="34366"/>
    <cellStyle name="Sub totals 7 2 6 4" xfId="34367"/>
    <cellStyle name="Sub totals 7 2 7" xfId="4714"/>
    <cellStyle name="Sub totals 7 2 7 2" xfId="34368"/>
    <cellStyle name="Sub totals 7 2 7 2 2" xfId="34369"/>
    <cellStyle name="Sub totals 7 2 7 2 3" xfId="34370"/>
    <cellStyle name="Sub totals 7 2 7 2 4" xfId="34371"/>
    <cellStyle name="Sub totals 7 2 7 3" xfId="34372"/>
    <cellStyle name="Sub totals 7 2 7 4" xfId="34373"/>
    <cellStyle name="Sub totals 7 2 8" xfId="4715"/>
    <cellStyle name="Sub totals 7 2 8 2" xfId="34374"/>
    <cellStyle name="Sub totals 7 2 8 2 2" xfId="34375"/>
    <cellStyle name="Sub totals 7 2 8 2 3" xfId="34376"/>
    <cellStyle name="Sub totals 7 2 8 2 4" xfId="34377"/>
    <cellStyle name="Sub totals 7 2 8 3" xfId="34378"/>
    <cellStyle name="Sub totals 7 2 8 4" xfId="34379"/>
    <cellStyle name="Sub totals 7 2 9" xfId="4716"/>
    <cellStyle name="Sub totals 7 2 9 2" xfId="34380"/>
    <cellStyle name="Sub totals 7 2 9 2 2" xfId="34381"/>
    <cellStyle name="Sub totals 7 2 9 2 3" xfId="34382"/>
    <cellStyle name="Sub totals 7 2 9 2 4" xfId="34383"/>
    <cellStyle name="Sub totals 7 2 9 3" xfId="34384"/>
    <cellStyle name="Sub totals 7 2 9 4" xfId="34385"/>
    <cellStyle name="Sub totals 7 20" xfId="4717"/>
    <cellStyle name="Sub totals 7 20 2" xfId="34386"/>
    <cellStyle name="Sub totals 7 20 2 2" xfId="34387"/>
    <cellStyle name="Sub totals 7 20 2 3" xfId="34388"/>
    <cellStyle name="Sub totals 7 20 2 4" xfId="34389"/>
    <cellStyle name="Sub totals 7 20 3" xfId="34390"/>
    <cellStyle name="Sub totals 7 20 4" xfId="34391"/>
    <cellStyle name="Sub totals 7 21" xfId="4718"/>
    <cellStyle name="Sub totals 7 21 2" xfId="34392"/>
    <cellStyle name="Sub totals 7 21 2 2" xfId="34393"/>
    <cellStyle name="Sub totals 7 21 2 3" xfId="34394"/>
    <cellStyle name="Sub totals 7 21 2 4" xfId="34395"/>
    <cellStyle name="Sub totals 7 21 3" xfId="34396"/>
    <cellStyle name="Sub totals 7 21 4" xfId="34397"/>
    <cellStyle name="Sub totals 7 22" xfId="4719"/>
    <cellStyle name="Sub totals 7 22 2" xfId="34398"/>
    <cellStyle name="Sub totals 7 22 2 2" xfId="34399"/>
    <cellStyle name="Sub totals 7 22 2 3" xfId="34400"/>
    <cellStyle name="Sub totals 7 22 2 4" xfId="34401"/>
    <cellStyle name="Sub totals 7 22 3" xfId="34402"/>
    <cellStyle name="Sub totals 7 22 4" xfId="34403"/>
    <cellStyle name="Sub totals 7 23" xfId="4720"/>
    <cellStyle name="Sub totals 7 23 2" xfId="34404"/>
    <cellStyle name="Sub totals 7 23 2 2" xfId="34405"/>
    <cellStyle name="Sub totals 7 23 2 3" xfId="34406"/>
    <cellStyle name="Sub totals 7 23 2 4" xfId="34407"/>
    <cellStyle name="Sub totals 7 23 3" xfId="34408"/>
    <cellStyle name="Sub totals 7 23 4" xfId="34409"/>
    <cellStyle name="Sub totals 7 24" xfId="4721"/>
    <cellStyle name="Sub totals 7 24 2" xfId="34410"/>
    <cellStyle name="Sub totals 7 24 2 2" xfId="34411"/>
    <cellStyle name="Sub totals 7 24 2 3" xfId="34412"/>
    <cellStyle name="Sub totals 7 24 2 4" xfId="34413"/>
    <cellStyle name="Sub totals 7 24 3" xfId="34414"/>
    <cellStyle name="Sub totals 7 24 4" xfId="34415"/>
    <cellStyle name="Sub totals 7 25" xfId="4722"/>
    <cellStyle name="Sub totals 7 25 2" xfId="34416"/>
    <cellStyle name="Sub totals 7 25 2 2" xfId="34417"/>
    <cellStyle name="Sub totals 7 25 2 3" xfId="34418"/>
    <cellStyle name="Sub totals 7 25 2 4" xfId="34419"/>
    <cellStyle name="Sub totals 7 25 3" xfId="34420"/>
    <cellStyle name="Sub totals 7 25 4" xfId="34421"/>
    <cellStyle name="Sub totals 7 26" xfId="4723"/>
    <cellStyle name="Sub totals 7 26 2" xfId="34422"/>
    <cellStyle name="Sub totals 7 26 2 2" xfId="34423"/>
    <cellStyle name="Sub totals 7 26 2 3" xfId="34424"/>
    <cellStyle name="Sub totals 7 26 2 4" xfId="34425"/>
    <cellStyle name="Sub totals 7 26 3" xfId="34426"/>
    <cellStyle name="Sub totals 7 26 4" xfId="34427"/>
    <cellStyle name="Sub totals 7 27" xfId="4724"/>
    <cellStyle name="Sub totals 7 27 2" xfId="34428"/>
    <cellStyle name="Sub totals 7 27 2 2" xfId="34429"/>
    <cellStyle name="Sub totals 7 27 2 3" xfId="34430"/>
    <cellStyle name="Sub totals 7 27 2 4" xfId="34431"/>
    <cellStyle name="Sub totals 7 27 3" xfId="34432"/>
    <cellStyle name="Sub totals 7 27 4" xfId="34433"/>
    <cellStyle name="Sub totals 7 28" xfId="4725"/>
    <cellStyle name="Sub totals 7 28 2" xfId="34434"/>
    <cellStyle name="Sub totals 7 28 2 2" xfId="34435"/>
    <cellStyle name="Sub totals 7 28 2 3" xfId="34436"/>
    <cellStyle name="Sub totals 7 28 2 4" xfId="34437"/>
    <cellStyle name="Sub totals 7 28 3" xfId="34438"/>
    <cellStyle name="Sub totals 7 28 4" xfId="34439"/>
    <cellStyle name="Sub totals 7 29" xfId="4726"/>
    <cellStyle name="Sub totals 7 29 2" xfId="34440"/>
    <cellStyle name="Sub totals 7 29 2 2" xfId="34441"/>
    <cellStyle name="Sub totals 7 29 2 3" xfId="34442"/>
    <cellStyle name="Sub totals 7 29 2 4" xfId="34443"/>
    <cellStyle name="Sub totals 7 29 3" xfId="34444"/>
    <cellStyle name="Sub totals 7 29 4" xfId="34445"/>
    <cellStyle name="Sub totals 7 3" xfId="4727"/>
    <cellStyle name="Sub totals 7 3 2" xfId="34446"/>
    <cellStyle name="Sub totals 7 3 2 2" xfId="34447"/>
    <cellStyle name="Sub totals 7 3 2 3" xfId="34448"/>
    <cellStyle name="Sub totals 7 3 2 4" xfId="34449"/>
    <cellStyle name="Sub totals 7 3 3" xfId="34450"/>
    <cellStyle name="Sub totals 7 3 4" xfId="34451"/>
    <cellStyle name="Sub totals 7 30" xfId="4728"/>
    <cellStyle name="Sub totals 7 30 2" xfId="34452"/>
    <cellStyle name="Sub totals 7 30 2 2" xfId="34453"/>
    <cellStyle name="Sub totals 7 30 2 3" xfId="34454"/>
    <cellStyle name="Sub totals 7 30 2 4" xfId="34455"/>
    <cellStyle name="Sub totals 7 30 3" xfId="34456"/>
    <cellStyle name="Sub totals 7 30 4" xfId="34457"/>
    <cellStyle name="Sub totals 7 31" xfId="4729"/>
    <cellStyle name="Sub totals 7 31 2" xfId="34458"/>
    <cellStyle name="Sub totals 7 31 2 2" xfId="34459"/>
    <cellStyle name="Sub totals 7 31 2 3" xfId="34460"/>
    <cellStyle name="Sub totals 7 31 2 4" xfId="34461"/>
    <cellStyle name="Sub totals 7 31 3" xfId="34462"/>
    <cellStyle name="Sub totals 7 31 4" xfId="34463"/>
    <cellStyle name="Sub totals 7 32" xfId="4730"/>
    <cellStyle name="Sub totals 7 32 2" xfId="34464"/>
    <cellStyle name="Sub totals 7 32 2 2" xfId="34465"/>
    <cellStyle name="Sub totals 7 32 2 3" xfId="34466"/>
    <cellStyle name="Sub totals 7 32 2 4" xfId="34467"/>
    <cellStyle name="Sub totals 7 32 3" xfId="34468"/>
    <cellStyle name="Sub totals 7 32 4" xfId="34469"/>
    <cellStyle name="Sub totals 7 33" xfId="4731"/>
    <cellStyle name="Sub totals 7 33 2" xfId="34470"/>
    <cellStyle name="Sub totals 7 33 2 2" xfId="34471"/>
    <cellStyle name="Sub totals 7 33 2 3" xfId="34472"/>
    <cellStyle name="Sub totals 7 33 2 4" xfId="34473"/>
    <cellStyle name="Sub totals 7 33 3" xfId="34474"/>
    <cellStyle name="Sub totals 7 33 4" xfId="34475"/>
    <cellStyle name="Sub totals 7 34" xfId="4732"/>
    <cellStyle name="Sub totals 7 34 2" xfId="34476"/>
    <cellStyle name="Sub totals 7 34 2 2" xfId="34477"/>
    <cellStyle name="Sub totals 7 34 2 3" xfId="34478"/>
    <cellStyle name="Sub totals 7 34 2 4" xfId="34479"/>
    <cellStyle name="Sub totals 7 34 3" xfId="34480"/>
    <cellStyle name="Sub totals 7 34 4" xfId="34481"/>
    <cellStyle name="Sub totals 7 35" xfId="4733"/>
    <cellStyle name="Sub totals 7 35 2" xfId="34482"/>
    <cellStyle name="Sub totals 7 35 2 2" xfId="34483"/>
    <cellStyle name="Sub totals 7 35 2 3" xfId="34484"/>
    <cellStyle name="Sub totals 7 35 2 4" xfId="34485"/>
    <cellStyle name="Sub totals 7 35 3" xfId="34486"/>
    <cellStyle name="Sub totals 7 35 4" xfId="34487"/>
    <cellStyle name="Sub totals 7 36" xfId="4734"/>
    <cellStyle name="Sub totals 7 36 2" xfId="34488"/>
    <cellStyle name="Sub totals 7 36 2 2" xfId="34489"/>
    <cellStyle name="Sub totals 7 36 2 3" xfId="34490"/>
    <cellStyle name="Sub totals 7 36 2 4" xfId="34491"/>
    <cellStyle name="Sub totals 7 36 3" xfId="34492"/>
    <cellStyle name="Sub totals 7 36 4" xfId="34493"/>
    <cellStyle name="Sub totals 7 37" xfId="4735"/>
    <cellStyle name="Sub totals 7 37 2" xfId="34494"/>
    <cellStyle name="Sub totals 7 37 2 2" xfId="34495"/>
    <cellStyle name="Sub totals 7 37 2 3" xfId="34496"/>
    <cellStyle name="Sub totals 7 37 2 4" xfId="34497"/>
    <cellStyle name="Sub totals 7 37 3" xfId="34498"/>
    <cellStyle name="Sub totals 7 37 4" xfId="34499"/>
    <cellStyle name="Sub totals 7 38" xfId="4736"/>
    <cellStyle name="Sub totals 7 38 2" xfId="34500"/>
    <cellStyle name="Sub totals 7 38 2 2" xfId="34501"/>
    <cellStyle name="Sub totals 7 38 2 3" xfId="34502"/>
    <cellStyle name="Sub totals 7 38 2 4" xfId="34503"/>
    <cellStyle name="Sub totals 7 38 3" xfId="34504"/>
    <cellStyle name="Sub totals 7 38 4" xfId="34505"/>
    <cellStyle name="Sub totals 7 39" xfId="4737"/>
    <cellStyle name="Sub totals 7 39 2" xfId="34506"/>
    <cellStyle name="Sub totals 7 39 2 2" xfId="34507"/>
    <cellStyle name="Sub totals 7 39 2 3" xfId="34508"/>
    <cellStyle name="Sub totals 7 39 2 4" xfId="34509"/>
    <cellStyle name="Sub totals 7 39 3" xfId="34510"/>
    <cellStyle name="Sub totals 7 39 4" xfId="34511"/>
    <cellStyle name="Sub totals 7 4" xfId="4738"/>
    <cellStyle name="Sub totals 7 4 2" xfId="34512"/>
    <cellStyle name="Sub totals 7 4 2 2" xfId="34513"/>
    <cellStyle name="Sub totals 7 4 2 3" xfId="34514"/>
    <cellStyle name="Sub totals 7 4 2 4" xfId="34515"/>
    <cellStyle name="Sub totals 7 4 3" xfId="34516"/>
    <cellStyle name="Sub totals 7 4 4" xfId="34517"/>
    <cellStyle name="Sub totals 7 40" xfId="4739"/>
    <cellStyle name="Sub totals 7 40 2" xfId="34518"/>
    <cellStyle name="Sub totals 7 40 2 2" xfId="34519"/>
    <cellStyle name="Sub totals 7 40 2 3" xfId="34520"/>
    <cellStyle name="Sub totals 7 40 2 4" xfId="34521"/>
    <cellStyle name="Sub totals 7 40 3" xfId="34522"/>
    <cellStyle name="Sub totals 7 40 4" xfId="34523"/>
    <cellStyle name="Sub totals 7 41" xfId="4740"/>
    <cellStyle name="Sub totals 7 41 2" xfId="34524"/>
    <cellStyle name="Sub totals 7 41 2 2" xfId="34525"/>
    <cellStyle name="Sub totals 7 41 2 3" xfId="34526"/>
    <cellStyle name="Sub totals 7 41 2 4" xfId="34527"/>
    <cellStyle name="Sub totals 7 41 3" xfId="34528"/>
    <cellStyle name="Sub totals 7 41 4" xfId="34529"/>
    <cellStyle name="Sub totals 7 42" xfId="4741"/>
    <cellStyle name="Sub totals 7 42 2" xfId="34530"/>
    <cellStyle name="Sub totals 7 42 2 2" xfId="34531"/>
    <cellStyle name="Sub totals 7 42 2 3" xfId="34532"/>
    <cellStyle name="Sub totals 7 42 2 4" xfId="34533"/>
    <cellStyle name="Sub totals 7 42 3" xfId="34534"/>
    <cellStyle name="Sub totals 7 42 4" xfId="34535"/>
    <cellStyle name="Sub totals 7 43" xfId="4742"/>
    <cellStyle name="Sub totals 7 43 2" xfId="34536"/>
    <cellStyle name="Sub totals 7 43 2 2" xfId="34537"/>
    <cellStyle name="Sub totals 7 43 2 3" xfId="34538"/>
    <cellStyle name="Sub totals 7 43 2 4" xfId="34539"/>
    <cellStyle name="Sub totals 7 43 3" xfId="34540"/>
    <cellStyle name="Sub totals 7 43 4" xfId="34541"/>
    <cellStyle name="Sub totals 7 44" xfId="4743"/>
    <cellStyle name="Sub totals 7 44 2" xfId="34542"/>
    <cellStyle name="Sub totals 7 44 2 2" xfId="34543"/>
    <cellStyle name="Sub totals 7 44 2 3" xfId="34544"/>
    <cellStyle name="Sub totals 7 44 2 4" xfId="34545"/>
    <cellStyle name="Sub totals 7 44 3" xfId="34546"/>
    <cellStyle name="Sub totals 7 44 4" xfId="34547"/>
    <cellStyle name="Sub totals 7 45" xfId="4744"/>
    <cellStyle name="Sub totals 7 45 2" xfId="34548"/>
    <cellStyle name="Sub totals 7 45 2 2" xfId="34549"/>
    <cellStyle name="Sub totals 7 45 2 3" xfId="34550"/>
    <cellStyle name="Sub totals 7 45 2 4" xfId="34551"/>
    <cellStyle name="Sub totals 7 45 3" xfId="34552"/>
    <cellStyle name="Sub totals 7 45 4" xfId="34553"/>
    <cellStyle name="Sub totals 7 46" xfId="34554"/>
    <cellStyle name="Sub totals 7 46 2" xfId="34555"/>
    <cellStyle name="Sub totals 7 46 3" xfId="34556"/>
    <cellStyle name="Sub totals 7 46 4" xfId="34557"/>
    <cellStyle name="Sub totals 7 47" xfId="34558"/>
    <cellStyle name="Sub totals 7 47 2" xfId="34559"/>
    <cellStyle name="Sub totals 7 47 3" xfId="34560"/>
    <cellStyle name="Sub totals 7 47 4" xfId="34561"/>
    <cellStyle name="Sub totals 7 5" xfId="4745"/>
    <cellStyle name="Sub totals 7 5 2" xfId="34562"/>
    <cellStyle name="Sub totals 7 5 2 2" xfId="34563"/>
    <cellStyle name="Sub totals 7 5 2 3" xfId="34564"/>
    <cellStyle name="Sub totals 7 5 2 4" xfId="34565"/>
    <cellStyle name="Sub totals 7 5 3" xfId="34566"/>
    <cellStyle name="Sub totals 7 5 4" xfId="34567"/>
    <cellStyle name="Sub totals 7 6" xfId="4746"/>
    <cellStyle name="Sub totals 7 6 2" xfId="34568"/>
    <cellStyle name="Sub totals 7 6 2 2" xfId="34569"/>
    <cellStyle name="Sub totals 7 6 2 3" xfId="34570"/>
    <cellStyle name="Sub totals 7 6 2 4" xfId="34571"/>
    <cellStyle name="Sub totals 7 6 3" xfId="34572"/>
    <cellStyle name="Sub totals 7 6 4" xfId="34573"/>
    <cellStyle name="Sub totals 7 7" xfId="4747"/>
    <cellStyle name="Sub totals 7 7 2" xfId="34574"/>
    <cellStyle name="Sub totals 7 7 2 2" xfId="34575"/>
    <cellStyle name="Sub totals 7 7 2 3" xfId="34576"/>
    <cellStyle name="Sub totals 7 7 2 4" xfId="34577"/>
    <cellStyle name="Sub totals 7 7 3" xfId="34578"/>
    <cellStyle name="Sub totals 7 7 4" xfId="34579"/>
    <cellStyle name="Sub totals 7 8" xfId="4748"/>
    <cellStyle name="Sub totals 7 8 2" xfId="34580"/>
    <cellStyle name="Sub totals 7 8 2 2" xfId="34581"/>
    <cellStyle name="Sub totals 7 8 2 3" xfId="34582"/>
    <cellStyle name="Sub totals 7 8 2 4" xfId="34583"/>
    <cellStyle name="Sub totals 7 8 3" xfId="34584"/>
    <cellStyle name="Sub totals 7 8 4" xfId="34585"/>
    <cellStyle name="Sub totals 7 9" xfId="4749"/>
    <cellStyle name="Sub totals 7 9 2" xfId="34586"/>
    <cellStyle name="Sub totals 7 9 2 2" xfId="34587"/>
    <cellStyle name="Sub totals 7 9 2 3" xfId="34588"/>
    <cellStyle name="Sub totals 7 9 2 4" xfId="34589"/>
    <cellStyle name="Sub totals 7 9 3" xfId="34590"/>
    <cellStyle name="Sub totals 7 9 4" xfId="34591"/>
    <cellStyle name="Sub totals 8" xfId="4750"/>
    <cellStyle name="Sub totals 8 10" xfId="4751"/>
    <cellStyle name="Sub totals 8 10 2" xfId="34592"/>
    <cellStyle name="Sub totals 8 10 2 2" xfId="34593"/>
    <cellStyle name="Sub totals 8 10 2 3" xfId="34594"/>
    <cellStyle name="Sub totals 8 10 2 4" xfId="34595"/>
    <cellStyle name="Sub totals 8 10 3" xfId="34596"/>
    <cellStyle name="Sub totals 8 10 4" xfId="34597"/>
    <cellStyle name="Sub totals 8 11" xfId="4752"/>
    <cellStyle name="Sub totals 8 11 2" xfId="34598"/>
    <cellStyle name="Sub totals 8 11 2 2" xfId="34599"/>
    <cellStyle name="Sub totals 8 11 2 3" xfId="34600"/>
    <cellStyle name="Sub totals 8 11 2 4" xfId="34601"/>
    <cellStyle name="Sub totals 8 11 3" xfId="34602"/>
    <cellStyle name="Sub totals 8 11 4" xfId="34603"/>
    <cellStyle name="Sub totals 8 12" xfId="4753"/>
    <cellStyle name="Sub totals 8 12 2" xfId="34604"/>
    <cellStyle name="Sub totals 8 12 2 2" xfId="34605"/>
    <cellStyle name="Sub totals 8 12 2 3" xfId="34606"/>
    <cellStyle name="Sub totals 8 12 2 4" xfId="34607"/>
    <cellStyle name="Sub totals 8 12 3" xfId="34608"/>
    <cellStyle name="Sub totals 8 12 4" xfId="34609"/>
    <cellStyle name="Sub totals 8 13" xfId="4754"/>
    <cellStyle name="Sub totals 8 13 2" xfId="34610"/>
    <cellStyle name="Sub totals 8 13 2 2" xfId="34611"/>
    <cellStyle name="Sub totals 8 13 2 3" xfId="34612"/>
    <cellStyle name="Sub totals 8 13 2 4" xfId="34613"/>
    <cellStyle name="Sub totals 8 13 3" xfId="34614"/>
    <cellStyle name="Sub totals 8 13 4" xfId="34615"/>
    <cellStyle name="Sub totals 8 14" xfId="4755"/>
    <cellStyle name="Sub totals 8 14 2" xfId="34616"/>
    <cellStyle name="Sub totals 8 14 2 2" xfId="34617"/>
    <cellStyle name="Sub totals 8 14 2 3" xfId="34618"/>
    <cellStyle name="Sub totals 8 14 2 4" xfId="34619"/>
    <cellStyle name="Sub totals 8 14 3" xfId="34620"/>
    <cellStyle name="Sub totals 8 14 4" xfId="34621"/>
    <cellStyle name="Sub totals 8 15" xfId="4756"/>
    <cellStyle name="Sub totals 8 15 2" xfId="34622"/>
    <cellStyle name="Sub totals 8 15 2 2" xfId="34623"/>
    <cellStyle name="Sub totals 8 15 2 3" xfId="34624"/>
    <cellStyle name="Sub totals 8 15 2 4" xfId="34625"/>
    <cellStyle name="Sub totals 8 15 3" xfId="34626"/>
    <cellStyle name="Sub totals 8 15 4" xfId="34627"/>
    <cellStyle name="Sub totals 8 16" xfId="4757"/>
    <cellStyle name="Sub totals 8 16 2" xfId="34628"/>
    <cellStyle name="Sub totals 8 16 2 2" xfId="34629"/>
    <cellStyle name="Sub totals 8 16 2 3" xfId="34630"/>
    <cellStyle name="Sub totals 8 16 2 4" xfId="34631"/>
    <cellStyle name="Sub totals 8 16 3" xfId="34632"/>
    <cellStyle name="Sub totals 8 16 4" xfId="34633"/>
    <cellStyle name="Sub totals 8 17" xfId="4758"/>
    <cellStyle name="Sub totals 8 17 2" xfId="34634"/>
    <cellStyle name="Sub totals 8 17 2 2" xfId="34635"/>
    <cellStyle name="Sub totals 8 17 2 3" xfId="34636"/>
    <cellStyle name="Sub totals 8 17 2 4" xfId="34637"/>
    <cellStyle name="Sub totals 8 17 3" xfId="34638"/>
    <cellStyle name="Sub totals 8 17 4" xfId="34639"/>
    <cellStyle name="Sub totals 8 18" xfId="4759"/>
    <cellStyle name="Sub totals 8 18 2" xfId="34640"/>
    <cellStyle name="Sub totals 8 18 2 2" xfId="34641"/>
    <cellStyle name="Sub totals 8 18 2 3" xfId="34642"/>
    <cellStyle name="Sub totals 8 18 2 4" xfId="34643"/>
    <cellStyle name="Sub totals 8 18 3" xfId="34644"/>
    <cellStyle name="Sub totals 8 18 4" xfId="34645"/>
    <cellStyle name="Sub totals 8 19" xfId="4760"/>
    <cellStyle name="Sub totals 8 19 2" xfId="34646"/>
    <cellStyle name="Sub totals 8 19 2 2" xfId="34647"/>
    <cellStyle name="Sub totals 8 19 2 3" xfId="34648"/>
    <cellStyle name="Sub totals 8 19 2 4" xfId="34649"/>
    <cellStyle name="Sub totals 8 19 3" xfId="34650"/>
    <cellStyle name="Sub totals 8 19 4" xfId="34651"/>
    <cellStyle name="Sub totals 8 2" xfId="4761"/>
    <cellStyle name="Sub totals 8 2 2" xfId="34652"/>
    <cellStyle name="Sub totals 8 2 2 2" xfId="34653"/>
    <cellStyle name="Sub totals 8 2 2 3" xfId="34654"/>
    <cellStyle name="Sub totals 8 2 2 4" xfId="34655"/>
    <cellStyle name="Sub totals 8 2 3" xfId="34656"/>
    <cellStyle name="Sub totals 8 2 4" xfId="34657"/>
    <cellStyle name="Sub totals 8 20" xfId="4762"/>
    <cellStyle name="Sub totals 8 20 2" xfId="34658"/>
    <cellStyle name="Sub totals 8 20 2 2" xfId="34659"/>
    <cellStyle name="Sub totals 8 20 2 3" xfId="34660"/>
    <cellStyle name="Sub totals 8 20 2 4" xfId="34661"/>
    <cellStyle name="Sub totals 8 20 3" xfId="34662"/>
    <cellStyle name="Sub totals 8 20 4" xfId="34663"/>
    <cellStyle name="Sub totals 8 21" xfId="4763"/>
    <cellStyle name="Sub totals 8 21 2" xfId="34664"/>
    <cellStyle name="Sub totals 8 21 2 2" xfId="34665"/>
    <cellStyle name="Sub totals 8 21 2 3" xfId="34666"/>
    <cellStyle name="Sub totals 8 21 2 4" xfId="34667"/>
    <cellStyle name="Sub totals 8 21 3" xfId="34668"/>
    <cellStyle name="Sub totals 8 21 4" xfId="34669"/>
    <cellStyle name="Sub totals 8 22" xfId="4764"/>
    <cellStyle name="Sub totals 8 22 2" xfId="34670"/>
    <cellStyle name="Sub totals 8 22 2 2" xfId="34671"/>
    <cellStyle name="Sub totals 8 22 2 3" xfId="34672"/>
    <cellStyle name="Sub totals 8 22 2 4" xfId="34673"/>
    <cellStyle name="Sub totals 8 22 3" xfId="34674"/>
    <cellStyle name="Sub totals 8 22 4" xfId="34675"/>
    <cellStyle name="Sub totals 8 23" xfId="4765"/>
    <cellStyle name="Sub totals 8 23 2" xfId="34676"/>
    <cellStyle name="Sub totals 8 23 2 2" xfId="34677"/>
    <cellStyle name="Sub totals 8 23 2 3" xfId="34678"/>
    <cellStyle name="Sub totals 8 23 2 4" xfId="34679"/>
    <cellStyle name="Sub totals 8 23 3" xfId="34680"/>
    <cellStyle name="Sub totals 8 23 4" xfId="34681"/>
    <cellStyle name="Sub totals 8 24" xfId="4766"/>
    <cellStyle name="Sub totals 8 24 2" xfId="34682"/>
    <cellStyle name="Sub totals 8 24 2 2" xfId="34683"/>
    <cellStyle name="Sub totals 8 24 2 3" xfId="34684"/>
    <cellStyle name="Sub totals 8 24 2 4" xfId="34685"/>
    <cellStyle name="Sub totals 8 24 3" xfId="34686"/>
    <cellStyle name="Sub totals 8 24 4" xfId="34687"/>
    <cellStyle name="Sub totals 8 25" xfId="4767"/>
    <cellStyle name="Sub totals 8 25 2" xfId="34688"/>
    <cellStyle name="Sub totals 8 25 2 2" xfId="34689"/>
    <cellStyle name="Sub totals 8 25 2 3" xfId="34690"/>
    <cellStyle name="Sub totals 8 25 2 4" xfId="34691"/>
    <cellStyle name="Sub totals 8 25 3" xfId="34692"/>
    <cellStyle name="Sub totals 8 25 4" xfId="34693"/>
    <cellStyle name="Sub totals 8 26" xfId="4768"/>
    <cellStyle name="Sub totals 8 26 2" xfId="34694"/>
    <cellStyle name="Sub totals 8 26 2 2" xfId="34695"/>
    <cellStyle name="Sub totals 8 26 2 3" xfId="34696"/>
    <cellStyle name="Sub totals 8 26 2 4" xfId="34697"/>
    <cellStyle name="Sub totals 8 26 3" xfId="34698"/>
    <cellStyle name="Sub totals 8 26 4" xfId="34699"/>
    <cellStyle name="Sub totals 8 27" xfId="4769"/>
    <cellStyle name="Sub totals 8 27 2" xfId="34700"/>
    <cellStyle name="Sub totals 8 27 2 2" xfId="34701"/>
    <cellStyle name="Sub totals 8 27 2 3" xfId="34702"/>
    <cellStyle name="Sub totals 8 27 2 4" xfId="34703"/>
    <cellStyle name="Sub totals 8 27 3" xfId="34704"/>
    <cellStyle name="Sub totals 8 27 4" xfId="34705"/>
    <cellStyle name="Sub totals 8 28" xfId="4770"/>
    <cellStyle name="Sub totals 8 28 2" xfId="34706"/>
    <cellStyle name="Sub totals 8 28 2 2" xfId="34707"/>
    <cellStyle name="Sub totals 8 28 2 3" xfId="34708"/>
    <cellStyle name="Sub totals 8 28 2 4" xfId="34709"/>
    <cellStyle name="Sub totals 8 28 3" xfId="34710"/>
    <cellStyle name="Sub totals 8 28 4" xfId="34711"/>
    <cellStyle name="Sub totals 8 29" xfId="4771"/>
    <cellStyle name="Sub totals 8 29 2" xfId="34712"/>
    <cellStyle name="Sub totals 8 29 2 2" xfId="34713"/>
    <cellStyle name="Sub totals 8 29 2 3" xfId="34714"/>
    <cellStyle name="Sub totals 8 29 2 4" xfId="34715"/>
    <cellStyle name="Sub totals 8 29 3" xfId="34716"/>
    <cellStyle name="Sub totals 8 29 4" xfId="34717"/>
    <cellStyle name="Sub totals 8 3" xfId="4772"/>
    <cellStyle name="Sub totals 8 3 2" xfId="34718"/>
    <cellStyle name="Sub totals 8 3 2 2" xfId="34719"/>
    <cellStyle name="Sub totals 8 3 2 3" xfId="34720"/>
    <cellStyle name="Sub totals 8 3 2 4" xfId="34721"/>
    <cellStyle name="Sub totals 8 3 3" xfId="34722"/>
    <cellStyle name="Sub totals 8 3 4" xfId="34723"/>
    <cellStyle name="Sub totals 8 30" xfId="4773"/>
    <cellStyle name="Sub totals 8 30 2" xfId="34724"/>
    <cellStyle name="Sub totals 8 30 2 2" xfId="34725"/>
    <cellStyle name="Sub totals 8 30 2 3" xfId="34726"/>
    <cellStyle name="Sub totals 8 30 2 4" xfId="34727"/>
    <cellStyle name="Sub totals 8 30 3" xfId="34728"/>
    <cellStyle name="Sub totals 8 30 4" xfId="34729"/>
    <cellStyle name="Sub totals 8 31" xfId="4774"/>
    <cellStyle name="Sub totals 8 31 2" xfId="34730"/>
    <cellStyle name="Sub totals 8 31 2 2" xfId="34731"/>
    <cellStyle name="Sub totals 8 31 2 3" xfId="34732"/>
    <cellStyle name="Sub totals 8 31 2 4" xfId="34733"/>
    <cellStyle name="Sub totals 8 31 3" xfId="34734"/>
    <cellStyle name="Sub totals 8 31 4" xfId="34735"/>
    <cellStyle name="Sub totals 8 32" xfId="4775"/>
    <cellStyle name="Sub totals 8 32 2" xfId="34736"/>
    <cellStyle name="Sub totals 8 32 2 2" xfId="34737"/>
    <cellStyle name="Sub totals 8 32 2 3" xfId="34738"/>
    <cellStyle name="Sub totals 8 32 2 4" xfId="34739"/>
    <cellStyle name="Sub totals 8 32 3" xfId="34740"/>
    <cellStyle name="Sub totals 8 32 4" xfId="34741"/>
    <cellStyle name="Sub totals 8 33" xfId="4776"/>
    <cellStyle name="Sub totals 8 33 2" xfId="34742"/>
    <cellStyle name="Sub totals 8 33 2 2" xfId="34743"/>
    <cellStyle name="Sub totals 8 33 2 3" xfId="34744"/>
    <cellStyle name="Sub totals 8 33 2 4" xfId="34745"/>
    <cellStyle name="Sub totals 8 33 3" xfId="34746"/>
    <cellStyle name="Sub totals 8 33 4" xfId="34747"/>
    <cellStyle name="Sub totals 8 34" xfId="4777"/>
    <cellStyle name="Sub totals 8 34 2" xfId="34748"/>
    <cellStyle name="Sub totals 8 34 2 2" xfId="34749"/>
    <cellStyle name="Sub totals 8 34 2 3" xfId="34750"/>
    <cellStyle name="Sub totals 8 34 2 4" xfId="34751"/>
    <cellStyle name="Sub totals 8 34 3" xfId="34752"/>
    <cellStyle name="Sub totals 8 34 4" xfId="34753"/>
    <cellStyle name="Sub totals 8 35" xfId="4778"/>
    <cellStyle name="Sub totals 8 35 2" xfId="34754"/>
    <cellStyle name="Sub totals 8 35 2 2" xfId="34755"/>
    <cellStyle name="Sub totals 8 35 2 3" xfId="34756"/>
    <cellStyle name="Sub totals 8 35 2 4" xfId="34757"/>
    <cellStyle name="Sub totals 8 35 3" xfId="34758"/>
    <cellStyle name="Sub totals 8 35 4" xfId="34759"/>
    <cellStyle name="Sub totals 8 36" xfId="4779"/>
    <cellStyle name="Sub totals 8 36 2" xfId="34760"/>
    <cellStyle name="Sub totals 8 36 2 2" xfId="34761"/>
    <cellStyle name="Sub totals 8 36 2 3" xfId="34762"/>
    <cellStyle name="Sub totals 8 36 2 4" xfId="34763"/>
    <cellStyle name="Sub totals 8 36 3" xfId="34764"/>
    <cellStyle name="Sub totals 8 36 4" xfId="34765"/>
    <cellStyle name="Sub totals 8 37" xfId="4780"/>
    <cellStyle name="Sub totals 8 37 2" xfId="34766"/>
    <cellStyle name="Sub totals 8 37 2 2" xfId="34767"/>
    <cellStyle name="Sub totals 8 37 2 3" xfId="34768"/>
    <cellStyle name="Sub totals 8 37 2 4" xfId="34769"/>
    <cellStyle name="Sub totals 8 37 3" xfId="34770"/>
    <cellStyle name="Sub totals 8 37 4" xfId="34771"/>
    <cellStyle name="Sub totals 8 38" xfId="4781"/>
    <cellStyle name="Sub totals 8 38 2" xfId="34772"/>
    <cellStyle name="Sub totals 8 38 2 2" xfId="34773"/>
    <cellStyle name="Sub totals 8 38 2 3" xfId="34774"/>
    <cellStyle name="Sub totals 8 38 2 4" xfId="34775"/>
    <cellStyle name="Sub totals 8 38 3" xfId="34776"/>
    <cellStyle name="Sub totals 8 38 4" xfId="34777"/>
    <cellStyle name="Sub totals 8 39" xfId="4782"/>
    <cellStyle name="Sub totals 8 39 2" xfId="34778"/>
    <cellStyle name="Sub totals 8 39 2 2" xfId="34779"/>
    <cellStyle name="Sub totals 8 39 2 3" xfId="34780"/>
    <cellStyle name="Sub totals 8 39 2 4" xfId="34781"/>
    <cellStyle name="Sub totals 8 39 3" xfId="34782"/>
    <cellStyle name="Sub totals 8 39 4" xfId="34783"/>
    <cellStyle name="Sub totals 8 4" xfId="4783"/>
    <cellStyle name="Sub totals 8 4 2" xfId="34784"/>
    <cellStyle name="Sub totals 8 4 2 2" xfId="34785"/>
    <cellStyle name="Sub totals 8 4 2 3" xfId="34786"/>
    <cellStyle name="Sub totals 8 4 2 4" xfId="34787"/>
    <cellStyle name="Sub totals 8 4 3" xfId="34788"/>
    <cellStyle name="Sub totals 8 4 4" xfId="34789"/>
    <cellStyle name="Sub totals 8 40" xfId="4784"/>
    <cellStyle name="Sub totals 8 40 2" xfId="34790"/>
    <cellStyle name="Sub totals 8 40 2 2" xfId="34791"/>
    <cellStyle name="Sub totals 8 40 2 3" xfId="34792"/>
    <cellStyle name="Sub totals 8 40 2 4" xfId="34793"/>
    <cellStyle name="Sub totals 8 40 3" xfId="34794"/>
    <cellStyle name="Sub totals 8 40 4" xfId="34795"/>
    <cellStyle name="Sub totals 8 41" xfId="4785"/>
    <cellStyle name="Sub totals 8 41 2" xfId="34796"/>
    <cellStyle name="Sub totals 8 41 2 2" xfId="34797"/>
    <cellStyle name="Sub totals 8 41 2 3" xfId="34798"/>
    <cellStyle name="Sub totals 8 41 2 4" xfId="34799"/>
    <cellStyle name="Sub totals 8 41 3" xfId="34800"/>
    <cellStyle name="Sub totals 8 41 4" xfId="34801"/>
    <cellStyle name="Sub totals 8 42" xfId="4786"/>
    <cellStyle name="Sub totals 8 42 2" xfId="34802"/>
    <cellStyle name="Sub totals 8 42 2 2" xfId="34803"/>
    <cellStyle name="Sub totals 8 42 2 3" xfId="34804"/>
    <cellStyle name="Sub totals 8 42 2 4" xfId="34805"/>
    <cellStyle name="Sub totals 8 42 3" xfId="34806"/>
    <cellStyle name="Sub totals 8 42 4" xfId="34807"/>
    <cellStyle name="Sub totals 8 43" xfId="4787"/>
    <cellStyle name="Sub totals 8 43 2" xfId="34808"/>
    <cellStyle name="Sub totals 8 43 2 2" xfId="34809"/>
    <cellStyle name="Sub totals 8 43 2 3" xfId="34810"/>
    <cellStyle name="Sub totals 8 43 2 4" xfId="34811"/>
    <cellStyle name="Sub totals 8 43 3" xfId="34812"/>
    <cellStyle name="Sub totals 8 43 4" xfId="34813"/>
    <cellStyle name="Sub totals 8 44" xfId="4788"/>
    <cellStyle name="Sub totals 8 44 2" xfId="34814"/>
    <cellStyle name="Sub totals 8 44 2 2" xfId="34815"/>
    <cellStyle name="Sub totals 8 44 2 3" xfId="34816"/>
    <cellStyle name="Sub totals 8 44 2 4" xfId="34817"/>
    <cellStyle name="Sub totals 8 44 3" xfId="34818"/>
    <cellStyle name="Sub totals 8 44 4" xfId="34819"/>
    <cellStyle name="Sub totals 8 45" xfId="34820"/>
    <cellStyle name="Sub totals 8 45 2" xfId="34821"/>
    <cellStyle name="Sub totals 8 45 3" xfId="34822"/>
    <cellStyle name="Sub totals 8 45 4" xfId="34823"/>
    <cellStyle name="Sub totals 8 46" xfId="34824"/>
    <cellStyle name="Sub totals 8 46 2" xfId="34825"/>
    <cellStyle name="Sub totals 8 46 3" xfId="34826"/>
    <cellStyle name="Sub totals 8 46 4" xfId="34827"/>
    <cellStyle name="Sub totals 8 47" xfId="34828"/>
    <cellStyle name="Sub totals 8 5" xfId="4789"/>
    <cellStyle name="Sub totals 8 5 2" xfId="34829"/>
    <cellStyle name="Sub totals 8 5 2 2" xfId="34830"/>
    <cellStyle name="Sub totals 8 5 2 3" xfId="34831"/>
    <cellStyle name="Sub totals 8 5 2 4" xfId="34832"/>
    <cellStyle name="Sub totals 8 5 3" xfId="34833"/>
    <cellStyle name="Sub totals 8 5 4" xfId="34834"/>
    <cellStyle name="Sub totals 8 6" xfId="4790"/>
    <cellStyle name="Sub totals 8 6 2" xfId="34835"/>
    <cellStyle name="Sub totals 8 6 2 2" xfId="34836"/>
    <cellStyle name="Sub totals 8 6 2 3" xfId="34837"/>
    <cellStyle name="Sub totals 8 6 2 4" xfId="34838"/>
    <cellStyle name="Sub totals 8 6 3" xfId="34839"/>
    <cellStyle name="Sub totals 8 6 4" xfId="34840"/>
    <cellStyle name="Sub totals 8 7" xfId="4791"/>
    <cellStyle name="Sub totals 8 7 2" xfId="34841"/>
    <cellStyle name="Sub totals 8 7 2 2" xfId="34842"/>
    <cellStyle name="Sub totals 8 7 2 3" xfId="34843"/>
    <cellStyle name="Sub totals 8 7 2 4" xfId="34844"/>
    <cellStyle name="Sub totals 8 7 3" xfId="34845"/>
    <cellStyle name="Sub totals 8 7 4" xfId="34846"/>
    <cellStyle name="Sub totals 8 8" xfId="4792"/>
    <cellStyle name="Sub totals 8 8 2" xfId="34847"/>
    <cellStyle name="Sub totals 8 8 2 2" xfId="34848"/>
    <cellStyle name="Sub totals 8 8 2 3" xfId="34849"/>
    <cellStyle name="Sub totals 8 8 2 4" xfId="34850"/>
    <cellStyle name="Sub totals 8 8 3" xfId="34851"/>
    <cellStyle name="Sub totals 8 8 4" xfId="34852"/>
    <cellStyle name="Sub totals 8 9" xfId="4793"/>
    <cellStyle name="Sub totals 8 9 2" xfId="34853"/>
    <cellStyle name="Sub totals 8 9 2 2" xfId="34854"/>
    <cellStyle name="Sub totals 8 9 2 3" xfId="34855"/>
    <cellStyle name="Sub totals 8 9 2 4" xfId="34856"/>
    <cellStyle name="Sub totals 8 9 3" xfId="34857"/>
    <cellStyle name="Sub totals 8 9 4" xfId="34858"/>
    <cellStyle name="Sub totals 9" xfId="4794"/>
    <cellStyle name="Sub totals 9 2" xfId="34859"/>
    <cellStyle name="Sub totals 9 2 2" xfId="34860"/>
    <cellStyle name="Sub totals 9 2 3" xfId="34861"/>
    <cellStyle name="Sub totals 9 2 4" xfId="34862"/>
    <cellStyle name="Sub totals 9 3" xfId="34863"/>
    <cellStyle name="Sub totals 9 4" xfId="34864"/>
    <cellStyle name="Subtotal (line)" xfId="4795"/>
    <cellStyle name="Subtotal (line) 10" xfId="4796"/>
    <cellStyle name="Subtotal (line) 10 2" xfId="34865"/>
    <cellStyle name="Subtotal (line) 10 2 2" xfId="34866"/>
    <cellStyle name="Subtotal (line) 10 2 3" xfId="34867"/>
    <cellStyle name="Subtotal (line) 10 2 4" xfId="34868"/>
    <cellStyle name="Subtotal (line) 10 3" xfId="34869"/>
    <cellStyle name="Subtotal (line) 10 4" xfId="34870"/>
    <cellStyle name="Subtotal (line) 10 5" xfId="34871"/>
    <cellStyle name="Subtotal (line) 11" xfId="4797"/>
    <cellStyle name="Subtotal (line) 11 2" xfId="34872"/>
    <cellStyle name="Subtotal (line) 11 2 2" xfId="34873"/>
    <cellStyle name="Subtotal (line) 11 2 3" xfId="34874"/>
    <cellStyle name="Subtotal (line) 11 2 4" xfId="34875"/>
    <cellStyle name="Subtotal (line) 11 3" xfId="34876"/>
    <cellStyle name="Subtotal (line) 11 4" xfId="34877"/>
    <cellStyle name="Subtotal (line) 11 5" xfId="34878"/>
    <cellStyle name="Subtotal (line) 12" xfId="4798"/>
    <cellStyle name="Subtotal (line) 12 2" xfId="34879"/>
    <cellStyle name="Subtotal (line) 12 2 2" xfId="34880"/>
    <cellStyle name="Subtotal (line) 12 2 3" xfId="34881"/>
    <cellStyle name="Subtotal (line) 12 2 4" xfId="34882"/>
    <cellStyle name="Subtotal (line) 12 3" xfId="34883"/>
    <cellStyle name="Subtotal (line) 12 4" xfId="34884"/>
    <cellStyle name="Subtotal (line) 12 5" xfId="34885"/>
    <cellStyle name="Subtotal (line) 13" xfId="4799"/>
    <cellStyle name="Subtotal (line) 13 2" xfId="34886"/>
    <cellStyle name="Subtotal (line) 13 2 2" xfId="34887"/>
    <cellStyle name="Subtotal (line) 13 2 3" xfId="34888"/>
    <cellStyle name="Subtotal (line) 13 2 4" xfId="34889"/>
    <cellStyle name="Subtotal (line) 13 3" xfId="34890"/>
    <cellStyle name="Subtotal (line) 13 4" xfId="34891"/>
    <cellStyle name="Subtotal (line) 13 5" xfId="34892"/>
    <cellStyle name="Subtotal (line) 14" xfId="4800"/>
    <cellStyle name="Subtotal (line) 14 2" xfId="34893"/>
    <cellStyle name="Subtotal (line) 14 2 2" xfId="34894"/>
    <cellStyle name="Subtotal (line) 14 2 3" xfId="34895"/>
    <cellStyle name="Subtotal (line) 14 2 4" xfId="34896"/>
    <cellStyle name="Subtotal (line) 14 3" xfId="34897"/>
    <cellStyle name="Subtotal (line) 14 4" xfId="34898"/>
    <cellStyle name="Subtotal (line) 14 5" xfId="34899"/>
    <cellStyle name="Subtotal (line) 15" xfId="4801"/>
    <cellStyle name="Subtotal (line) 15 2" xfId="34900"/>
    <cellStyle name="Subtotal (line) 15 2 2" xfId="34901"/>
    <cellStyle name="Subtotal (line) 15 2 3" xfId="34902"/>
    <cellStyle name="Subtotal (line) 15 2 4" xfId="34903"/>
    <cellStyle name="Subtotal (line) 15 3" xfId="34904"/>
    <cellStyle name="Subtotal (line) 15 4" xfId="34905"/>
    <cellStyle name="Subtotal (line) 15 5" xfId="34906"/>
    <cellStyle name="Subtotal (line) 16" xfId="4802"/>
    <cellStyle name="Subtotal (line) 16 2" xfId="34907"/>
    <cellStyle name="Subtotal (line) 16 2 2" xfId="34908"/>
    <cellStyle name="Subtotal (line) 16 2 3" xfId="34909"/>
    <cellStyle name="Subtotal (line) 16 2 4" xfId="34910"/>
    <cellStyle name="Subtotal (line) 16 3" xfId="34911"/>
    <cellStyle name="Subtotal (line) 16 4" xfId="34912"/>
    <cellStyle name="Subtotal (line) 16 5" xfId="34913"/>
    <cellStyle name="Subtotal (line) 17" xfId="4803"/>
    <cellStyle name="Subtotal (line) 17 2" xfId="34914"/>
    <cellStyle name="Subtotal (line) 17 2 2" xfId="34915"/>
    <cellStyle name="Subtotal (line) 17 2 3" xfId="34916"/>
    <cellStyle name="Subtotal (line) 17 2 4" xfId="34917"/>
    <cellStyle name="Subtotal (line) 17 3" xfId="34918"/>
    <cellStyle name="Subtotal (line) 17 4" xfId="34919"/>
    <cellStyle name="Subtotal (line) 17 5" xfId="34920"/>
    <cellStyle name="Subtotal (line) 18" xfId="4804"/>
    <cellStyle name="Subtotal (line) 18 2" xfId="34921"/>
    <cellStyle name="Subtotal (line) 18 2 2" xfId="34922"/>
    <cellStyle name="Subtotal (line) 18 2 3" xfId="34923"/>
    <cellStyle name="Subtotal (line) 18 2 4" xfId="34924"/>
    <cellStyle name="Subtotal (line) 18 3" xfId="34925"/>
    <cellStyle name="Subtotal (line) 18 4" xfId="34926"/>
    <cellStyle name="Subtotal (line) 18 5" xfId="34927"/>
    <cellStyle name="Subtotal (line) 19" xfId="4805"/>
    <cellStyle name="Subtotal (line) 19 2" xfId="34928"/>
    <cellStyle name="Subtotal (line) 19 2 2" xfId="34929"/>
    <cellStyle name="Subtotal (line) 19 2 3" xfId="34930"/>
    <cellStyle name="Subtotal (line) 19 2 4" xfId="34931"/>
    <cellStyle name="Subtotal (line) 19 3" xfId="34932"/>
    <cellStyle name="Subtotal (line) 19 4" xfId="34933"/>
    <cellStyle name="Subtotal (line) 19 5" xfId="34934"/>
    <cellStyle name="Subtotal (line) 2" xfId="4806"/>
    <cellStyle name="Subtotal (line) 2 10" xfId="4807"/>
    <cellStyle name="Subtotal (line) 2 10 2" xfId="34935"/>
    <cellStyle name="Subtotal (line) 2 10 2 2" xfId="34936"/>
    <cellStyle name="Subtotal (line) 2 10 2 3" xfId="34937"/>
    <cellStyle name="Subtotal (line) 2 10 2 4" xfId="34938"/>
    <cellStyle name="Subtotal (line) 2 10 3" xfId="34939"/>
    <cellStyle name="Subtotal (line) 2 10 4" xfId="34940"/>
    <cellStyle name="Subtotal (line) 2 10 5" xfId="34941"/>
    <cellStyle name="Subtotal (line) 2 11" xfId="4808"/>
    <cellStyle name="Subtotal (line) 2 11 2" xfId="34942"/>
    <cellStyle name="Subtotal (line) 2 11 2 2" xfId="34943"/>
    <cellStyle name="Subtotal (line) 2 11 2 3" xfId="34944"/>
    <cellStyle name="Subtotal (line) 2 11 2 4" xfId="34945"/>
    <cellStyle name="Subtotal (line) 2 11 3" xfId="34946"/>
    <cellStyle name="Subtotal (line) 2 11 4" xfId="34947"/>
    <cellStyle name="Subtotal (line) 2 11 5" xfId="34948"/>
    <cellStyle name="Subtotal (line) 2 12" xfId="4809"/>
    <cellStyle name="Subtotal (line) 2 12 2" xfId="34949"/>
    <cellStyle name="Subtotal (line) 2 12 2 2" xfId="34950"/>
    <cellStyle name="Subtotal (line) 2 12 2 3" xfId="34951"/>
    <cellStyle name="Subtotal (line) 2 12 2 4" xfId="34952"/>
    <cellStyle name="Subtotal (line) 2 12 3" xfId="34953"/>
    <cellStyle name="Subtotal (line) 2 12 4" xfId="34954"/>
    <cellStyle name="Subtotal (line) 2 12 5" xfId="34955"/>
    <cellStyle name="Subtotal (line) 2 13" xfId="4810"/>
    <cellStyle name="Subtotal (line) 2 13 2" xfId="34956"/>
    <cellStyle name="Subtotal (line) 2 13 2 2" xfId="34957"/>
    <cellStyle name="Subtotal (line) 2 13 2 3" xfId="34958"/>
    <cellStyle name="Subtotal (line) 2 13 2 4" xfId="34959"/>
    <cellStyle name="Subtotal (line) 2 13 3" xfId="34960"/>
    <cellStyle name="Subtotal (line) 2 13 4" xfId="34961"/>
    <cellStyle name="Subtotal (line) 2 13 5" xfId="34962"/>
    <cellStyle name="Subtotal (line) 2 14" xfId="4811"/>
    <cellStyle name="Subtotal (line) 2 14 2" xfId="34963"/>
    <cellStyle name="Subtotal (line) 2 14 2 2" xfId="34964"/>
    <cellStyle name="Subtotal (line) 2 14 2 3" xfId="34965"/>
    <cellStyle name="Subtotal (line) 2 14 2 4" xfId="34966"/>
    <cellStyle name="Subtotal (line) 2 14 3" xfId="34967"/>
    <cellStyle name="Subtotal (line) 2 14 4" xfId="34968"/>
    <cellStyle name="Subtotal (line) 2 14 5" xfId="34969"/>
    <cellStyle name="Subtotal (line) 2 15" xfId="4812"/>
    <cellStyle name="Subtotal (line) 2 15 2" xfId="34970"/>
    <cellStyle name="Subtotal (line) 2 15 2 2" xfId="34971"/>
    <cellStyle name="Subtotal (line) 2 15 2 3" xfId="34972"/>
    <cellStyle name="Subtotal (line) 2 15 2 4" xfId="34973"/>
    <cellStyle name="Subtotal (line) 2 15 3" xfId="34974"/>
    <cellStyle name="Subtotal (line) 2 15 4" xfId="34975"/>
    <cellStyle name="Subtotal (line) 2 15 5" xfId="34976"/>
    <cellStyle name="Subtotal (line) 2 16" xfId="4813"/>
    <cellStyle name="Subtotal (line) 2 16 2" xfId="34977"/>
    <cellStyle name="Subtotal (line) 2 16 2 2" xfId="34978"/>
    <cellStyle name="Subtotal (line) 2 16 2 3" xfId="34979"/>
    <cellStyle name="Subtotal (line) 2 16 2 4" xfId="34980"/>
    <cellStyle name="Subtotal (line) 2 16 3" xfId="34981"/>
    <cellStyle name="Subtotal (line) 2 16 4" xfId="34982"/>
    <cellStyle name="Subtotal (line) 2 16 5" xfId="34983"/>
    <cellStyle name="Subtotal (line) 2 17" xfId="34984"/>
    <cellStyle name="Subtotal (line) 2 2" xfId="4814"/>
    <cellStyle name="Subtotal (line) 2 2 10" xfId="4815"/>
    <cellStyle name="Subtotal (line) 2 2 10 2" xfId="34985"/>
    <cellStyle name="Subtotal (line) 2 2 10 2 2" xfId="34986"/>
    <cellStyle name="Subtotal (line) 2 2 10 2 3" xfId="34987"/>
    <cellStyle name="Subtotal (line) 2 2 10 2 4" xfId="34988"/>
    <cellStyle name="Subtotal (line) 2 2 10 3" xfId="34989"/>
    <cellStyle name="Subtotal (line) 2 2 10 4" xfId="34990"/>
    <cellStyle name="Subtotal (line) 2 2 10 5" xfId="34991"/>
    <cellStyle name="Subtotal (line) 2 2 11" xfId="4816"/>
    <cellStyle name="Subtotal (line) 2 2 11 2" xfId="34992"/>
    <cellStyle name="Subtotal (line) 2 2 11 2 2" xfId="34993"/>
    <cellStyle name="Subtotal (line) 2 2 11 2 3" xfId="34994"/>
    <cellStyle name="Subtotal (line) 2 2 11 2 4" xfId="34995"/>
    <cellStyle name="Subtotal (line) 2 2 11 3" xfId="34996"/>
    <cellStyle name="Subtotal (line) 2 2 11 4" xfId="34997"/>
    <cellStyle name="Subtotal (line) 2 2 11 5" xfId="34998"/>
    <cellStyle name="Subtotal (line) 2 2 12" xfId="4817"/>
    <cellStyle name="Subtotal (line) 2 2 12 2" xfId="34999"/>
    <cellStyle name="Subtotal (line) 2 2 12 2 2" xfId="35000"/>
    <cellStyle name="Subtotal (line) 2 2 12 2 3" xfId="35001"/>
    <cellStyle name="Subtotal (line) 2 2 12 2 4" xfId="35002"/>
    <cellStyle name="Subtotal (line) 2 2 12 3" xfId="35003"/>
    <cellStyle name="Subtotal (line) 2 2 12 4" xfId="35004"/>
    <cellStyle name="Subtotal (line) 2 2 12 5" xfId="35005"/>
    <cellStyle name="Subtotal (line) 2 2 13" xfId="4818"/>
    <cellStyle name="Subtotal (line) 2 2 13 2" xfId="35006"/>
    <cellStyle name="Subtotal (line) 2 2 13 2 2" xfId="35007"/>
    <cellStyle name="Subtotal (line) 2 2 13 2 3" xfId="35008"/>
    <cellStyle name="Subtotal (line) 2 2 13 2 4" xfId="35009"/>
    <cellStyle name="Subtotal (line) 2 2 13 3" xfId="35010"/>
    <cellStyle name="Subtotal (line) 2 2 13 4" xfId="35011"/>
    <cellStyle name="Subtotal (line) 2 2 13 5" xfId="35012"/>
    <cellStyle name="Subtotal (line) 2 2 14" xfId="4819"/>
    <cellStyle name="Subtotal (line) 2 2 14 2" xfId="35013"/>
    <cellStyle name="Subtotal (line) 2 2 14 2 2" xfId="35014"/>
    <cellStyle name="Subtotal (line) 2 2 14 2 3" xfId="35015"/>
    <cellStyle name="Subtotal (line) 2 2 14 2 4" xfId="35016"/>
    <cellStyle name="Subtotal (line) 2 2 14 3" xfId="35017"/>
    <cellStyle name="Subtotal (line) 2 2 14 4" xfId="35018"/>
    <cellStyle name="Subtotal (line) 2 2 14 5" xfId="35019"/>
    <cellStyle name="Subtotal (line) 2 2 15" xfId="4820"/>
    <cellStyle name="Subtotal (line) 2 2 15 2" xfId="35020"/>
    <cellStyle name="Subtotal (line) 2 2 15 2 2" xfId="35021"/>
    <cellStyle name="Subtotal (line) 2 2 15 2 3" xfId="35022"/>
    <cellStyle name="Subtotal (line) 2 2 15 2 4" xfId="35023"/>
    <cellStyle name="Subtotal (line) 2 2 15 3" xfId="35024"/>
    <cellStyle name="Subtotal (line) 2 2 15 4" xfId="35025"/>
    <cellStyle name="Subtotal (line) 2 2 15 5" xfId="35026"/>
    <cellStyle name="Subtotal (line) 2 2 16" xfId="4821"/>
    <cellStyle name="Subtotal (line) 2 2 16 2" xfId="35027"/>
    <cellStyle name="Subtotal (line) 2 2 16 2 2" xfId="35028"/>
    <cellStyle name="Subtotal (line) 2 2 16 2 3" xfId="35029"/>
    <cellStyle name="Subtotal (line) 2 2 16 2 4" xfId="35030"/>
    <cellStyle name="Subtotal (line) 2 2 16 3" xfId="35031"/>
    <cellStyle name="Subtotal (line) 2 2 16 4" xfId="35032"/>
    <cellStyle name="Subtotal (line) 2 2 16 5" xfId="35033"/>
    <cellStyle name="Subtotal (line) 2 2 17" xfId="4822"/>
    <cellStyle name="Subtotal (line) 2 2 17 2" xfId="35034"/>
    <cellStyle name="Subtotal (line) 2 2 17 2 2" xfId="35035"/>
    <cellStyle name="Subtotal (line) 2 2 17 2 3" xfId="35036"/>
    <cellStyle name="Subtotal (line) 2 2 17 2 4" xfId="35037"/>
    <cellStyle name="Subtotal (line) 2 2 17 3" xfId="35038"/>
    <cellStyle name="Subtotal (line) 2 2 17 4" xfId="35039"/>
    <cellStyle name="Subtotal (line) 2 2 17 5" xfId="35040"/>
    <cellStyle name="Subtotal (line) 2 2 18" xfId="4823"/>
    <cellStyle name="Subtotal (line) 2 2 18 2" xfId="35041"/>
    <cellStyle name="Subtotal (line) 2 2 18 2 2" xfId="35042"/>
    <cellStyle name="Subtotal (line) 2 2 18 2 3" xfId="35043"/>
    <cellStyle name="Subtotal (line) 2 2 18 2 4" xfId="35044"/>
    <cellStyle name="Subtotal (line) 2 2 18 3" xfId="35045"/>
    <cellStyle name="Subtotal (line) 2 2 18 4" xfId="35046"/>
    <cellStyle name="Subtotal (line) 2 2 18 5" xfId="35047"/>
    <cellStyle name="Subtotal (line) 2 2 19" xfId="4824"/>
    <cellStyle name="Subtotal (line) 2 2 19 2" xfId="35048"/>
    <cellStyle name="Subtotal (line) 2 2 19 2 2" xfId="35049"/>
    <cellStyle name="Subtotal (line) 2 2 19 2 3" xfId="35050"/>
    <cellStyle name="Subtotal (line) 2 2 19 2 4" xfId="35051"/>
    <cellStyle name="Subtotal (line) 2 2 19 3" xfId="35052"/>
    <cellStyle name="Subtotal (line) 2 2 19 4" xfId="35053"/>
    <cellStyle name="Subtotal (line) 2 2 19 5" xfId="35054"/>
    <cellStyle name="Subtotal (line) 2 2 2" xfId="4825"/>
    <cellStyle name="Subtotal (line) 2 2 2 10" xfId="4826"/>
    <cellStyle name="Subtotal (line) 2 2 2 10 2" xfId="35055"/>
    <cellStyle name="Subtotal (line) 2 2 2 10 2 2" xfId="35056"/>
    <cellStyle name="Subtotal (line) 2 2 2 10 2 3" xfId="35057"/>
    <cellStyle name="Subtotal (line) 2 2 2 10 2 4" xfId="35058"/>
    <cellStyle name="Subtotal (line) 2 2 2 10 3" xfId="35059"/>
    <cellStyle name="Subtotal (line) 2 2 2 10 4" xfId="35060"/>
    <cellStyle name="Subtotal (line) 2 2 2 10 5" xfId="35061"/>
    <cellStyle name="Subtotal (line) 2 2 2 11" xfId="4827"/>
    <cellStyle name="Subtotal (line) 2 2 2 11 2" xfId="35062"/>
    <cellStyle name="Subtotal (line) 2 2 2 11 2 2" xfId="35063"/>
    <cellStyle name="Subtotal (line) 2 2 2 11 2 3" xfId="35064"/>
    <cellStyle name="Subtotal (line) 2 2 2 11 2 4" xfId="35065"/>
    <cellStyle name="Subtotal (line) 2 2 2 11 3" xfId="35066"/>
    <cellStyle name="Subtotal (line) 2 2 2 11 4" xfId="35067"/>
    <cellStyle name="Subtotal (line) 2 2 2 11 5" xfId="35068"/>
    <cellStyle name="Subtotal (line) 2 2 2 12" xfId="4828"/>
    <cellStyle name="Subtotal (line) 2 2 2 12 2" xfId="35069"/>
    <cellStyle name="Subtotal (line) 2 2 2 12 2 2" xfId="35070"/>
    <cellStyle name="Subtotal (line) 2 2 2 12 2 3" xfId="35071"/>
    <cellStyle name="Subtotal (line) 2 2 2 12 2 4" xfId="35072"/>
    <cellStyle name="Subtotal (line) 2 2 2 12 3" xfId="35073"/>
    <cellStyle name="Subtotal (line) 2 2 2 12 4" xfId="35074"/>
    <cellStyle name="Subtotal (line) 2 2 2 12 5" xfId="35075"/>
    <cellStyle name="Subtotal (line) 2 2 2 13" xfId="4829"/>
    <cellStyle name="Subtotal (line) 2 2 2 13 2" xfId="35076"/>
    <cellStyle name="Subtotal (line) 2 2 2 13 2 2" xfId="35077"/>
    <cellStyle name="Subtotal (line) 2 2 2 13 2 3" xfId="35078"/>
    <cellStyle name="Subtotal (line) 2 2 2 13 2 4" xfId="35079"/>
    <cellStyle name="Subtotal (line) 2 2 2 13 3" xfId="35080"/>
    <cellStyle name="Subtotal (line) 2 2 2 13 4" xfId="35081"/>
    <cellStyle name="Subtotal (line) 2 2 2 13 5" xfId="35082"/>
    <cellStyle name="Subtotal (line) 2 2 2 14" xfId="4830"/>
    <cellStyle name="Subtotal (line) 2 2 2 14 2" xfId="35083"/>
    <cellStyle name="Subtotal (line) 2 2 2 14 2 2" xfId="35084"/>
    <cellStyle name="Subtotal (line) 2 2 2 14 2 3" xfId="35085"/>
    <cellStyle name="Subtotal (line) 2 2 2 14 2 4" xfId="35086"/>
    <cellStyle name="Subtotal (line) 2 2 2 14 3" xfId="35087"/>
    <cellStyle name="Subtotal (line) 2 2 2 14 4" xfId="35088"/>
    <cellStyle name="Subtotal (line) 2 2 2 14 5" xfId="35089"/>
    <cellStyle name="Subtotal (line) 2 2 2 15" xfId="4831"/>
    <cellStyle name="Subtotal (line) 2 2 2 15 2" xfId="35090"/>
    <cellStyle name="Subtotal (line) 2 2 2 15 2 2" xfId="35091"/>
    <cellStyle name="Subtotal (line) 2 2 2 15 2 3" xfId="35092"/>
    <cellStyle name="Subtotal (line) 2 2 2 15 2 4" xfId="35093"/>
    <cellStyle name="Subtotal (line) 2 2 2 15 3" xfId="35094"/>
    <cellStyle name="Subtotal (line) 2 2 2 15 4" xfId="35095"/>
    <cellStyle name="Subtotal (line) 2 2 2 15 5" xfId="35096"/>
    <cellStyle name="Subtotal (line) 2 2 2 16" xfId="4832"/>
    <cellStyle name="Subtotal (line) 2 2 2 16 2" xfId="35097"/>
    <cellStyle name="Subtotal (line) 2 2 2 16 2 2" xfId="35098"/>
    <cellStyle name="Subtotal (line) 2 2 2 16 2 3" xfId="35099"/>
    <cellStyle name="Subtotal (line) 2 2 2 16 2 4" xfId="35100"/>
    <cellStyle name="Subtotal (line) 2 2 2 16 3" xfId="35101"/>
    <cellStyle name="Subtotal (line) 2 2 2 16 4" xfId="35102"/>
    <cellStyle name="Subtotal (line) 2 2 2 16 5" xfId="35103"/>
    <cellStyle name="Subtotal (line) 2 2 2 17" xfId="4833"/>
    <cellStyle name="Subtotal (line) 2 2 2 17 2" xfId="35104"/>
    <cellStyle name="Subtotal (line) 2 2 2 17 2 2" xfId="35105"/>
    <cellStyle name="Subtotal (line) 2 2 2 17 2 3" xfId="35106"/>
    <cellStyle name="Subtotal (line) 2 2 2 17 2 4" xfId="35107"/>
    <cellStyle name="Subtotal (line) 2 2 2 17 3" xfId="35108"/>
    <cellStyle name="Subtotal (line) 2 2 2 17 4" xfId="35109"/>
    <cellStyle name="Subtotal (line) 2 2 2 17 5" xfId="35110"/>
    <cellStyle name="Subtotal (line) 2 2 2 18" xfId="4834"/>
    <cellStyle name="Subtotal (line) 2 2 2 18 2" xfId="35111"/>
    <cellStyle name="Subtotal (line) 2 2 2 18 2 2" xfId="35112"/>
    <cellStyle name="Subtotal (line) 2 2 2 18 2 3" xfId="35113"/>
    <cellStyle name="Subtotal (line) 2 2 2 18 2 4" xfId="35114"/>
    <cellStyle name="Subtotal (line) 2 2 2 18 3" xfId="35115"/>
    <cellStyle name="Subtotal (line) 2 2 2 18 4" xfId="35116"/>
    <cellStyle name="Subtotal (line) 2 2 2 18 5" xfId="35117"/>
    <cellStyle name="Subtotal (line) 2 2 2 19" xfId="4835"/>
    <cellStyle name="Subtotal (line) 2 2 2 19 2" xfId="35118"/>
    <cellStyle name="Subtotal (line) 2 2 2 19 2 2" xfId="35119"/>
    <cellStyle name="Subtotal (line) 2 2 2 19 2 3" xfId="35120"/>
    <cellStyle name="Subtotal (line) 2 2 2 19 2 4" xfId="35121"/>
    <cellStyle name="Subtotal (line) 2 2 2 19 3" xfId="35122"/>
    <cellStyle name="Subtotal (line) 2 2 2 19 4" xfId="35123"/>
    <cellStyle name="Subtotal (line) 2 2 2 19 5" xfId="35124"/>
    <cellStyle name="Subtotal (line) 2 2 2 2" xfId="4836"/>
    <cellStyle name="Subtotal (line) 2 2 2 2 2" xfId="35125"/>
    <cellStyle name="Subtotal (line) 2 2 2 2 2 2" xfId="35126"/>
    <cellStyle name="Subtotal (line) 2 2 2 2 2 3" xfId="35127"/>
    <cellStyle name="Subtotal (line) 2 2 2 2 2 4" xfId="35128"/>
    <cellStyle name="Subtotal (line) 2 2 2 2 3" xfId="35129"/>
    <cellStyle name="Subtotal (line) 2 2 2 2 4" xfId="35130"/>
    <cellStyle name="Subtotal (line) 2 2 2 2 5" xfId="35131"/>
    <cellStyle name="Subtotal (line) 2 2 2 20" xfId="4837"/>
    <cellStyle name="Subtotal (line) 2 2 2 20 2" xfId="35132"/>
    <cellStyle name="Subtotal (line) 2 2 2 20 2 2" xfId="35133"/>
    <cellStyle name="Subtotal (line) 2 2 2 20 2 3" xfId="35134"/>
    <cellStyle name="Subtotal (line) 2 2 2 20 2 4" xfId="35135"/>
    <cellStyle name="Subtotal (line) 2 2 2 20 3" xfId="35136"/>
    <cellStyle name="Subtotal (line) 2 2 2 20 4" xfId="35137"/>
    <cellStyle name="Subtotal (line) 2 2 2 20 5" xfId="35138"/>
    <cellStyle name="Subtotal (line) 2 2 2 21" xfId="4838"/>
    <cellStyle name="Subtotal (line) 2 2 2 21 2" xfId="35139"/>
    <cellStyle name="Subtotal (line) 2 2 2 21 2 2" xfId="35140"/>
    <cellStyle name="Subtotal (line) 2 2 2 21 2 3" xfId="35141"/>
    <cellStyle name="Subtotal (line) 2 2 2 21 2 4" xfId="35142"/>
    <cellStyle name="Subtotal (line) 2 2 2 21 3" xfId="35143"/>
    <cellStyle name="Subtotal (line) 2 2 2 21 4" xfId="35144"/>
    <cellStyle name="Subtotal (line) 2 2 2 21 5" xfId="35145"/>
    <cellStyle name="Subtotal (line) 2 2 2 22" xfId="4839"/>
    <cellStyle name="Subtotal (line) 2 2 2 22 2" xfId="35146"/>
    <cellStyle name="Subtotal (line) 2 2 2 22 2 2" xfId="35147"/>
    <cellStyle name="Subtotal (line) 2 2 2 22 2 3" xfId="35148"/>
    <cellStyle name="Subtotal (line) 2 2 2 22 2 4" xfId="35149"/>
    <cellStyle name="Subtotal (line) 2 2 2 22 3" xfId="35150"/>
    <cellStyle name="Subtotal (line) 2 2 2 22 4" xfId="35151"/>
    <cellStyle name="Subtotal (line) 2 2 2 22 5" xfId="35152"/>
    <cellStyle name="Subtotal (line) 2 2 2 23" xfId="4840"/>
    <cellStyle name="Subtotal (line) 2 2 2 23 2" xfId="35153"/>
    <cellStyle name="Subtotal (line) 2 2 2 23 2 2" xfId="35154"/>
    <cellStyle name="Subtotal (line) 2 2 2 23 2 3" xfId="35155"/>
    <cellStyle name="Subtotal (line) 2 2 2 23 2 4" xfId="35156"/>
    <cellStyle name="Subtotal (line) 2 2 2 23 3" xfId="35157"/>
    <cellStyle name="Subtotal (line) 2 2 2 23 4" xfId="35158"/>
    <cellStyle name="Subtotal (line) 2 2 2 23 5" xfId="35159"/>
    <cellStyle name="Subtotal (line) 2 2 2 24" xfId="4841"/>
    <cellStyle name="Subtotal (line) 2 2 2 24 2" xfId="35160"/>
    <cellStyle name="Subtotal (line) 2 2 2 24 2 2" xfId="35161"/>
    <cellStyle name="Subtotal (line) 2 2 2 24 2 3" xfId="35162"/>
    <cellStyle name="Subtotal (line) 2 2 2 24 2 4" xfId="35163"/>
    <cellStyle name="Subtotal (line) 2 2 2 24 3" xfId="35164"/>
    <cellStyle name="Subtotal (line) 2 2 2 24 4" xfId="35165"/>
    <cellStyle name="Subtotal (line) 2 2 2 24 5" xfId="35166"/>
    <cellStyle name="Subtotal (line) 2 2 2 25" xfId="4842"/>
    <cellStyle name="Subtotal (line) 2 2 2 25 2" xfId="35167"/>
    <cellStyle name="Subtotal (line) 2 2 2 25 2 2" xfId="35168"/>
    <cellStyle name="Subtotal (line) 2 2 2 25 2 3" xfId="35169"/>
    <cellStyle name="Subtotal (line) 2 2 2 25 2 4" xfId="35170"/>
    <cellStyle name="Subtotal (line) 2 2 2 25 3" xfId="35171"/>
    <cellStyle name="Subtotal (line) 2 2 2 25 4" xfId="35172"/>
    <cellStyle name="Subtotal (line) 2 2 2 25 5" xfId="35173"/>
    <cellStyle name="Subtotal (line) 2 2 2 26" xfId="4843"/>
    <cellStyle name="Subtotal (line) 2 2 2 26 2" xfId="35174"/>
    <cellStyle name="Subtotal (line) 2 2 2 26 2 2" xfId="35175"/>
    <cellStyle name="Subtotal (line) 2 2 2 26 2 3" xfId="35176"/>
    <cellStyle name="Subtotal (line) 2 2 2 26 2 4" xfId="35177"/>
    <cellStyle name="Subtotal (line) 2 2 2 26 3" xfId="35178"/>
    <cellStyle name="Subtotal (line) 2 2 2 26 4" xfId="35179"/>
    <cellStyle name="Subtotal (line) 2 2 2 26 5" xfId="35180"/>
    <cellStyle name="Subtotal (line) 2 2 2 27" xfId="4844"/>
    <cellStyle name="Subtotal (line) 2 2 2 27 2" xfId="35181"/>
    <cellStyle name="Subtotal (line) 2 2 2 27 2 2" xfId="35182"/>
    <cellStyle name="Subtotal (line) 2 2 2 27 2 3" xfId="35183"/>
    <cellStyle name="Subtotal (line) 2 2 2 27 2 4" xfId="35184"/>
    <cellStyle name="Subtotal (line) 2 2 2 27 3" xfId="35185"/>
    <cellStyle name="Subtotal (line) 2 2 2 27 4" xfId="35186"/>
    <cellStyle name="Subtotal (line) 2 2 2 27 5" xfId="35187"/>
    <cellStyle name="Subtotal (line) 2 2 2 28" xfId="4845"/>
    <cellStyle name="Subtotal (line) 2 2 2 28 2" xfId="35188"/>
    <cellStyle name="Subtotal (line) 2 2 2 28 2 2" xfId="35189"/>
    <cellStyle name="Subtotal (line) 2 2 2 28 2 3" xfId="35190"/>
    <cellStyle name="Subtotal (line) 2 2 2 28 2 4" xfId="35191"/>
    <cellStyle name="Subtotal (line) 2 2 2 28 3" xfId="35192"/>
    <cellStyle name="Subtotal (line) 2 2 2 28 4" xfId="35193"/>
    <cellStyle name="Subtotal (line) 2 2 2 28 5" xfId="35194"/>
    <cellStyle name="Subtotal (line) 2 2 2 29" xfId="4846"/>
    <cellStyle name="Subtotal (line) 2 2 2 29 2" xfId="35195"/>
    <cellStyle name="Subtotal (line) 2 2 2 29 2 2" xfId="35196"/>
    <cellStyle name="Subtotal (line) 2 2 2 29 2 3" xfId="35197"/>
    <cellStyle name="Subtotal (line) 2 2 2 29 2 4" xfId="35198"/>
    <cellStyle name="Subtotal (line) 2 2 2 29 3" xfId="35199"/>
    <cellStyle name="Subtotal (line) 2 2 2 29 4" xfId="35200"/>
    <cellStyle name="Subtotal (line) 2 2 2 29 5" xfId="35201"/>
    <cellStyle name="Subtotal (line) 2 2 2 3" xfId="4847"/>
    <cellStyle name="Subtotal (line) 2 2 2 3 2" xfId="35202"/>
    <cellStyle name="Subtotal (line) 2 2 2 3 2 2" xfId="35203"/>
    <cellStyle name="Subtotal (line) 2 2 2 3 2 3" xfId="35204"/>
    <cellStyle name="Subtotal (line) 2 2 2 3 2 4" xfId="35205"/>
    <cellStyle name="Subtotal (line) 2 2 2 3 3" xfId="35206"/>
    <cellStyle name="Subtotal (line) 2 2 2 3 4" xfId="35207"/>
    <cellStyle name="Subtotal (line) 2 2 2 3 5" xfId="35208"/>
    <cellStyle name="Subtotal (line) 2 2 2 30" xfId="4848"/>
    <cellStyle name="Subtotal (line) 2 2 2 30 2" xfId="35209"/>
    <cellStyle name="Subtotal (line) 2 2 2 30 2 2" xfId="35210"/>
    <cellStyle name="Subtotal (line) 2 2 2 30 2 3" xfId="35211"/>
    <cellStyle name="Subtotal (line) 2 2 2 30 2 4" xfId="35212"/>
    <cellStyle name="Subtotal (line) 2 2 2 30 3" xfId="35213"/>
    <cellStyle name="Subtotal (line) 2 2 2 30 4" xfId="35214"/>
    <cellStyle name="Subtotal (line) 2 2 2 30 5" xfId="35215"/>
    <cellStyle name="Subtotal (line) 2 2 2 31" xfId="4849"/>
    <cellStyle name="Subtotal (line) 2 2 2 31 2" xfId="35216"/>
    <cellStyle name="Subtotal (line) 2 2 2 31 2 2" xfId="35217"/>
    <cellStyle name="Subtotal (line) 2 2 2 31 2 3" xfId="35218"/>
    <cellStyle name="Subtotal (line) 2 2 2 31 2 4" xfId="35219"/>
    <cellStyle name="Subtotal (line) 2 2 2 31 3" xfId="35220"/>
    <cellStyle name="Subtotal (line) 2 2 2 31 4" xfId="35221"/>
    <cellStyle name="Subtotal (line) 2 2 2 31 5" xfId="35222"/>
    <cellStyle name="Subtotal (line) 2 2 2 32" xfId="4850"/>
    <cellStyle name="Subtotal (line) 2 2 2 32 2" xfId="35223"/>
    <cellStyle name="Subtotal (line) 2 2 2 32 2 2" xfId="35224"/>
    <cellStyle name="Subtotal (line) 2 2 2 32 2 3" xfId="35225"/>
    <cellStyle name="Subtotal (line) 2 2 2 32 2 4" xfId="35226"/>
    <cellStyle name="Subtotal (line) 2 2 2 32 3" xfId="35227"/>
    <cellStyle name="Subtotal (line) 2 2 2 32 4" xfId="35228"/>
    <cellStyle name="Subtotal (line) 2 2 2 32 5" xfId="35229"/>
    <cellStyle name="Subtotal (line) 2 2 2 33" xfId="4851"/>
    <cellStyle name="Subtotal (line) 2 2 2 33 2" xfId="35230"/>
    <cellStyle name="Subtotal (line) 2 2 2 33 2 2" xfId="35231"/>
    <cellStyle name="Subtotal (line) 2 2 2 33 2 3" xfId="35232"/>
    <cellStyle name="Subtotal (line) 2 2 2 33 2 4" xfId="35233"/>
    <cellStyle name="Subtotal (line) 2 2 2 33 3" xfId="35234"/>
    <cellStyle name="Subtotal (line) 2 2 2 33 4" xfId="35235"/>
    <cellStyle name="Subtotal (line) 2 2 2 33 5" xfId="35236"/>
    <cellStyle name="Subtotal (line) 2 2 2 34" xfId="4852"/>
    <cellStyle name="Subtotal (line) 2 2 2 34 2" xfId="35237"/>
    <cellStyle name="Subtotal (line) 2 2 2 34 2 2" xfId="35238"/>
    <cellStyle name="Subtotal (line) 2 2 2 34 2 3" xfId="35239"/>
    <cellStyle name="Subtotal (line) 2 2 2 34 2 4" xfId="35240"/>
    <cellStyle name="Subtotal (line) 2 2 2 34 3" xfId="35241"/>
    <cellStyle name="Subtotal (line) 2 2 2 34 4" xfId="35242"/>
    <cellStyle name="Subtotal (line) 2 2 2 34 5" xfId="35243"/>
    <cellStyle name="Subtotal (line) 2 2 2 35" xfId="4853"/>
    <cellStyle name="Subtotal (line) 2 2 2 35 2" xfId="35244"/>
    <cellStyle name="Subtotal (line) 2 2 2 35 2 2" xfId="35245"/>
    <cellStyle name="Subtotal (line) 2 2 2 35 2 3" xfId="35246"/>
    <cellStyle name="Subtotal (line) 2 2 2 35 2 4" xfId="35247"/>
    <cellStyle name="Subtotal (line) 2 2 2 35 3" xfId="35248"/>
    <cellStyle name="Subtotal (line) 2 2 2 35 4" xfId="35249"/>
    <cellStyle name="Subtotal (line) 2 2 2 35 5" xfId="35250"/>
    <cellStyle name="Subtotal (line) 2 2 2 36" xfId="4854"/>
    <cellStyle name="Subtotal (line) 2 2 2 36 2" xfId="35251"/>
    <cellStyle name="Subtotal (line) 2 2 2 36 2 2" xfId="35252"/>
    <cellStyle name="Subtotal (line) 2 2 2 36 2 3" xfId="35253"/>
    <cellStyle name="Subtotal (line) 2 2 2 36 2 4" xfId="35254"/>
    <cellStyle name="Subtotal (line) 2 2 2 36 3" xfId="35255"/>
    <cellStyle name="Subtotal (line) 2 2 2 36 4" xfId="35256"/>
    <cellStyle name="Subtotal (line) 2 2 2 36 5" xfId="35257"/>
    <cellStyle name="Subtotal (line) 2 2 2 37" xfId="4855"/>
    <cellStyle name="Subtotal (line) 2 2 2 37 2" xfId="35258"/>
    <cellStyle name="Subtotal (line) 2 2 2 37 2 2" xfId="35259"/>
    <cellStyle name="Subtotal (line) 2 2 2 37 2 3" xfId="35260"/>
    <cellStyle name="Subtotal (line) 2 2 2 37 2 4" xfId="35261"/>
    <cellStyle name="Subtotal (line) 2 2 2 37 3" xfId="35262"/>
    <cellStyle name="Subtotal (line) 2 2 2 37 4" xfId="35263"/>
    <cellStyle name="Subtotal (line) 2 2 2 37 5" xfId="35264"/>
    <cellStyle name="Subtotal (line) 2 2 2 38" xfId="4856"/>
    <cellStyle name="Subtotal (line) 2 2 2 38 2" xfId="35265"/>
    <cellStyle name="Subtotal (line) 2 2 2 38 2 2" xfId="35266"/>
    <cellStyle name="Subtotal (line) 2 2 2 38 2 3" xfId="35267"/>
    <cellStyle name="Subtotal (line) 2 2 2 38 2 4" xfId="35268"/>
    <cellStyle name="Subtotal (line) 2 2 2 38 3" xfId="35269"/>
    <cellStyle name="Subtotal (line) 2 2 2 38 4" xfId="35270"/>
    <cellStyle name="Subtotal (line) 2 2 2 38 5" xfId="35271"/>
    <cellStyle name="Subtotal (line) 2 2 2 39" xfId="4857"/>
    <cellStyle name="Subtotal (line) 2 2 2 39 2" xfId="35272"/>
    <cellStyle name="Subtotal (line) 2 2 2 39 2 2" xfId="35273"/>
    <cellStyle name="Subtotal (line) 2 2 2 39 2 3" xfId="35274"/>
    <cellStyle name="Subtotal (line) 2 2 2 39 2 4" xfId="35275"/>
    <cellStyle name="Subtotal (line) 2 2 2 39 3" xfId="35276"/>
    <cellStyle name="Subtotal (line) 2 2 2 39 4" xfId="35277"/>
    <cellStyle name="Subtotal (line) 2 2 2 39 5" xfId="35278"/>
    <cellStyle name="Subtotal (line) 2 2 2 4" xfId="4858"/>
    <cellStyle name="Subtotal (line) 2 2 2 4 2" xfId="35279"/>
    <cellStyle name="Subtotal (line) 2 2 2 4 2 2" xfId="35280"/>
    <cellStyle name="Subtotal (line) 2 2 2 4 2 3" xfId="35281"/>
    <cellStyle name="Subtotal (line) 2 2 2 4 2 4" xfId="35282"/>
    <cellStyle name="Subtotal (line) 2 2 2 4 3" xfId="35283"/>
    <cellStyle name="Subtotal (line) 2 2 2 4 4" xfId="35284"/>
    <cellStyle name="Subtotal (line) 2 2 2 4 5" xfId="35285"/>
    <cellStyle name="Subtotal (line) 2 2 2 40" xfId="4859"/>
    <cellStyle name="Subtotal (line) 2 2 2 40 2" xfId="35286"/>
    <cellStyle name="Subtotal (line) 2 2 2 40 2 2" xfId="35287"/>
    <cellStyle name="Subtotal (line) 2 2 2 40 2 3" xfId="35288"/>
    <cellStyle name="Subtotal (line) 2 2 2 40 2 4" xfId="35289"/>
    <cellStyle name="Subtotal (line) 2 2 2 40 3" xfId="35290"/>
    <cellStyle name="Subtotal (line) 2 2 2 40 4" xfId="35291"/>
    <cellStyle name="Subtotal (line) 2 2 2 40 5" xfId="35292"/>
    <cellStyle name="Subtotal (line) 2 2 2 41" xfId="4860"/>
    <cellStyle name="Subtotal (line) 2 2 2 41 2" xfId="35293"/>
    <cellStyle name="Subtotal (line) 2 2 2 41 2 2" xfId="35294"/>
    <cellStyle name="Subtotal (line) 2 2 2 41 2 3" xfId="35295"/>
    <cellStyle name="Subtotal (line) 2 2 2 41 2 4" xfId="35296"/>
    <cellStyle name="Subtotal (line) 2 2 2 41 3" xfId="35297"/>
    <cellStyle name="Subtotal (line) 2 2 2 41 4" xfId="35298"/>
    <cellStyle name="Subtotal (line) 2 2 2 41 5" xfId="35299"/>
    <cellStyle name="Subtotal (line) 2 2 2 42" xfId="4861"/>
    <cellStyle name="Subtotal (line) 2 2 2 42 2" xfId="35300"/>
    <cellStyle name="Subtotal (line) 2 2 2 42 2 2" xfId="35301"/>
    <cellStyle name="Subtotal (line) 2 2 2 42 2 3" xfId="35302"/>
    <cellStyle name="Subtotal (line) 2 2 2 42 2 4" xfId="35303"/>
    <cellStyle name="Subtotal (line) 2 2 2 42 3" xfId="35304"/>
    <cellStyle name="Subtotal (line) 2 2 2 42 4" xfId="35305"/>
    <cellStyle name="Subtotal (line) 2 2 2 42 5" xfId="35306"/>
    <cellStyle name="Subtotal (line) 2 2 2 43" xfId="4862"/>
    <cellStyle name="Subtotal (line) 2 2 2 43 2" xfId="35307"/>
    <cellStyle name="Subtotal (line) 2 2 2 43 2 2" xfId="35308"/>
    <cellStyle name="Subtotal (line) 2 2 2 43 2 3" xfId="35309"/>
    <cellStyle name="Subtotal (line) 2 2 2 43 2 4" xfId="35310"/>
    <cellStyle name="Subtotal (line) 2 2 2 43 3" xfId="35311"/>
    <cellStyle name="Subtotal (line) 2 2 2 43 4" xfId="35312"/>
    <cellStyle name="Subtotal (line) 2 2 2 43 5" xfId="35313"/>
    <cellStyle name="Subtotal (line) 2 2 2 44" xfId="4863"/>
    <cellStyle name="Subtotal (line) 2 2 2 44 2" xfId="35314"/>
    <cellStyle name="Subtotal (line) 2 2 2 44 2 2" xfId="35315"/>
    <cellStyle name="Subtotal (line) 2 2 2 44 2 3" xfId="35316"/>
    <cellStyle name="Subtotal (line) 2 2 2 44 2 4" xfId="35317"/>
    <cellStyle name="Subtotal (line) 2 2 2 44 3" xfId="35318"/>
    <cellStyle name="Subtotal (line) 2 2 2 44 4" xfId="35319"/>
    <cellStyle name="Subtotal (line) 2 2 2 44 5" xfId="35320"/>
    <cellStyle name="Subtotal (line) 2 2 2 45" xfId="35321"/>
    <cellStyle name="Subtotal (line) 2 2 2 45 2" xfId="35322"/>
    <cellStyle name="Subtotal (line) 2 2 2 45 3" xfId="35323"/>
    <cellStyle name="Subtotal (line) 2 2 2 45 4" xfId="35324"/>
    <cellStyle name="Subtotal (line) 2 2 2 46" xfId="35325"/>
    <cellStyle name="Subtotal (line) 2 2 2 46 2" xfId="35326"/>
    <cellStyle name="Subtotal (line) 2 2 2 46 3" xfId="35327"/>
    <cellStyle name="Subtotal (line) 2 2 2 46 4" xfId="35328"/>
    <cellStyle name="Subtotal (line) 2 2 2 47" xfId="35329"/>
    <cellStyle name="Subtotal (line) 2 2 2 48" xfId="35330"/>
    <cellStyle name="Subtotal (line) 2 2 2 49" xfId="35331"/>
    <cellStyle name="Subtotal (line) 2 2 2 5" xfId="4864"/>
    <cellStyle name="Subtotal (line) 2 2 2 5 2" xfId="35332"/>
    <cellStyle name="Subtotal (line) 2 2 2 5 2 2" xfId="35333"/>
    <cellStyle name="Subtotal (line) 2 2 2 5 2 3" xfId="35334"/>
    <cellStyle name="Subtotal (line) 2 2 2 5 2 4" xfId="35335"/>
    <cellStyle name="Subtotal (line) 2 2 2 5 3" xfId="35336"/>
    <cellStyle name="Subtotal (line) 2 2 2 5 4" xfId="35337"/>
    <cellStyle name="Subtotal (line) 2 2 2 5 5" xfId="35338"/>
    <cellStyle name="Subtotal (line) 2 2 2 6" xfId="4865"/>
    <cellStyle name="Subtotal (line) 2 2 2 6 2" xfId="35339"/>
    <cellStyle name="Subtotal (line) 2 2 2 6 2 2" xfId="35340"/>
    <cellStyle name="Subtotal (line) 2 2 2 6 2 3" xfId="35341"/>
    <cellStyle name="Subtotal (line) 2 2 2 6 2 4" xfId="35342"/>
    <cellStyle name="Subtotal (line) 2 2 2 6 3" xfId="35343"/>
    <cellStyle name="Subtotal (line) 2 2 2 6 4" xfId="35344"/>
    <cellStyle name="Subtotal (line) 2 2 2 6 5" xfId="35345"/>
    <cellStyle name="Subtotal (line) 2 2 2 7" xfId="4866"/>
    <cellStyle name="Subtotal (line) 2 2 2 7 2" xfId="35346"/>
    <cellStyle name="Subtotal (line) 2 2 2 7 2 2" xfId="35347"/>
    <cellStyle name="Subtotal (line) 2 2 2 7 2 3" xfId="35348"/>
    <cellStyle name="Subtotal (line) 2 2 2 7 2 4" xfId="35349"/>
    <cellStyle name="Subtotal (line) 2 2 2 7 3" xfId="35350"/>
    <cellStyle name="Subtotal (line) 2 2 2 7 4" xfId="35351"/>
    <cellStyle name="Subtotal (line) 2 2 2 7 5" xfId="35352"/>
    <cellStyle name="Subtotal (line) 2 2 2 8" xfId="4867"/>
    <cellStyle name="Subtotal (line) 2 2 2 8 2" xfId="35353"/>
    <cellStyle name="Subtotal (line) 2 2 2 8 2 2" xfId="35354"/>
    <cellStyle name="Subtotal (line) 2 2 2 8 2 3" xfId="35355"/>
    <cellStyle name="Subtotal (line) 2 2 2 8 2 4" xfId="35356"/>
    <cellStyle name="Subtotal (line) 2 2 2 8 3" xfId="35357"/>
    <cellStyle name="Subtotal (line) 2 2 2 8 4" xfId="35358"/>
    <cellStyle name="Subtotal (line) 2 2 2 8 5" xfId="35359"/>
    <cellStyle name="Subtotal (line) 2 2 2 9" xfId="4868"/>
    <cellStyle name="Subtotal (line) 2 2 2 9 2" xfId="35360"/>
    <cellStyle name="Subtotal (line) 2 2 2 9 2 2" xfId="35361"/>
    <cellStyle name="Subtotal (line) 2 2 2 9 2 3" xfId="35362"/>
    <cellStyle name="Subtotal (line) 2 2 2 9 2 4" xfId="35363"/>
    <cellStyle name="Subtotal (line) 2 2 2 9 3" xfId="35364"/>
    <cellStyle name="Subtotal (line) 2 2 2 9 4" xfId="35365"/>
    <cellStyle name="Subtotal (line) 2 2 2 9 5" xfId="35366"/>
    <cellStyle name="Subtotal (line) 2 2 20" xfId="4869"/>
    <cellStyle name="Subtotal (line) 2 2 20 2" xfId="35367"/>
    <cellStyle name="Subtotal (line) 2 2 20 2 2" xfId="35368"/>
    <cellStyle name="Subtotal (line) 2 2 20 2 3" xfId="35369"/>
    <cellStyle name="Subtotal (line) 2 2 20 2 4" xfId="35370"/>
    <cellStyle name="Subtotal (line) 2 2 20 3" xfId="35371"/>
    <cellStyle name="Subtotal (line) 2 2 20 4" xfId="35372"/>
    <cellStyle name="Subtotal (line) 2 2 20 5" xfId="35373"/>
    <cellStyle name="Subtotal (line) 2 2 21" xfId="4870"/>
    <cellStyle name="Subtotal (line) 2 2 21 2" xfId="35374"/>
    <cellStyle name="Subtotal (line) 2 2 21 2 2" xfId="35375"/>
    <cellStyle name="Subtotal (line) 2 2 21 2 3" xfId="35376"/>
    <cellStyle name="Subtotal (line) 2 2 21 2 4" xfId="35377"/>
    <cellStyle name="Subtotal (line) 2 2 21 3" xfId="35378"/>
    <cellStyle name="Subtotal (line) 2 2 21 4" xfId="35379"/>
    <cellStyle name="Subtotal (line) 2 2 21 5" xfId="35380"/>
    <cellStyle name="Subtotal (line) 2 2 22" xfId="4871"/>
    <cellStyle name="Subtotal (line) 2 2 22 2" xfId="35381"/>
    <cellStyle name="Subtotal (line) 2 2 22 2 2" xfId="35382"/>
    <cellStyle name="Subtotal (line) 2 2 22 2 3" xfId="35383"/>
    <cellStyle name="Subtotal (line) 2 2 22 2 4" xfId="35384"/>
    <cellStyle name="Subtotal (line) 2 2 22 3" xfId="35385"/>
    <cellStyle name="Subtotal (line) 2 2 22 4" xfId="35386"/>
    <cellStyle name="Subtotal (line) 2 2 22 5" xfId="35387"/>
    <cellStyle name="Subtotal (line) 2 2 23" xfId="4872"/>
    <cellStyle name="Subtotal (line) 2 2 23 2" xfId="35388"/>
    <cellStyle name="Subtotal (line) 2 2 23 2 2" xfId="35389"/>
    <cellStyle name="Subtotal (line) 2 2 23 2 3" xfId="35390"/>
    <cellStyle name="Subtotal (line) 2 2 23 2 4" xfId="35391"/>
    <cellStyle name="Subtotal (line) 2 2 23 3" xfId="35392"/>
    <cellStyle name="Subtotal (line) 2 2 23 4" xfId="35393"/>
    <cellStyle name="Subtotal (line) 2 2 23 5" xfId="35394"/>
    <cellStyle name="Subtotal (line) 2 2 24" xfId="4873"/>
    <cellStyle name="Subtotal (line) 2 2 24 2" xfId="35395"/>
    <cellStyle name="Subtotal (line) 2 2 24 2 2" xfId="35396"/>
    <cellStyle name="Subtotal (line) 2 2 24 2 3" xfId="35397"/>
    <cellStyle name="Subtotal (line) 2 2 24 2 4" xfId="35398"/>
    <cellStyle name="Subtotal (line) 2 2 24 3" xfId="35399"/>
    <cellStyle name="Subtotal (line) 2 2 24 4" xfId="35400"/>
    <cellStyle name="Subtotal (line) 2 2 24 5" xfId="35401"/>
    <cellStyle name="Subtotal (line) 2 2 25" xfId="4874"/>
    <cellStyle name="Subtotal (line) 2 2 25 2" xfId="35402"/>
    <cellStyle name="Subtotal (line) 2 2 25 2 2" xfId="35403"/>
    <cellStyle name="Subtotal (line) 2 2 25 2 3" xfId="35404"/>
    <cellStyle name="Subtotal (line) 2 2 25 2 4" xfId="35405"/>
    <cellStyle name="Subtotal (line) 2 2 25 3" xfId="35406"/>
    <cellStyle name="Subtotal (line) 2 2 25 4" xfId="35407"/>
    <cellStyle name="Subtotal (line) 2 2 25 5" xfId="35408"/>
    <cellStyle name="Subtotal (line) 2 2 26" xfId="4875"/>
    <cellStyle name="Subtotal (line) 2 2 26 2" xfId="35409"/>
    <cellStyle name="Subtotal (line) 2 2 26 2 2" xfId="35410"/>
    <cellStyle name="Subtotal (line) 2 2 26 2 3" xfId="35411"/>
    <cellStyle name="Subtotal (line) 2 2 26 2 4" xfId="35412"/>
    <cellStyle name="Subtotal (line) 2 2 26 3" xfId="35413"/>
    <cellStyle name="Subtotal (line) 2 2 26 4" xfId="35414"/>
    <cellStyle name="Subtotal (line) 2 2 26 5" xfId="35415"/>
    <cellStyle name="Subtotal (line) 2 2 27" xfId="4876"/>
    <cellStyle name="Subtotal (line) 2 2 27 2" xfId="35416"/>
    <cellStyle name="Subtotal (line) 2 2 27 2 2" xfId="35417"/>
    <cellStyle name="Subtotal (line) 2 2 27 2 3" xfId="35418"/>
    <cellStyle name="Subtotal (line) 2 2 27 2 4" xfId="35419"/>
    <cellStyle name="Subtotal (line) 2 2 27 3" xfId="35420"/>
    <cellStyle name="Subtotal (line) 2 2 27 4" xfId="35421"/>
    <cellStyle name="Subtotal (line) 2 2 27 5" xfId="35422"/>
    <cellStyle name="Subtotal (line) 2 2 28" xfId="4877"/>
    <cellStyle name="Subtotal (line) 2 2 28 2" xfId="35423"/>
    <cellStyle name="Subtotal (line) 2 2 28 2 2" xfId="35424"/>
    <cellStyle name="Subtotal (line) 2 2 28 2 3" xfId="35425"/>
    <cellStyle name="Subtotal (line) 2 2 28 2 4" xfId="35426"/>
    <cellStyle name="Subtotal (line) 2 2 28 3" xfId="35427"/>
    <cellStyle name="Subtotal (line) 2 2 28 4" xfId="35428"/>
    <cellStyle name="Subtotal (line) 2 2 28 5" xfId="35429"/>
    <cellStyle name="Subtotal (line) 2 2 29" xfId="4878"/>
    <cellStyle name="Subtotal (line) 2 2 29 2" xfId="35430"/>
    <cellStyle name="Subtotal (line) 2 2 29 2 2" xfId="35431"/>
    <cellStyle name="Subtotal (line) 2 2 29 2 3" xfId="35432"/>
    <cellStyle name="Subtotal (line) 2 2 29 2 4" xfId="35433"/>
    <cellStyle name="Subtotal (line) 2 2 29 3" xfId="35434"/>
    <cellStyle name="Subtotal (line) 2 2 29 4" xfId="35435"/>
    <cellStyle name="Subtotal (line) 2 2 29 5" xfId="35436"/>
    <cellStyle name="Subtotal (line) 2 2 3" xfId="4879"/>
    <cellStyle name="Subtotal (line) 2 2 3 2" xfId="35437"/>
    <cellStyle name="Subtotal (line) 2 2 3 2 2" xfId="35438"/>
    <cellStyle name="Subtotal (line) 2 2 3 2 3" xfId="35439"/>
    <cellStyle name="Subtotal (line) 2 2 3 2 4" xfId="35440"/>
    <cellStyle name="Subtotal (line) 2 2 3 3" xfId="35441"/>
    <cellStyle name="Subtotal (line) 2 2 3 4" xfId="35442"/>
    <cellStyle name="Subtotal (line) 2 2 3 5" xfId="35443"/>
    <cellStyle name="Subtotal (line) 2 2 30" xfId="4880"/>
    <cellStyle name="Subtotal (line) 2 2 30 2" xfId="35444"/>
    <cellStyle name="Subtotal (line) 2 2 30 2 2" xfId="35445"/>
    <cellStyle name="Subtotal (line) 2 2 30 2 3" xfId="35446"/>
    <cellStyle name="Subtotal (line) 2 2 30 2 4" xfId="35447"/>
    <cellStyle name="Subtotal (line) 2 2 30 3" xfId="35448"/>
    <cellStyle name="Subtotal (line) 2 2 30 4" xfId="35449"/>
    <cellStyle name="Subtotal (line) 2 2 30 5" xfId="35450"/>
    <cellStyle name="Subtotal (line) 2 2 31" xfId="4881"/>
    <cellStyle name="Subtotal (line) 2 2 31 2" xfId="35451"/>
    <cellStyle name="Subtotal (line) 2 2 31 2 2" xfId="35452"/>
    <cellStyle name="Subtotal (line) 2 2 31 2 3" xfId="35453"/>
    <cellStyle name="Subtotal (line) 2 2 31 2 4" xfId="35454"/>
    <cellStyle name="Subtotal (line) 2 2 31 3" xfId="35455"/>
    <cellStyle name="Subtotal (line) 2 2 31 4" xfId="35456"/>
    <cellStyle name="Subtotal (line) 2 2 31 5" xfId="35457"/>
    <cellStyle name="Subtotal (line) 2 2 32" xfId="4882"/>
    <cellStyle name="Subtotal (line) 2 2 32 2" xfId="35458"/>
    <cellStyle name="Subtotal (line) 2 2 32 2 2" xfId="35459"/>
    <cellStyle name="Subtotal (line) 2 2 32 2 3" xfId="35460"/>
    <cellStyle name="Subtotal (line) 2 2 32 2 4" xfId="35461"/>
    <cellStyle name="Subtotal (line) 2 2 32 3" xfId="35462"/>
    <cellStyle name="Subtotal (line) 2 2 32 4" xfId="35463"/>
    <cellStyle name="Subtotal (line) 2 2 32 5" xfId="35464"/>
    <cellStyle name="Subtotal (line) 2 2 33" xfId="4883"/>
    <cellStyle name="Subtotal (line) 2 2 33 2" xfId="35465"/>
    <cellStyle name="Subtotal (line) 2 2 33 2 2" xfId="35466"/>
    <cellStyle name="Subtotal (line) 2 2 33 2 3" xfId="35467"/>
    <cellStyle name="Subtotal (line) 2 2 33 2 4" xfId="35468"/>
    <cellStyle name="Subtotal (line) 2 2 33 3" xfId="35469"/>
    <cellStyle name="Subtotal (line) 2 2 33 4" xfId="35470"/>
    <cellStyle name="Subtotal (line) 2 2 33 5" xfId="35471"/>
    <cellStyle name="Subtotal (line) 2 2 34" xfId="4884"/>
    <cellStyle name="Subtotal (line) 2 2 34 2" xfId="35472"/>
    <cellStyle name="Subtotal (line) 2 2 34 2 2" xfId="35473"/>
    <cellStyle name="Subtotal (line) 2 2 34 2 3" xfId="35474"/>
    <cellStyle name="Subtotal (line) 2 2 34 2 4" xfId="35475"/>
    <cellStyle name="Subtotal (line) 2 2 34 3" xfId="35476"/>
    <cellStyle name="Subtotal (line) 2 2 34 4" xfId="35477"/>
    <cellStyle name="Subtotal (line) 2 2 34 5" xfId="35478"/>
    <cellStyle name="Subtotal (line) 2 2 35" xfId="4885"/>
    <cellStyle name="Subtotal (line) 2 2 35 2" xfId="35479"/>
    <cellStyle name="Subtotal (line) 2 2 35 2 2" xfId="35480"/>
    <cellStyle name="Subtotal (line) 2 2 35 2 3" xfId="35481"/>
    <cellStyle name="Subtotal (line) 2 2 35 2 4" xfId="35482"/>
    <cellStyle name="Subtotal (line) 2 2 35 3" xfId="35483"/>
    <cellStyle name="Subtotal (line) 2 2 35 4" xfId="35484"/>
    <cellStyle name="Subtotal (line) 2 2 35 5" xfId="35485"/>
    <cellStyle name="Subtotal (line) 2 2 36" xfId="4886"/>
    <cellStyle name="Subtotal (line) 2 2 36 2" xfId="35486"/>
    <cellStyle name="Subtotal (line) 2 2 36 2 2" xfId="35487"/>
    <cellStyle name="Subtotal (line) 2 2 36 2 3" xfId="35488"/>
    <cellStyle name="Subtotal (line) 2 2 36 2 4" xfId="35489"/>
    <cellStyle name="Subtotal (line) 2 2 36 3" xfId="35490"/>
    <cellStyle name="Subtotal (line) 2 2 36 4" xfId="35491"/>
    <cellStyle name="Subtotal (line) 2 2 36 5" xfId="35492"/>
    <cellStyle name="Subtotal (line) 2 2 37" xfId="4887"/>
    <cellStyle name="Subtotal (line) 2 2 37 2" xfId="35493"/>
    <cellStyle name="Subtotal (line) 2 2 37 2 2" xfId="35494"/>
    <cellStyle name="Subtotal (line) 2 2 37 2 3" xfId="35495"/>
    <cellStyle name="Subtotal (line) 2 2 37 2 4" xfId="35496"/>
    <cellStyle name="Subtotal (line) 2 2 37 3" xfId="35497"/>
    <cellStyle name="Subtotal (line) 2 2 37 4" xfId="35498"/>
    <cellStyle name="Subtotal (line) 2 2 37 5" xfId="35499"/>
    <cellStyle name="Subtotal (line) 2 2 38" xfId="4888"/>
    <cellStyle name="Subtotal (line) 2 2 38 2" xfId="35500"/>
    <cellStyle name="Subtotal (line) 2 2 38 2 2" xfId="35501"/>
    <cellStyle name="Subtotal (line) 2 2 38 2 3" xfId="35502"/>
    <cellStyle name="Subtotal (line) 2 2 38 2 4" xfId="35503"/>
    <cellStyle name="Subtotal (line) 2 2 38 3" xfId="35504"/>
    <cellStyle name="Subtotal (line) 2 2 38 4" xfId="35505"/>
    <cellStyle name="Subtotal (line) 2 2 38 5" xfId="35506"/>
    <cellStyle name="Subtotal (line) 2 2 39" xfId="4889"/>
    <cellStyle name="Subtotal (line) 2 2 39 2" xfId="35507"/>
    <cellStyle name="Subtotal (line) 2 2 39 2 2" xfId="35508"/>
    <cellStyle name="Subtotal (line) 2 2 39 2 3" xfId="35509"/>
    <cellStyle name="Subtotal (line) 2 2 39 2 4" xfId="35510"/>
    <cellStyle name="Subtotal (line) 2 2 39 3" xfId="35511"/>
    <cellStyle name="Subtotal (line) 2 2 39 4" xfId="35512"/>
    <cellStyle name="Subtotal (line) 2 2 39 5" xfId="35513"/>
    <cellStyle name="Subtotal (line) 2 2 4" xfId="4890"/>
    <cellStyle name="Subtotal (line) 2 2 4 2" xfId="35514"/>
    <cellStyle name="Subtotal (line) 2 2 4 2 2" xfId="35515"/>
    <cellStyle name="Subtotal (line) 2 2 4 2 3" xfId="35516"/>
    <cellStyle name="Subtotal (line) 2 2 4 2 4" xfId="35517"/>
    <cellStyle name="Subtotal (line) 2 2 4 3" xfId="35518"/>
    <cellStyle name="Subtotal (line) 2 2 4 4" xfId="35519"/>
    <cellStyle name="Subtotal (line) 2 2 4 5" xfId="35520"/>
    <cellStyle name="Subtotal (line) 2 2 40" xfId="4891"/>
    <cellStyle name="Subtotal (line) 2 2 40 2" xfId="35521"/>
    <cellStyle name="Subtotal (line) 2 2 40 2 2" xfId="35522"/>
    <cellStyle name="Subtotal (line) 2 2 40 2 3" xfId="35523"/>
    <cellStyle name="Subtotal (line) 2 2 40 2 4" xfId="35524"/>
    <cellStyle name="Subtotal (line) 2 2 40 3" xfId="35525"/>
    <cellStyle name="Subtotal (line) 2 2 40 4" xfId="35526"/>
    <cellStyle name="Subtotal (line) 2 2 40 5" xfId="35527"/>
    <cellStyle name="Subtotal (line) 2 2 41" xfId="4892"/>
    <cellStyle name="Subtotal (line) 2 2 41 2" xfId="35528"/>
    <cellStyle name="Subtotal (line) 2 2 41 2 2" xfId="35529"/>
    <cellStyle name="Subtotal (line) 2 2 41 2 3" xfId="35530"/>
    <cellStyle name="Subtotal (line) 2 2 41 2 4" xfId="35531"/>
    <cellStyle name="Subtotal (line) 2 2 41 3" xfId="35532"/>
    <cellStyle name="Subtotal (line) 2 2 41 4" xfId="35533"/>
    <cellStyle name="Subtotal (line) 2 2 41 5" xfId="35534"/>
    <cellStyle name="Subtotal (line) 2 2 42" xfId="4893"/>
    <cellStyle name="Subtotal (line) 2 2 42 2" xfId="35535"/>
    <cellStyle name="Subtotal (line) 2 2 42 2 2" xfId="35536"/>
    <cellStyle name="Subtotal (line) 2 2 42 2 3" xfId="35537"/>
    <cellStyle name="Subtotal (line) 2 2 42 2 4" xfId="35538"/>
    <cellStyle name="Subtotal (line) 2 2 42 3" xfId="35539"/>
    <cellStyle name="Subtotal (line) 2 2 42 4" xfId="35540"/>
    <cellStyle name="Subtotal (line) 2 2 42 5" xfId="35541"/>
    <cellStyle name="Subtotal (line) 2 2 43" xfId="4894"/>
    <cellStyle name="Subtotal (line) 2 2 43 2" xfId="35542"/>
    <cellStyle name="Subtotal (line) 2 2 43 2 2" xfId="35543"/>
    <cellStyle name="Subtotal (line) 2 2 43 2 3" xfId="35544"/>
    <cellStyle name="Subtotal (line) 2 2 43 2 4" xfId="35545"/>
    <cellStyle name="Subtotal (line) 2 2 43 3" xfId="35546"/>
    <cellStyle name="Subtotal (line) 2 2 43 4" xfId="35547"/>
    <cellStyle name="Subtotal (line) 2 2 43 5" xfId="35548"/>
    <cellStyle name="Subtotal (line) 2 2 44" xfId="4895"/>
    <cellStyle name="Subtotal (line) 2 2 44 2" xfId="35549"/>
    <cellStyle name="Subtotal (line) 2 2 44 2 2" xfId="35550"/>
    <cellStyle name="Subtotal (line) 2 2 44 2 3" xfId="35551"/>
    <cellStyle name="Subtotal (line) 2 2 44 2 4" xfId="35552"/>
    <cellStyle name="Subtotal (line) 2 2 44 3" xfId="35553"/>
    <cellStyle name="Subtotal (line) 2 2 44 4" xfId="35554"/>
    <cellStyle name="Subtotal (line) 2 2 44 5" xfId="35555"/>
    <cellStyle name="Subtotal (line) 2 2 45" xfId="4896"/>
    <cellStyle name="Subtotal (line) 2 2 45 2" xfId="35556"/>
    <cellStyle name="Subtotal (line) 2 2 45 2 2" xfId="35557"/>
    <cellStyle name="Subtotal (line) 2 2 45 2 3" xfId="35558"/>
    <cellStyle name="Subtotal (line) 2 2 45 2 4" xfId="35559"/>
    <cellStyle name="Subtotal (line) 2 2 45 3" xfId="35560"/>
    <cellStyle name="Subtotal (line) 2 2 45 4" xfId="35561"/>
    <cellStyle name="Subtotal (line) 2 2 45 5" xfId="35562"/>
    <cellStyle name="Subtotal (line) 2 2 46" xfId="35563"/>
    <cellStyle name="Subtotal (line) 2 2 46 2" xfId="35564"/>
    <cellStyle name="Subtotal (line) 2 2 46 3" xfId="35565"/>
    <cellStyle name="Subtotal (line) 2 2 46 4" xfId="35566"/>
    <cellStyle name="Subtotal (line) 2 2 47" xfId="35567"/>
    <cellStyle name="Subtotal (line) 2 2 47 2" xfId="35568"/>
    <cellStyle name="Subtotal (line) 2 2 47 3" xfId="35569"/>
    <cellStyle name="Subtotal (line) 2 2 47 4" xfId="35570"/>
    <cellStyle name="Subtotal (line) 2 2 48" xfId="35571"/>
    <cellStyle name="Subtotal (line) 2 2 49" xfId="35572"/>
    <cellStyle name="Subtotal (line) 2 2 5" xfId="4897"/>
    <cellStyle name="Subtotal (line) 2 2 5 2" xfId="35573"/>
    <cellStyle name="Subtotal (line) 2 2 5 2 2" xfId="35574"/>
    <cellStyle name="Subtotal (line) 2 2 5 2 3" xfId="35575"/>
    <cellStyle name="Subtotal (line) 2 2 5 2 4" xfId="35576"/>
    <cellStyle name="Subtotal (line) 2 2 5 3" xfId="35577"/>
    <cellStyle name="Subtotal (line) 2 2 5 4" xfId="35578"/>
    <cellStyle name="Subtotal (line) 2 2 5 5" xfId="35579"/>
    <cellStyle name="Subtotal (line) 2 2 50" xfId="35580"/>
    <cellStyle name="Subtotal (line) 2 2 6" xfId="4898"/>
    <cellStyle name="Subtotal (line) 2 2 6 2" xfId="35581"/>
    <cellStyle name="Subtotal (line) 2 2 6 2 2" xfId="35582"/>
    <cellStyle name="Subtotal (line) 2 2 6 2 3" xfId="35583"/>
    <cellStyle name="Subtotal (line) 2 2 6 2 4" xfId="35584"/>
    <cellStyle name="Subtotal (line) 2 2 6 3" xfId="35585"/>
    <cellStyle name="Subtotal (line) 2 2 6 4" xfId="35586"/>
    <cellStyle name="Subtotal (line) 2 2 6 5" xfId="35587"/>
    <cellStyle name="Subtotal (line) 2 2 7" xfId="4899"/>
    <cellStyle name="Subtotal (line) 2 2 7 2" xfId="35588"/>
    <cellStyle name="Subtotal (line) 2 2 7 2 2" xfId="35589"/>
    <cellStyle name="Subtotal (line) 2 2 7 2 3" xfId="35590"/>
    <cellStyle name="Subtotal (line) 2 2 7 2 4" xfId="35591"/>
    <cellStyle name="Subtotal (line) 2 2 7 3" xfId="35592"/>
    <cellStyle name="Subtotal (line) 2 2 7 4" xfId="35593"/>
    <cellStyle name="Subtotal (line) 2 2 7 5" xfId="35594"/>
    <cellStyle name="Subtotal (line) 2 2 8" xfId="4900"/>
    <cellStyle name="Subtotal (line) 2 2 8 2" xfId="35595"/>
    <cellStyle name="Subtotal (line) 2 2 8 2 2" xfId="35596"/>
    <cellStyle name="Subtotal (line) 2 2 8 2 3" xfId="35597"/>
    <cellStyle name="Subtotal (line) 2 2 8 2 4" xfId="35598"/>
    <cellStyle name="Subtotal (line) 2 2 8 3" xfId="35599"/>
    <cellStyle name="Subtotal (line) 2 2 8 4" xfId="35600"/>
    <cellStyle name="Subtotal (line) 2 2 8 5" xfId="35601"/>
    <cellStyle name="Subtotal (line) 2 2 9" xfId="4901"/>
    <cellStyle name="Subtotal (line) 2 2 9 2" xfId="35602"/>
    <cellStyle name="Subtotal (line) 2 2 9 2 2" xfId="35603"/>
    <cellStyle name="Subtotal (line) 2 2 9 2 3" xfId="35604"/>
    <cellStyle name="Subtotal (line) 2 2 9 2 4" xfId="35605"/>
    <cellStyle name="Subtotal (line) 2 2 9 3" xfId="35606"/>
    <cellStyle name="Subtotal (line) 2 2 9 4" xfId="35607"/>
    <cellStyle name="Subtotal (line) 2 2 9 5" xfId="35608"/>
    <cellStyle name="Subtotal (line) 2 3" xfId="4902"/>
    <cellStyle name="Subtotal (line) 2 3 10" xfId="4903"/>
    <cellStyle name="Subtotal (line) 2 3 10 2" xfId="35609"/>
    <cellStyle name="Subtotal (line) 2 3 10 2 2" xfId="35610"/>
    <cellStyle name="Subtotal (line) 2 3 10 2 3" xfId="35611"/>
    <cellStyle name="Subtotal (line) 2 3 10 2 4" xfId="35612"/>
    <cellStyle name="Subtotal (line) 2 3 10 3" xfId="35613"/>
    <cellStyle name="Subtotal (line) 2 3 10 4" xfId="35614"/>
    <cellStyle name="Subtotal (line) 2 3 10 5" xfId="35615"/>
    <cellStyle name="Subtotal (line) 2 3 11" xfId="4904"/>
    <cellStyle name="Subtotal (line) 2 3 11 2" xfId="35616"/>
    <cellStyle name="Subtotal (line) 2 3 11 2 2" xfId="35617"/>
    <cellStyle name="Subtotal (line) 2 3 11 2 3" xfId="35618"/>
    <cellStyle name="Subtotal (line) 2 3 11 2 4" xfId="35619"/>
    <cellStyle name="Subtotal (line) 2 3 11 3" xfId="35620"/>
    <cellStyle name="Subtotal (line) 2 3 11 4" xfId="35621"/>
    <cellStyle name="Subtotal (line) 2 3 11 5" xfId="35622"/>
    <cellStyle name="Subtotal (line) 2 3 12" xfId="4905"/>
    <cellStyle name="Subtotal (line) 2 3 12 2" xfId="35623"/>
    <cellStyle name="Subtotal (line) 2 3 12 2 2" xfId="35624"/>
    <cellStyle name="Subtotal (line) 2 3 12 2 3" xfId="35625"/>
    <cellStyle name="Subtotal (line) 2 3 12 2 4" xfId="35626"/>
    <cellStyle name="Subtotal (line) 2 3 12 3" xfId="35627"/>
    <cellStyle name="Subtotal (line) 2 3 12 4" xfId="35628"/>
    <cellStyle name="Subtotal (line) 2 3 12 5" xfId="35629"/>
    <cellStyle name="Subtotal (line) 2 3 13" xfId="4906"/>
    <cellStyle name="Subtotal (line) 2 3 13 2" xfId="35630"/>
    <cellStyle name="Subtotal (line) 2 3 13 2 2" xfId="35631"/>
    <cellStyle name="Subtotal (line) 2 3 13 2 3" xfId="35632"/>
    <cellStyle name="Subtotal (line) 2 3 13 2 4" xfId="35633"/>
    <cellStyle name="Subtotal (line) 2 3 13 3" xfId="35634"/>
    <cellStyle name="Subtotal (line) 2 3 13 4" xfId="35635"/>
    <cellStyle name="Subtotal (line) 2 3 13 5" xfId="35636"/>
    <cellStyle name="Subtotal (line) 2 3 14" xfId="4907"/>
    <cellStyle name="Subtotal (line) 2 3 14 2" xfId="35637"/>
    <cellStyle name="Subtotal (line) 2 3 14 2 2" xfId="35638"/>
    <cellStyle name="Subtotal (line) 2 3 14 2 3" xfId="35639"/>
    <cellStyle name="Subtotal (line) 2 3 14 2 4" xfId="35640"/>
    <cellStyle name="Subtotal (line) 2 3 14 3" xfId="35641"/>
    <cellStyle name="Subtotal (line) 2 3 14 4" xfId="35642"/>
    <cellStyle name="Subtotal (line) 2 3 14 5" xfId="35643"/>
    <cellStyle name="Subtotal (line) 2 3 15" xfId="4908"/>
    <cellStyle name="Subtotal (line) 2 3 15 2" xfId="35644"/>
    <cellStyle name="Subtotal (line) 2 3 15 2 2" xfId="35645"/>
    <cellStyle name="Subtotal (line) 2 3 15 2 3" xfId="35646"/>
    <cellStyle name="Subtotal (line) 2 3 15 2 4" xfId="35647"/>
    <cellStyle name="Subtotal (line) 2 3 15 3" xfId="35648"/>
    <cellStyle name="Subtotal (line) 2 3 15 4" xfId="35649"/>
    <cellStyle name="Subtotal (line) 2 3 15 5" xfId="35650"/>
    <cellStyle name="Subtotal (line) 2 3 16" xfId="4909"/>
    <cellStyle name="Subtotal (line) 2 3 16 2" xfId="35651"/>
    <cellStyle name="Subtotal (line) 2 3 16 2 2" xfId="35652"/>
    <cellStyle name="Subtotal (line) 2 3 16 2 3" xfId="35653"/>
    <cellStyle name="Subtotal (line) 2 3 16 2 4" xfId="35654"/>
    <cellStyle name="Subtotal (line) 2 3 16 3" xfId="35655"/>
    <cellStyle name="Subtotal (line) 2 3 16 4" xfId="35656"/>
    <cellStyle name="Subtotal (line) 2 3 16 5" xfId="35657"/>
    <cellStyle name="Subtotal (line) 2 3 17" xfId="4910"/>
    <cellStyle name="Subtotal (line) 2 3 17 2" xfId="35658"/>
    <cellStyle name="Subtotal (line) 2 3 17 2 2" xfId="35659"/>
    <cellStyle name="Subtotal (line) 2 3 17 2 3" xfId="35660"/>
    <cellStyle name="Subtotal (line) 2 3 17 2 4" xfId="35661"/>
    <cellStyle name="Subtotal (line) 2 3 17 3" xfId="35662"/>
    <cellStyle name="Subtotal (line) 2 3 17 4" xfId="35663"/>
    <cellStyle name="Subtotal (line) 2 3 17 5" xfId="35664"/>
    <cellStyle name="Subtotal (line) 2 3 18" xfId="4911"/>
    <cellStyle name="Subtotal (line) 2 3 18 2" xfId="35665"/>
    <cellStyle name="Subtotal (line) 2 3 18 2 2" xfId="35666"/>
    <cellStyle name="Subtotal (line) 2 3 18 2 3" xfId="35667"/>
    <cellStyle name="Subtotal (line) 2 3 18 2 4" xfId="35668"/>
    <cellStyle name="Subtotal (line) 2 3 18 3" xfId="35669"/>
    <cellStyle name="Subtotal (line) 2 3 18 4" xfId="35670"/>
    <cellStyle name="Subtotal (line) 2 3 18 5" xfId="35671"/>
    <cellStyle name="Subtotal (line) 2 3 19" xfId="4912"/>
    <cellStyle name="Subtotal (line) 2 3 19 2" xfId="35672"/>
    <cellStyle name="Subtotal (line) 2 3 19 2 2" xfId="35673"/>
    <cellStyle name="Subtotal (line) 2 3 19 2 3" xfId="35674"/>
    <cellStyle name="Subtotal (line) 2 3 19 2 4" xfId="35675"/>
    <cellStyle name="Subtotal (line) 2 3 19 3" xfId="35676"/>
    <cellStyle name="Subtotal (line) 2 3 19 4" xfId="35677"/>
    <cellStyle name="Subtotal (line) 2 3 19 5" xfId="35678"/>
    <cellStyle name="Subtotal (line) 2 3 2" xfId="4913"/>
    <cellStyle name="Subtotal (line) 2 3 2 10" xfId="4914"/>
    <cellStyle name="Subtotal (line) 2 3 2 10 2" xfId="35679"/>
    <cellStyle name="Subtotal (line) 2 3 2 10 2 2" xfId="35680"/>
    <cellStyle name="Subtotal (line) 2 3 2 10 2 3" xfId="35681"/>
    <cellStyle name="Subtotal (line) 2 3 2 10 2 4" xfId="35682"/>
    <cellStyle name="Subtotal (line) 2 3 2 10 3" xfId="35683"/>
    <cellStyle name="Subtotal (line) 2 3 2 10 4" xfId="35684"/>
    <cellStyle name="Subtotal (line) 2 3 2 10 5" xfId="35685"/>
    <cellStyle name="Subtotal (line) 2 3 2 11" xfId="4915"/>
    <cellStyle name="Subtotal (line) 2 3 2 11 2" xfId="35686"/>
    <cellStyle name="Subtotal (line) 2 3 2 11 2 2" xfId="35687"/>
    <cellStyle name="Subtotal (line) 2 3 2 11 2 3" xfId="35688"/>
    <cellStyle name="Subtotal (line) 2 3 2 11 2 4" xfId="35689"/>
    <cellStyle name="Subtotal (line) 2 3 2 11 3" xfId="35690"/>
    <cellStyle name="Subtotal (line) 2 3 2 11 4" xfId="35691"/>
    <cellStyle name="Subtotal (line) 2 3 2 11 5" xfId="35692"/>
    <cellStyle name="Subtotal (line) 2 3 2 12" xfId="4916"/>
    <cellStyle name="Subtotal (line) 2 3 2 12 2" xfId="35693"/>
    <cellStyle name="Subtotal (line) 2 3 2 12 2 2" xfId="35694"/>
    <cellStyle name="Subtotal (line) 2 3 2 12 2 3" xfId="35695"/>
    <cellStyle name="Subtotal (line) 2 3 2 12 2 4" xfId="35696"/>
    <cellStyle name="Subtotal (line) 2 3 2 12 3" xfId="35697"/>
    <cellStyle name="Subtotal (line) 2 3 2 12 4" xfId="35698"/>
    <cellStyle name="Subtotal (line) 2 3 2 12 5" xfId="35699"/>
    <cellStyle name="Subtotal (line) 2 3 2 13" xfId="4917"/>
    <cellStyle name="Subtotal (line) 2 3 2 13 2" xfId="35700"/>
    <cellStyle name="Subtotal (line) 2 3 2 13 2 2" xfId="35701"/>
    <cellStyle name="Subtotal (line) 2 3 2 13 2 3" xfId="35702"/>
    <cellStyle name="Subtotal (line) 2 3 2 13 2 4" xfId="35703"/>
    <cellStyle name="Subtotal (line) 2 3 2 13 3" xfId="35704"/>
    <cellStyle name="Subtotal (line) 2 3 2 13 4" xfId="35705"/>
    <cellStyle name="Subtotal (line) 2 3 2 13 5" xfId="35706"/>
    <cellStyle name="Subtotal (line) 2 3 2 14" xfId="4918"/>
    <cellStyle name="Subtotal (line) 2 3 2 14 2" xfId="35707"/>
    <cellStyle name="Subtotal (line) 2 3 2 14 2 2" xfId="35708"/>
    <cellStyle name="Subtotal (line) 2 3 2 14 2 3" xfId="35709"/>
    <cellStyle name="Subtotal (line) 2 3 2 14 2 4" xfId="35710"/>
    <cellStyle name="Subtotal (line) 2 3 2 14 3" xfId="35711"/>
    <cellStyle name="Subtotal (line) 2 3 2 14 4" xfId="35712"/>
    <cellStyle name="Subtotal (line) 2 3 2 14 5" xfId="35713"/>
    <cellStyle name="Subtotal (line) 2 3 2 15" xfId="4919"/>
    <cellStyle name="Subtotal (line) 2 3 2 15 2" xfId="35714"/>
    <cellStyle name="Subtotal (line) 2 3 2 15 2 2" xfId="35715"/>
    <cellStyle name="Subtotal (line) 2 3 2 15 2 3" xfId="35716"/>
    <cellStyle name="Subtotal (line) 2 3 2 15 2 4" xfId="35717"/>
    <cellStyle name="Subtotal (line) 2 3 2 15 3" xfId="35718"/>
    <cellStyle name="Subtotal (line) 2 3 2 15 4" xfId="35719"/>
    <cellStyle name="Subtotal (line) 2 3 2 15 5" xfId="35720"/>
    <cellStyle name="Subtotal (line) 2 3 2 16" xfId="4920"/>
    <cellStyle name="Subtotal (line) 2 3 2 16 2" xfId="35721"/>
    <cellStyle name="Subtotal (line) 2 3 2 16 2 2" xfId="35722"/>
    <cellStyle name="Subtotal (line) 2 3 2 16 2 3" xfId="35723"/>
    <cellStyle name="Subtotal (line) 2 3 2 16 2 4" xfId="35724"/>
    <cellStyle name="Subtotal (line) 2 3 2 16 3" xfId="35725"/>
    <cellStyle name="Subtotal (line) 2 3 2 16 4" xfId="35726"/>
    <cellStyle name="Subtotal (line) 2 3 2 16 5" xfId="35727"/>
    <cellStyle name="Subtotal (line) 2 3 2 17" xfId="4921"/>
    <cellStyle name="Subtotal (line) 2 3 2 17 2" xfId="35728"/>
    <cellStyle name="Subtotal (line) 2 3 2 17 2 2" xfId="35729"/>
    <cellStyle name="Subtotal (line) 2 3 2 17 2 3" xfId="35730"/>
    <cellStyle name="Subtotal (line) 2 3 2 17 2 4" xfId="35731"/>
    <cellStyle name="Subtotal (line) 2 3 2 17 3" xfId="35732"/>
    <cellStyle name="Subtotal (line) 2 3 2 17 4" xfId="35733"/>
    <cellStyle name="Subtotal (line) 2 3 2 17 5" xfId="35734"/>
    <cellStyle name="Subtotal (line) 2 3 2 18" xfId="4922"/>
    <cellStyle name="Subtotal (line) 2 3 2 18 2" xfId="35735"/>
    <cellStyle name="Subtotal (line) 2 3 2 18 2 2" xfId="35736"/>
    <cellStyle name="Subtotal (line) 2 3 2 18 2 3" xfId="35737"/>
    <cellStyle name="Subtotal (line) 2 3 2 18 2 4" xfId="35738"/>
    <cellStyle name="Subtotal (line) 2 3 2 18 3" xfId="35739"/>
    <cellStyle name="Subtotal (line) 2 3 2 18 4" xfId="35740"/>
    <cellStyle name="Subtotal (line) 2 3 2 18 5" xfId="35741"/>
    <cellStyle name="Subtotal (line) 2 3 2 19" xfId="4923"/>
    <cellStyle name="Subtotal (line) 2 3 2 19 2" xfId="35742"/>
    <cellStyle name="Subtotal (line) 2 3 2 19 2 2" xfId="35743"/>
    <cellStyle name="Subtotal (line) 2 3 2 19 2 3" xfId="35744"/>
    <cellStyle name="Subtotal (line) 2 3 2 19 2 4" xfId="35745"/>
    <cellStyle name="Subtotal (line) 2 3 2 19 3" xfId="35746"/>
    <cellStyle name="Subtotal (line) 2 3 2 19 4" xfId="35747"/>
    <cellStyle name="Subtotal (line) 2 3 2 19 5" xfId="35748"/>
    <cellStyle name="Subtotal (line) 2 3 2 2" xfId="4924"/>
    <cellStyle name="Subtotal (line) 2 3 2 2 2" xfId="35749"/>
    <cellStyle name="Subtotal (line) 2 3 2 2 2 2" xfId="35750"/>
    <cellStyle name="Subtotal (line) 2 3 2 2 2 3" xfId="35751"/>
    <cellStyle name="Subtotal (line) 2 3 2 2 2 4" xfId="35752"/>
    <cellStyle name="Subtotal (line) 2 3 2 2 3" xfId="35753"/>
    <cellStyle name="Subtotal (line) 2 3 2 2 4" xfId="35754"/>
    <cellStyle name="Subtotal (line) 2 3 2 2 5" xfId="35755"/>
    <cellStyle name="Subtotal (line) 2 3 2 20" xfId="4925"/>
    <cellStyle name="Subtotal (line) 2 3 2 20 2" xfId="35756"/>
    <cellStyle name="Subtotal (line) 2 3 2 20 2 2" xfId="35757"/>
    <cellStyle name="Subtotal (line) 2 3 2 20 2 3" xfId="35758"/>
    <cellStyle name="Subtotal (line) 2 3 2 20 2 4" xfId="35759"/>
    <cellStyle name="Subtotal (line) 2 3 2 20 3" xfId="35760"/>
    <cellStyle name="Subtotal (line) 2 3 2 20 4" xfId="35761"/>
    <cellStyle name="Subtotal (line) 2 3 2 20 5" xfId="35762"/>
    <cellStyle name="Subtotal (line) 2 3 2 21" xfId="4926"/>
    <cellStyle name="Subtotal (line) 2 3 2 21 2" xfId="35763"/>
    <cellStyle name="Subtotal (line) 2 3 2 21 2 2" xfId="35764"/>
    <cellStyle name="Subtotal (line) 2 3 2 21 2 3" xfId="35765"/>
    <cellStyle name="Subtotal (line) 2 3 2 21 2 4" xfId="35766"/>
    <cellStyle name="Subtotal (line) 2 3 2 21 3" xfId="35767"/>
    <cellStyle name="Subtotal (line) 2 3 2 21 4" xfId="35768"/>
    <cellStyle name="Subtotal (line) 2 3 2 21 5" xfId="35769"/>
    <cellStyle name="Subtotal (line) 2 3 2 22" xfId="4927"/>
    <cellStyle name="Subtotal (line) 2 3 2 22 2" xfId="35770"/>
    <cellStyle name="Subtotal (line) 2 3 2 22 2 2" xfId="35771"/>
    <cellStyle name="Subtotal (line) 2 3 2 22 2 3" xfId="35772"/>
    <cellStyle name="Subtotal (line) 2 3 2 22 2 4" xfId="35773"/>
    <cellStyle name="Subtotal (line) 2 3 2 22 3" xfId="35774"/>
    <cellStyle name="Subtotal (line) 2 3 2 22 4" xfId="35775"/>
    <cellStyle name="Subtotal (line) 2 3 2 22 5" xfId="35776"/>
    <cellStyle name="Subtotal (line) 2 3 2 23" xfId="4928"/>
    <cellStyle name="Subtotal (line) 2 3 2 23 2" xfId="35777"/>
    <cellStyle name="Subtotal (line) 2 3 2 23 2 2" xfId="35778"/>
    <cellStyle name="Subtotal (line) 2 3 2 23 2 3" xfId="35779"/>
    <cellStyle name="Subtotal (line) 2 3 2 23 2 4" xfId="35780"/>
    <cellStyle name="Subtotal (line) 2 3 2 23 3" xfId="35781"/>
    <cellStyle name="Subtotal (line) 2 3 2 23 4" xfId="35782"/>
    <cellStyle name="Subtotal (line) 2 3 2 23 5" xfId="35783"/>
    <cellStyle name="Subtotal (line) 2 3 2 24" xfId="4929"/>
    <cellStyle name="Subtotal (line) 2 3 2 24 2" xfId="35784"/>
    <cellStyle name="Subtotal (line) 2 3 2 24 2 2" xfId="35785"/>
    <cellStyle name="Subtotal (line) 2 3 2 24 2 3" xfId="35786"/>
    <cellStyle name="Subtotal (line) 2 3 2 24 2 4" xfId="35787"/>
    <cellStyle name="Subtotal (line) 2 3 2 24 3" xfId="35788"/>
    <cellStyle name="Subtotal (line) 2 3 2 24 4" xfId="35789"/>
    <cellStyle name="Subtotal (line) 2 3 2 24 5" xfId="35790"/>
    <cellStyle name="Subtotal (line) 2 3 2 25" xfId="4930"/>
    <cellStyle name="Subtotal (line) 2 3 2 25 2" xfId="35791"/>
    <cellStyle name="Subtotal (line) 2 3 2 25 2 2" xfId="35792"/>
    <cellStyle name="Subtotal (line) 2 3 2 25 2 3" xfId="35793"/>
    <cellStyle name="Subtotal (line) 2 3 2 25 2 4" xfId="35794"/>
    <cellStyle name="Subtotal (line) 2 3 2 25 3" xfId="35795"/>
    <cellStyle name="Subtotal (line) 2 3 2 25 4" xfId="35796"/>
    <cellStyle name="Subtotal (line) 2 3 2 25 5" xfId="35797"/>
    <cellStyle name="Subtotal (line) 2 3 2 26" xfId="4931"/>
    <cellStyle name="Subtotal (line) 2 3 2 26 2" xfId="35798"/>
    <cellStyle name="Subtotal (line) 2 3 2 26 2 2" xfId="35799"/>
    <cellStyle name="Subtotal (line) 2 3 2 26 2 3" xfId="35800"/>
    <cellStyle name="Subtotal (line) 2 3 2 26 2 4" xfId="35801"/>
    <cellStyle name="Subtotal (line) 2 3 2 26 3" xfId="35802"/>
    <cellStyle name="Subtotal (line) 2 3 2 26 4" xfId="35803"/>
    <cellStyle name="Subtotal (line) 2 3 2 26 5" xfId="35804"/>
    <cellStyle name="Subtotal (line) 2 3 2 27" xfId="4932"/>
    <cellStyle name="Subtotal (line) 2 3 2 27 2" xfId="35805"/>
    <cellStyle name="Subtotal (line) 2 3 2 27 2 2" xfId="35806"/>
    <cellStyle name="Subtotal (line) 2 3 2 27 2 3" xfId="35807"/>
    <cellStyle name="Subtotal (line) 2 3 2 27 2 4" xfId="35808"/>
    <cellStyle name="Subtotal (line) 2 3 2 27 3" xfId="35809"/>
    <cellStyle name="Subtotal (line) 2 3 2 27 4" xfId="35810"/>
    <cellStyle name="Subtotal (line) 2 3 2 27 5" xfId="35811"/>
    <cellStyle name="Subtotal (line) 2 3 2 28" xfId="4933"/>
    <cellStyle name="Subtotal (line) 2 3 2 28 2" xfId="35812"/>
    <cellStyle name="Subtotal (line) 2 3 2 28 2 2" xfId="35813"/>
    <cellStyle name="Subtotal (line) 2 3 2 28 2 3" xfId="35814"/>
    <cellStyle name="Subtotal (line) 2 3 2 28 2 4" xfId="35815"/>
    <cellStyle name="Subtotal (line) 2 3 2 28 3" xfId="35816"/>
    <cellStyle name="Subtotal (line) 2 3 2 28 4" xfId="35817"/>
    <cellStyle name="Subtotal (line) 2 3 2 28 5" xfId="35818"/>
    <cellStyle name="Subtotal (line) 2 3 2 29" xfId="4934"/>
    <cellStyle name="Subtotal (line) 2 3 2 29 2" xfId="35819"/>
    <cellStyle name="Subtotal (line) 2 3 2 29 2 2" xfId="35820"/>
    <cellStyle name="Subtotal (line) 2 3 2 29 2 3" xfId="35821"/>
    <cellStyle name="Subtotal (line) 2 3 2 29 2 4" xfId="35822"/>
    <cellStyle name="Subtotal (line) 2 3 2 29 3" xfId="35823"/>
    <cellStyle name="Subtotal (line) 2 3 2 29 4" xfId="35824"/>
    <cellStyle name="Subtotal (line) 2 3 2 29 5" xfId="35825"/>
    <cellStyle name="Subtotal (line) 2 3 2 3" xfId="4935"/>
    <cellStyle name="Subtotal (line) 2 3 2 3 2" xfId="35826"/>
    <cellStyle name="Subtotal (line) 2 3 2 3 2 2" xfId="35827"/>
    <cellStyle name="Subtotal (line) 2 3 2 3 2 3" xfId="35828"/>
    <cellStyle name="Subtotal (line) 2 3 2 3 2 4" xfId="35829"/>
    <cellStyle name="Subtotal (line) 2 3 2 3 3" xfId="35830"/>
    <cellStyle name="Subtotal (line) 2 3 2 3 4" xfId="35831"/>
    <cellStyle name="Subtotal (line) 2 3 2 3 5" xfId="35832"/>
    <cellStyle name="Subtotal (line) 2 3 2 30" xfId="4936"/>
    <cellStyle name="Subtotal (line) 2 3 2 30 2" xfId="35833"/>
    <cellStyle name="Subtotal (line) 2 3 2 30 2 2" xfId="35834"/>
    <cellStyle name="Subtotal (line) 2 3 2 30 2 3" xfId="35835"/>
    <cellStyle name="Subtotal (line) 2 3 2 30 2 4" xfId="35836"/>
    <cellStyle name="Subtotal (line) 2 3 2 30 3" xfId="35837"/>
    <cellStyle name="Subtotal (line) 2 3 2 30 4" xfId="35838"/>
    <cellStyle name="Subtotal (line) 2 3 2 30 5" xfId="35839"/>
    <cellStyle name="Subtotal (line) 2 3 2 31" xfId="4937"/>
    <cellStyle name="Subtotal (line) 2 3 2 31 2" xfId="35840"/>
    <cellStyle name="Subtotal (line) 2 3 2 31 2 2" xfId="35841"/>
    <cellStyle name="Subtotal (line) 2 3 2 31 2 3" xfId="35842"/>
    <cellStyle name="Subtotal (line) 2 3 2 31 2 4" xfId="35843"/>
    <cellStyle name="Subtotal (line) 2 3 2 31 3" xfId="35844"/>
    <cellStyle name="Subtotal (line) 2 3 2 31 4" xfId="35845"/>
    <cellStyle name="Subtotal (line) 2 3 2 31 5" xfId="35846"/>
    <cellStyle name="Subtotal (line) 2 3 2 32" xfId="4938"/>
    <cellStyle name="Subtotal (line) 2 3 2 32 2" xfId="35847"/>
    <cellStyle name="Subtotal (line) 2 3 2 32 2 2" xfId="35848"/>
    <cellStyle name="Subtotal (line) 2 3 2 32 2 3" xfId="35849"/>
    <cellStyle name="Subtotal (line) 2 3 2 32 2 4" xfId="35850"/>
    <cellStyle name="Subtotal (line) 2 3 2 32 3" xfId="35851"/>
    <cellStyle name="Subtotal (line) 2 3 2 32 4" xfId="35852"/>
    <cellStyle name="Subtotal (line) 2 3 2 32 5" xfId="35853"/>
    <cellStyle name="Subtotal (line) 2 3 2 33" xfId="4939"/>
    <cellStyle name="Subtotal (line) 2 3 2 33 2" xfId="35854"/>
    <cellStyle name="Subtotal (line) 2 3 2 33 2 2" xfId="35855"/>
    <cellStyle name="Subtotal (line) 2 3 2 33 2 3" xfId="35856"/>
    <cellStyle name="Subtotal (line) 2 3 2 33 2 4" xfId="35857"/>
    <cellStyle name="Subtotal (line) 2 3 2 33 3" xfId="35858"/>
    <cellStyle name="Subtotal (line) 2 3 2 33 4" xfId="35859"/>
    <cellStyle name="Subtotal (line) 2 3 2 33 5" xfId="35860"/>
    <cellStyle name="Subtotal (line) 2 3 2 34" xfId="4940"/>
    <cellStyle name="Subtotal (line) 2 3 2 34 2" xfId="35861"/>
    <cellStyle name="Subtotal (line) 2 3 2 34 2 2" xfId="35862"/>
    <cellStyle name="Subtotal (line) 2 3 2 34 2 3" xfId="35863"/>
    <cellStyle name="Subtotal (line) 2 3 2 34 2 4" xfId="35864"/>
    <cellStyle name="Subtotal (line) 2 3 2 34 3" xfId="35865"/>
    <cellStyle name="Subtotal (line) 2 3 2 34 4" xfId="35866"/>
    <cellStyle name="Subtotal (line) 2 3 2 34 5" xfId="35867"/>
    <cellStyle name="Subtotal (line) 2 3 2 35" xfId="4941"/>
    <cellStyle name="Subtotal (line) 2 3 2 35 2" xfId="35868"/>
    <cellStyle name="Subtotal (line) 2 3 2 35 2 2" xfId="35869"/>
    <cellStyle name="Subtotal (line) 2 3 2 35 2 3" xfId="35870"/>
    <cellStyle name="Subtotal (line) 2 3 2 35 2 4" xfId="35871"/>
    <cellStyle name="Subtotal (line) 2 3 2 35 3" xfId="35872"/>
    <cellStyle name="Subtotal (line) 2 3 2 35 4" xfId="35873"/>
    <cellStyle name="Subtotal (line) 2 3 2 35 5" xfId="35874"/>
    <cellStyle name="Subtotal (line) 2 3 2 36" xfId="4942"/>
    <cellStyle name="Subtotal (line) 2 3 2 36 2" xfId="35875"/>
    <cellStyle name="Subtotal (line) 2 3 2 36 2 2" xfId="35876"/>
    <cellStyle name="Subtotal (line) 2 3 2 36 2 3" xfId="35877"/>
    <cellStyle name="Subtotal (line) 2 3 2 36 2 4" xfId="35878"/>
    <cellStyle name="Subtotal (line) 2 3 2 36 3" xfId="35879"/>
    <cellStyle name="Subtotal (line) 2 3 2 36 4" xfId="35880"/>
    <cellStyle name="Subtotal (line) 2 3 2 36 5" xfId="35881"/>
    <cellStyle name="Subtotal (line) 2 3 2 37" xfId="4943"/>
    <cellStyle name="Subtotal (line) 2 3 2 37 2" xfId="35882"/>
    <cellStyle name="Subtotal (line) 2 3 2 37 2 2" xfId="35883"/>
    <cellStyle name="Subtotal (line) 2 3 2 37 2 3" xfId="35884"/>
    <cellStyle name="Subtotal (line) 2 3 2 37 2 4" xfId="35885"/>
    <cellStyle name="Subtotal (line) 2 3 2 37 3" xfId="35886"/>
    <cellStyle name="Subtotal (line) 2 3 2 37 4" xfId="35887"/>
    <cellStyle name="Subtotal (line) 2 3 2 37 5" xfId="35888"/>
    <cellStyle name="Subtotal (line) 2 3 2 38" xfId="4944"/>
    <cellStyle name="Subtotal (line) 2 3 2 38 2" xfId="35889"/>
    <cellStyle name="Subtotal (line) 2 3 2 38 2 2" xfId="35890"/>
    <cellStyle name="Subtotal (line) 2 3 2 38 2 3" xfId="35891"/>
    <cellStyle name="Subtotal (line) 2 3 2 38 2 4" xfId="35892"/>
    <cellStyle name="Subtotal (line) 2 3 2 38 3" xfId="35893"/>
    <cellStyle name="Subtotal (line) 2 3 2 38 4" xfId="35894"/>
    <cellStyle name="Subtotal (line) 2 3 2 38 5" xfId="35895"/>
    <cellStyle name="Subtotal (line) 2 3 2 39" xfId="4945"/>
    <cellStyle name="Subtotal (line) 2 3 2 39 2" xfId="35896"/>
    <cellStyle name="Subtotal (line) 2 3 2 39 2 2" xfId="35897"/>
    <cellStyle name="Subtotal (line) 2 3 2 39 2 3" xfId="35898"/>
    <cellStyle name="Subtotal (line) 2 3 2 39 2 4" xfId="35899"/>
    <cellStyle name="Subtotal (line) 2 3 2 39 3" xfId="35900"/>
    <cellStyle name="Subtotal (line) 2 3 2 39 4" xfId="35901"/>
    <cellStyle name="Subtotal (line) 2 3 2 39 5" xfId="35902"/>
    <cellStyle name="Subtotal (line) 2 3 2 4" xfId="4946"/>
    <cellStyle name="Subtotal (line) 2 3 2 4 2" xfId="35903"/>
    <cellStyle name="Subtotal (line) 2 3 2 4 2 2" xfId="35904"/>
    <cellStyle name="Subtotal (line) 2 3 2 4 2 3" xfId="35905"/>
    <cellStyle name="Subtotal (line) 2 3 2 4 2 4" xfId="35906"/>
    <cellStyle name="Subtotal (line) 2 3 2 4 3" xfId="35907"/>
    <cellStyle name="Subtotal (line) 2 3 2 4 4" xfId="35908"/>
    <cellStyle name="Subtotal (line) 2 3 2 4 5" xfId="35909"/>
    <cellStyle name="Subtotal (line) 2 3 2 40" xfId="4947"/>
    <cellStyle name="Subtotal (line) 2 3 2 40 2" xfId="35910"/>
    <cellStyle name="Subtotal (line) 2 3 2 40 2 2" xfId="35911"/>
    <cellStyle name="Subtotal (line) 2 3 2 40 2 3" xfId="35912"/>
    <cellStyle name="Subtotal (line) 2 3 2 40 2 4" xfId="35913"/>
    <cellStyle name="Subtotal (line) 2 3 2 40 3" xfId="35914"/>
    <cellStyle name="Subtotal (line) 2 3 2 40 4" xfId="35915"/>
    <cellStyle name="Subtotal (line) 2 3 2 40 5" xfId="35916"/>
    <cellStyle name="Subtotal (line) 2 3 2 41" xfId="4948"/>
    <cellStyle name="Subtotal (line) 2 3 2 41 2" xfId="35917"/>
    <cellStyle name="Subtotal (line) 2 3 2 41 2 2" xfId="35918"/>
    <cellStyle name="Subtotal (line) 2 3 2 41 2 3" xfId="35919"/>
    <cellStyle name="Subtotal (line) 2 3 2 41 2 4" xfId="35920"/>
    <cellStyle name="Subtotal (line) 2 3 2 41 3" xfId="35921"/>
    <cellStyle name="Subtotal (line) 2 3 2 41 4" xfId="35922"/>
    <cellStyle name="Subtotal (line) 2 3 2 41 5" xfId="35923"/>
    <cellStyle name="Subtotal (line) 2 3 2 42" xfId="4949"/>
    <cellStyle name="Subtotal (line) 2 3 2 42 2" xfId="35924"/>
    <cellStyle name="Subtotal (line) 2 3 2 42 2 2" xfId="35925"/>
    <cellStyle name="Subtotal (line) 2 3 2 42 2 3" xfId="35926"/>
    <cellStyle name="Subtotal (line) 2 3 2 42 2 4" xfId="35927"/>
    <cellStyle name="Subtotal (line) 2 3 2 42 3" xfId="35928"/>
    <cellStyle name="Subtotal (line) 2 3 2 42 4" xfId="35929"/>
    <cellStyle name="Subtotal (line) 2 3 2 42 5" xfId="35930"/>
    <cellStyle name="Subtotal (line) 2 3 2 43" xfId="4950"/>
    <cellStyle name="Subtotal (line) 2 3 2 43 2" xfId="35931"/>
    <cellStyle name="Subtotal (line) 2 3 2 43 2 2" xfId="35932"/>
    <cellStyle name="Subtotal (line) 2 3 2 43 2 3" xfId="35933"/>
    <cellStyle name="Subtotal (line) 2 3 2 43 2 4" xfId="35934"/>
    <cellStyle name="Subtotal (line) 2 3 2 43 3" xfId="35935"/>
    <cellStyle name="Subtotal (line) 2 3 2 43 4" xfId="35936"/>
    <cellStyle name="Subtotal (line) 2 3 2 43 5" xfId="35937"/>
    <cellStyle name="Subtotal (line) 2 3 2 44" xfId="4951"/>
    <cellStyle name="Subtotal (line) 2 3 2 44 2" xfId="35938"/>
    <cellStyle name="Subtotal (line) 2 3 2 44 2 2" xfId="35939"/>
    <cellStyle name="Subtotal (line) 2 3 2 44 2 3" xfId="35940"/>
    <cellStyle name="Subtotal (line) 2 3 2 44 2 4" xfId="35941"/>
    <cellStyle name="Subtotal (line) 2 3 2 44 3" xfId="35942"/>
    <cellStyle name="Subtotal (line) 2 3 2 44 4" xfId="35943"/>
    <cellStyle name="Subtotal (line) 2 3 2 44 5" xfId="35944"/>
    <cellStyle name="Subtotal (line) 2 3 2 45" xfId="35945"/>
    <cellStyle name="Subtotal (line) 2 3 2 45 2" xfId="35946"/>
    <cellStyle name="Subtotal (line) 2 3 2 45 3" xfId="35947"/>
    <cellStyle name="Subtotal (line) 2 3 2 45 4" xfId="35948"/>
    <cellStyle name="Subtotal (line) 2 3 2 46" xfId="35949"/>
    <cellStyle name="Subtotal (line) 2 3 2 46 2" xfId="35950"/>
    <cellStyle name="Subtotal (line) 2 3 2 46 3" xfId="35951"/>
    <cellStyle name="Subtotal (line) 2 3 2 46 4" xfId="35952"/>
    <cellStyle name="Subtotal (line) 2 3 2 47" xfId="35953"/>
    <cellStyle name="Subtotal (line) 2 3 2 48" xfId="35954"/>
    <cellStyle name="Subtotal (line) 2 3 2 49" xfId="35955"/>
    <cellStyle name="Subtotal (line) 2 3 2 5" xfId="4952"/>
    <cellStyle name="Subtotal (line) 2 3 2 5 2" xfId="35956"/>
    <cellStyle name="Subtotal (line) 2 3 2 5 2 2" xfId="35957"/>
    <cellStyle name="Subtotal (line) 2 3 2 5 2 3" xfId="35958"/>
    <cellStyle name="Subtotal (line) 2 3 2 5 2 4" xfId="35959"/>
    <cellStyle name="Subtotal (line) 2 3 2 5 3" xfId="35960"/>
    <cellStyle name="Subtotal (line) 2 3 2 5 4" xfId="35961"/>
    <cellStyle name="Subtotal (line) 2 3 2 5 5" xfId="35962"/>
    <cellStyle name="Subtotal (line) 2 3 2 6" xfId="4953"/>
    <cellStyle name="Subtotal (line) 2 3 2 6 2" xfId="35963"/>
    <cellStyle name="Subtotal (line) 2 3 2 6 2 2" xfId="35964"/>
    <cellStyle name="Subtotal (line) 2 3 2 6 2 3" xfId="35965"/>
    <cellStyle name="Subtotal (line) 2 3 2 6 2 4" xfId="35966"/>
    <cellStyle name="Subtotal (line) 2 3 2 6 3" xfId="35967"/>
    <cellStyle name="Subtotal (line) 2 3 2 6 4" xfId="35968"/>
    <cellStyle name="Subtotal (line) 2 3 2 6 5" xfId="35969"/>
    <cellStyle name="Subtotal (line) 2 3 2 7" xfId="4954"/>
    <cellStyle name="Subtotal (line) 2 3 2 7 2" xfId="35970"/>
    <cellStyle name="Subtotal (line) 2 3 2 7 2 2" xfId="35971"/>
    <cellStyle name="Subtotal (line) 2 3 2 7 2 3" xfId="35972"/>
    <cellStyle name="Subtotal (line) 2 3 2 7 2 4" xfId="35973"/>
    <cellStyle name="Subtotal (line) 2 3 2 7 3" xfId="35974"/>
    <cellStyle name="Subtotal (line) 2 3 2 7 4" xfId="35975"/>
    <cellStyle name="Subtotal (line) 2 3 2 7 5" xfId="35976"/>
    <cellStyle name="Subtotal (line) 2 3 2 8" xfId="4955"/>
    <cellStyle name="Subtotal (line) 2 3 2 8 2" xfId="35977"/>
    <cellStyle name="Subtotal (line) 2 3 2 8 2 2" xfId="35978"/>
    <cellStyle name="Subtotal (line) 2 3 2 8 2 3" xfId="35979"/>
    <cellStyle name="Subtotal (line) 2 3 2 8 2 4" xfId="35980"/>
    <cellStyle name="Subtotal (line) 2 3 2 8 3" xfId="35981"/>
    <cellStyle name="Subtotal (line) 2 3 2 8 4" xfId="35982"/>
    <cellStyle name="Subtotal (line) 2 3 2 8 5" xfId="35983"/>
    <cellStyle name="Subtotal (line) 2 3 2 9" xfId="4956"/>
    <cellStyle name="Subtotal (line) 2 3 2 9 2" xfId="35984"/>
    <cellStyle name="Subtotal (line) 2 3 2 9 2 2" xfId="35985"/>
    <cellStyle name="Subtotal (line) 2 3 2 9 2 3" xfId="35986"/>
    <cellStyle name="Subtotal (line) 2 3 2 9 2 4" xfId="35987"/>
    <cellStyle name="Subtotal (line) 2 3 2 9 3" xfId="35988"/>
    <cellStyle name="Subtotal (line) 2 3 2 9 4" xfId="35989"/>
    <cellStyle name="Subtotal (line) 2 3 2 9 5" xfId="35990"/>
    <cellStyle name="Subtotal (line) 2 3 20" xfId="4957"/>
    <cellStyle name="Subtotal (line) 2 3 20 2" xfId="35991"/>
    <cellStyle name="Subtotal (line) 2 3 20 2 2" xfId="35992"/>
    <cellStyle name="Subtotal (line) 2 3 20 2 3" xfId="35993"/>
    <cellStyle name="Subtotal (line) 2 3 20 2 4" xfId="35994"/>
    <cellStyle name="Subtotal (line) 2 3 20 3" xfId="35995"/>
    <cellStyle name="Subtotal (line) 2 3 20 4" xfId="35996"/>
    <cellStyle name="Subtotal (line) 2 3 20 5" xfId="35997"/>
    <cellStyle name="Subtotal (line) 2 3 21" xfId="4958"/>
    <cellStyle name="Subtotal (line) 2 3 21 2" xfId="35998"/>
    <cellStyle name="Subtotal (line) 2 3 21 2 2" xfId="35999"/>
    <cellStyle name="Subtotal (line) 2 3 21 2 3" xfId="36000"/>
    <cellStyle name="Subtotal (line) 2 3 21 2 4" xfId="36001"/>
    <cellStyle name="Subtotal (line) 2 3 21 3" xfId="36002"/>
    <cellStyle name="Subtotal (line) 2 3 21 4" xfId="36003"/>
    <cellStyle name="Subtotal (line) 2 3 21 5" xfId="36004"/>
    <cellStyle name="Subtotal (line) 2 3 22" xfId="4959"/>
    <cellStyle name="Subtotal (line) 2 3 22 2" xfId="36005"/>
    <cellStyle name="Subtotal (line) 2 3 22 2 2" xfId="36006"/>
    <cellStyle name="Subtotal (line) 2 3 22 2 3" xfId="36007"/>
    <cellStyle name="Subtotal (line) 2 3 22 2 4" xfId="36008"/>
    <cellStyle name="Subtotal (line) 2 3 22 3" xfId="36009"/>
    <cellStyle name="Subtotal (line) 2 3 22 4" xfId="36010"/>
    <cellStyle name="Subtotal (line) 2 3 22 5" xfId="36011"/>
    <cellStyle name="Subtotal (line) 2 3 23" xfId="4960"/>
    <cellStyle name="Subtotal (line) 2 3 23 2" xfId="36012"/>
    <cellStyle name="Subtotal (line) 2 3 23 2 2" xfId="36013"/>
    <cellStyle name="Subtotal (line) 2 3 23 2 3" xfId="36014"/>
    <cellStyle name="Subtotal (line) 2 3 23 2 4" xfId="36015"/>
    <cellStyle name="Subtotal (line) 2 3 23 3" xfId="36016"/>
    <cellStyle name="Subtotal (line) 2 3 23 4" xfId="36017"/>
    <cellStyle name="Subtotal (line) 2 3 23 5" xfId="36018"/>
    <cellStyle name="Subtotal (line) 2 3 24" xfId="4961"/>
    <cellStyle name="Subtotal (line) 2 3 24 2" xfId="36019"/>
    <cellStyle name="Subtotal (line) 2 3 24 2 2" xfId="36020"/>
    <cellStyle name="Subtotal (line) 2 3 24 2 3" xfId="36021"/>
    <cellStyle name="Subtotal (line) 2 3 24 2 4" xfId="36022"/>
    <cellStyle name="Subtotal (line) 2 3 24 3" xfId="36023"/>
    <cellStyle name="Subtotal (line) 2 3 24 4" xfId="36024"/>
    <cellStyle name="Subtotal (line) 2 3 24 5" xfId="36025"/>
    <cellStyle name="Subtotal (line) 2 3 25" xfId="4962"/>
    <cellStyle name="Subtotal (line) 2 3 25 2" xfId="36026"/>
    <cellStyle name="Subtotal (line) 2 3 25 2 2" xfId="36027"/>
    <cellStyle name="Subtotal (line) 2 3 25 2 3" xfId="36028"/>
    <cellStyle name="Subtotal (line) 2 3 25 2 4" xfId="36029"/>
    <cellStyle name="Subtotal (line) 2 3 25 3" xfId="36030"/>
    <cellStyle name="Subtotal (line) 2 3 25 4" xfId="36031"/>
    <cellStyle name="Subtotal (line) 2 3 25 5" xfId="36032"/>
    <cellStyle name="Subtotal (line) 2 3 26" xfId="4963"/>
    <cellStyle name="Subtotal (line) 2 3 26 2" xfId="36033"/>
    <cellStyle name="Subtotal (line) 2 3 26 2 2" xfId="36034"/>
    <cellStyle name="Subtotal (line) 2 3 26 2 3" xfId="36035"/>
    <cellStyle name="Subtotal (line) 2 3 26 2 4" xfId="36036"/>
    <cellStyle name="Subtotal (line) 2 3 26 3" xfId="36037"/>
    <cellStyle name="Subtotal (line) 2 3 26 4" xfId="36038"/>
    <cellStyle name="Subtotal (line) 2 3 26 5" xfId="36039"/>
    <cellStyle name="Subtotal (line) 2 3 27" xfId="4964"/>
    <cellStyle name="Subtotal (line) 2 3 27 2" xfId="36040"/>
    <cellStyle name="Subtotal (line) 2 3 27 2 2" xfId="36041"/>
    <cellStyle name="Subtotal (line) 2 3 27 2 3" xfId="36042"/>
    <cellStyle name="Subtotal (line) 2 3 27 2 4" xfId="36043"/>
    <cellStyle name="Subtotal (line) 2 3 27 3" xfId="36044"/>
    <cellStyle name="Subtotal (line) 2 3 27 4" xfId="36045"/>
    <cellStyle name="Subtotal (line) 2 3 27 5" xfId="36046"/>
    <cellStyle name="Subtotal (line) 2 3 28" xfId="4965"/>
    <cellStyle name="Subtotal (line) 2 3 28 2" xfId="36047"/>
    <cellStyle name="Subtotal (line) 2 3 28 2 2" xfId="36048"/>
    <cellStyle name="Subtotal (line) 2 3 28 2 3" xfId="36049"/>
    <cellStyle name="Subtotal (line) 2 3 28 2 4" xfId="36050"/>
    <cellStyle name="Subtotal (line) 2 3 28 3" xfId="36051"/>
    <cellStyle name="Subtotal (line) 2 3 28 4" xfId="36052"/>
    <cellStyle name="Subtotal (line) 2 3 28 5" xfId="36053"/>
    <cellStyle name="Subtotal (line) 2 3 29" xfId="4966"/>
    <cellStyle name="Subtotal (line) 2 3 29 2" xfId="36054"/>
    <cellStyle name="Subtotal (line) 2 3 29 2 2" xfId="36055"/>
    <cellStyle name="Subtotal (line) 2 3 29 2 3" xfId="36056"/>
    <cellStyle name="Subtotal (line) 2 3 29 2 4" xfId="36057"/>
    <cellStyle name="Subtotal (line) 2 3 29 3" xfId="36058"/>
    <cellStyle name="Subtotal (line) 2 3 29 4" xfId="36059"/>
    <cellStyle name="Subtotal (line) 2 3 29 5" xfId="36060"/>
    <cellStyle name="Subtotal (line) 2 3 3" xfId="4967"/>
    <cellStyle name="Subtotal (line) 2 3 3 2" xfId="36061"/>
    <cellStyle name="Subtotal (line) 2 3 3 2 2" xfId="36062"/>
    <cellStyle name="Subtotal (line) 2 3 3 2 3" xfId="36063"/>
    <cellStyle name="Subtotal (line) 2 3 3 2 4" xfId="36064"/>
    <cellStyle name="Subtotal (line) 2 3 3 3" xfId="36065"/>
    <cellStyle name="Subtotal (line) 2 3 3 4" xfId="36066"/>
    <cellStyle name="Subtotal (line) 2 3 3 5" xfId="36067"/>
    <cellStyle name="Subtotal (line) 2 3 30" xfId="4968"/>
    <cellStyle name="Subtotal (line) 2 3 30 2" xfId="36068"/>
    <cellStyle name="Subtotal (line) 2 3 30 2 2" xfId="36069"/>
    <cellStyle name="Subtotal (line) 2 3 30 2 3" xfId="36070"/>
    <cellStyle name="Subtotal (line) 2 3 30 2 4" xfId="36071"/>
    <cellStyle name="Subtotal (line) 2 3 30 3" xfId="36072"/>
    <cellStyle name="Subtotal (line) 2 3 30 4" xfId="36073"/>
    <cellStyle name="Subtotal (line) 2 3 30 5" xfId="36074"/>
    <cellStyle name="Subtotal (line) 2 3 31" xfId="4969"/>
    <cellStyle name="Subtotal (line) 2 3 31 2" xfId="36075"/>
    <cellStyle name="Subtotal (line) 2 3 31 2 2" xfId="36076"/>
    <cellStyle name="Subtotal (line) 2 3 31 2 3" xfId="36077"/>
    <cellStyle name="Subtotal (line) 2 3 31 2 4" xfId="36078"/>
    <cellStyle name="Subtotal (line) 2 3 31 3" xfId="36079"/>
    <cellStyle name="Subtotal (line) 2 3 31 4" xfId="36080"/>
    <cellStyle name="Subtotal (line) 2 3 31 5" xfId="36081"/>
    <cellStyle name="Subtotal (line) 2 3 32" xfId="4970"/>
    <cellStyle name="Subtotal (line) 2 3 32 2" xfId="36082"/>
    <cellStyle name="Subtotal (line) 2 3 32 2 2" xfId="36083"/>
    <cellStyle name="Subtotal (line) 2 3 32 2 3" xfId="36084"/>
    <cellStyle name="Subtotal (line) 2 3 32 2 4" xfId="36085"/>
    <cellStyle name="Subtotal (line) 2 3 32 3" xfId="36086"/>
    <cellStyle name="Subtotal (line) 2 3 32 4" xfId="36087"/>
    <cellStyle name="Subtotal (line) 2 3 32 5" xfId="36088"/>
    <cellStyle name="Subtotal (line) 2 3 33" xfId="4971"/>
    <cellStyle name="Subtotal (line) 2 3 33 2" xfId="36089"/>
    <cellStyle name="Subtotal (line) 2 3 33 2 2" xfId="36090"/>
    <cellStyle name="Subtotal (line) 2 3 33 2 3" xfId="36091"/>
    <cellStyle name="Subtotal (line) 2 3 33 2 4" xfId="36092"/>
    <cellStyle name="Subtotal (line) 2 3 33 3" xfId="36093"/>
    <cellStyle name="Subtotal (line) 2 3 33 4" xfId="36094"/>
    <cellStyle name="Subtotal (line) 2 3 33 5" xfId="36095"/>
    <cellStyle name="Subtotal (line) 2 3 34" xfId="4972"/>
    <cellStyle name="Subtotal (line) 2 3 34 2" xfId="36096"/>
    <cellStyle name="Subtotal (line) 2 3 34 2 2" xfId="36097"/>
    <cellStyle name="Subtotal (line) 2 3 34 2 3" xfId="36098"/>
    <cellStyle name="Subtotal (line) 2 3 34 2 4" xfId="36099"/>
    <cellStyle name="Subtotal (line) 2 3 34 3" xfId="36100"/>
    <cellStyle name="Subtotal (line) 2 3 34 4" xfId="36101"/>
    <cellStyle name="Subtotal (line) 2 3 34 5" xfId="36102"/>
    <cellStyle name="Subtotal (line) 2 3 35" xfId="4973"/>
    <cellStyle name="Subtotal (line) 2 3 35 2" xfId="36103"/>
    <cellStyle name="Subtotal (line) 2 3 35 2 2" xfId="36104"/>
    <cellStyle name="Subtotal (line) 2 3 35 2 3" xfId="36105"/>
    <cellStyle name="Subtotal (line) 2 3 35 2 4" xfId="36106"/>
    <cellStyle name="Subtotal (line) 2 3 35 3" xfId="36107"/>
    <cellStyle name="Subtotal (line) 2 3 35 4" xfId="36108"/>
    <cellStyle name="Subtotal (line) 2 3 35 5" xfId="36109"/>
    <cellStyle name="Subtotal (line) 2 3 36" xfId="4974"/>
    <cellStyle name="Subtotal (line) 2 3 36 2" xfId="36110"/>
    <cellStyle name="Subtotal (line) 2 3 36 2 2" xfId="36111"/>
    <cellStyle name="Subtotal (line) 2 3 36 2 3" xfId="36112"/>
    <cellStyle name="Subtotal (line) 2 3 36 2 4" xfId="36113"/>
    <cellStyle name="Subtotal (line) 2 3 36 3" xfId="36114"/>
    <cellStyle name="Subtotal (line) 2 3 36 4" xfId="36115"/>
    <cellStyle name="Subtotal (line) 2 3 36 5" xfId="36116"/>
    <cellStyle name="Subtotal (line) 2 3 37" xfId="4975"/>
    <cellStyle name="Subtotal (line) 2 3 37 2" xfId="36117"/>
    <cellStyle name="Subtotal (line) 2 3 37 2 2" xfId="36118"/>
    <cellStyle name="Subtotal (line) 2 3 37 2 3" xfId="36119"/>
    <cellStyle name="Subtotal (line) 2 3 37 2 4" xfId="36120"/>
    <cellStyle name="Subtotal (line) 2 3 37 3" xfId="36121"/>
    <cellStyle name="Subtotal (line) 2 3 37 4" xfId="36122"/>
    <cellStyle name="Subtotal (line) 2 3 37 5" xfId="36123"/>
    <cellStyle name="Subtotal (line) 2 3 38" xfId="4976"/>
    <cellStyle name="Subtotal (line) 2 3 38 2" xfId="36124"/>
    <cellStyle name="Subtotal (line) 2 3 38 2 2" xfId="36125"/>
    <cellStyle name="Subtotal (line) 2 3 38 2 3" xfId="36126"/>
    <cellStyle name="Subtotal (line) 2 3 38 2 4" xfId="36127"/>
    <cellStyle name="Subtotal (line) 2 3 38 3" xfId="36128"/>
    <cellStyle name="Subtotal (line) 2 3 38 4" xfId="36129"/>
    <cellStyle name="Subtotal (line) 2 3 38 5" xfId="36130"/>
    <cellStyle name="Subtotal (line) 2 3 39" xfId="4977"/>
    <cellStyle name="Subtotal (line) 2 3 39 2" xfId="36131"/>
    <cellStyle name="Subtotal (line) 2 3 39 2 2" xfId="36132"/>
    <cellStyle name="Subtotal (line) 2 3 39 2 3" xfId="36133"/>
    <cellStyle name="Subtotal (line) 2 3 39 2 4" xfId="36134"/>
    <cellStyle name="Subtotal (line) 2 3 39 3" xfId="36135"/>
    <cellStyle name="Subtotal (line) 2 3 39 4" xfId="36136"/>
    <cellStyle name="Subtotal (line) 2 3 39 5" xfId="36137"/>
    <cellStyle name="Subtotal (line) 2 3 4" xfId="4978"/>
    <cellStyle name="Subtotal (line) 2 3 4 2" xfId="36138"/>
    <cellStyle name="Subtotal (line) 2 3 4 2 2" xfId="36139"/>
    <cellStyle name="Subtotal (line) 2 3 4 2 3" xfId="36140"/>
    <cellStyle name="Subtotal (line) 2 3 4 2 4" xfId="36141"/>
    <cellStyle name="Subtotal (line) 2 3 4 3" xfId="36142"/>
    <cellStyle name="Subtotal (line) 2 3 4 4" xfId="36143"/>
    <cellStyle name="Subtotal (line) 2 3 4 5" xfId="36144"/>
    <cellStyle name="Subtotal (line) 2 3 40" xfId="4979"/>
    <cellStyle name="Subtotal (line) 2 3 40 2" xfId="36145"/>
    <cellStyle name="Subtotal (line) 2 3 40 2 2" xfId="36146"/>
    <cellStyle name="Subtotal (line) 2 3 40 2 3" xfId="36147"/>
    <cellStyle name="Subtotal (line) 2 3 40 2 4" xfId="36148"/>
    <cellStyle name="Subtotal (line) 2 3 40 3" xfId="36149"/>
    <cellStyle name="Subtotal (line) 2 3 40 4" xfId="36150"/>
    <cellStyle name="Subtotal (line) 2 3 40 5" xfId="36151"/>
    <cellStyle name="Subtotal (line) 2 3 41" xfId="4980"/>
    <cellStyle name="Subtotal (line) 2 3 41 2" xfId="36152"/>
    <cellStyle name="Subtotal (line) 2 3 41 2 2" xfId="36153"/>
    <cellStyle name="Subtotal (line) 2 3 41 2 3" xfId="36154"/>
    <cellStyle name="Subtotal (line) 2 3 41 2 4" xfId="36155"/>
    <cellStyle name="Subtotal (line) 2 3 41 3" xfId="36156"/>
    <cellStyle name="Subtotal (line) 2 3 41 4" xfId="36157"/>
    <cellStyle name="Subtotal (line) 2 3 41 5" xfId="36158"/>
    <cellStyle name="Subtotal (line) 2 3 42" xfId="4981"/>
    <cellStyle name="Subtotal (line) 2 3 42 2" xfId="36159"/>
    <cellStyle name="Subtotal (line) 2 3 42 2 2" xfId="36160"/>
    <cellStyle name="Subtotal (line) 2 3 42 2 3" xfId="36161"/>
    <cellStyle name="Subtotal (line) 2 3 42 2 4" xfId="36162"/>
    <cellStyle name="Subtotal (line) 2 3 42 3" xfId="36163"/>
    <cellStyle name="Subtotal (line) 2 3 42 4" xfId="36164"/>
    <cellStyle name="Subtotal (line) 2 3 42 5" xfId="36165"/>
    <cellStyle name="Subtotal (line) 2 3 43" xfId="4982"/>
    <cellStyle name="Subtotal (line) 2 3 43 2" xfId="36166"/>
    <cellStyle name="Subtotal (line) 2 3 43 2 2" xfId="36167"/>
    <cellStyle name="Subtotal (line) 2 3 43 2 3" xfId="36168"/>
    <cellStyle name="Subtotal (line) 2 3 43 2 4" xfId="36169"/>
    <cellStyle name="Subtotal (line) 2 3 43 3" xfId="36170"/>
    <cellStyle name="Subtotal (line) 2 3 43 4" xfId="36171"/>
    <cellStyle name="Subtotal (line) 2 3 43 5" xfId="36172"/>
    <cellStyle name="Subtotal (line) 2 3 44" xfId="4983"/>
    <cellStyle name="Subtotal (line) 2 3 44 2" xfId="36173"/>
    <cellStyle name="Subtotal (line) 2 3 44 2 2" xfId="36174"/>
    <cellStyle name="Subtotal (line) 2 3 44 2 3" xfId="36175"/>
    <cellStyle name="Subtotal (line) 2 3 44 2 4" xfId="36176"/>
    <cellStyle name="Subtotal (line) 2 3 44 3" xfId="36177"/>
    <cellStyle name="Subtotal (line) 2 3 44 4" xfId="36178"/>
    <cellStyle name="Subtotal (line) 2 3 44 5" xfId="36179"/>
    <cellStyle name="Subtotal (line) 2 3 45" xfId="4984"/>
    <cellStyle name="Subtotal (line) 2 3 45 2" xfId="36180"/>
    <cellStyle name="Subtotal (line) 2 3 45 2 2" xfId="36181"/>
    <cellStyle name="Subtotal (line) 2 3 45 2 3" xfId="36182"/>
    <cellStyle name="Subtotal (line) 2 3 45 2 4" xfId="36183"/>
    <cellStyle name="Subtotal (line) 2 3 45 3" xfId="36184"/>
    <cellStyle name="Subtotal (line) 2 3 45 4" xfId="36185"/>
    <cellStyle name="Subtotal (line) 2 3 45 5" xfId="36186"/>
    <cellStyle name="Subtotal (line) 2 3 46" xfId="36187"/>
    <cellStyle name="Subtotal (line) 2 3 46 2" xfId="36188"/>
    <cellStyle name="Subtotal (line) 2 3 46 3" xfId="36189"/>
    <cellStyle name="Subtotal (line) 2 3 46 4" xfId="36190"/>
    <cellStyle name="Subtotal (line) 2 3 47" xfId="36191"/>
    <cellStyle name="Subtotal (line) 2 3 48" xfId="36192"/>
    <cellStyle name="Subtotal (line) 2 3 49" xfId="36193"/>
    <cellStyle name="Subtotal (line) 2 3 5" xfId="4985"/>
    <cellStyle name="Subtotal (line) 2 3 5 2" xfId="36194"/>
    <cellStyle name="Subtotal (line) 2 3 5 2 2" xfId="36195"/>
    <cellStyle name="Subtotal (line) 2 3 5 2 3" xfId="36196"/>
    <cellStyle name="Subtotal (line) 2 3 5 2 4" xfId="36197"/>
    <cellStyle name="Subtotal (line) 2 3 5 3" xfId="36198"/>
    <cellStyle name="Subtotal (line) 2 3 5 4" xfId="36199"/>
    <cellStyle name="Subtotal (line) 2 3 5 5" xfId="36200"/>
    <cellStyle name="Subtotal (line) 2 3 6" xfId="4986"/>
    <cellStyle name="Subtotal (line) 2 3 6 2" xfId="36201"/>
    <cellStyle name="Subtotal (line) 2 3 6 2 2" xfId="36202"/>
    <cellStyle name="Subtotal (line) 2 3 6 2 3" xfId="36203"/>
    <cellStyle name="Subtotal (line) 2 3 6 2 4" xfId="36204"/>
    <cellStyle name="Subtotal (line) 2 3 6 3" xfId="36205"/>
    <cellStyle name="Subtotal (line) 2 3 6 4" xfId="36206"/>
    <cellStyle name="Subtotal (line) 2 3 6 5" xfId="36207"/>
    <cellStyle name="Subtotal (line) 2 3 7" xfId="4987"/>
    <cellStyle name="Subtotal (line) 2 3 7 2" xfId="36208"/>
    <cellStyle name="Subtotal (line) 2 3 7 2 2" xfId="36209"/>
    <cellStyle name="Subtotal (line) 2 3 7 2 3" xfId="36210"/>
    <cellStyle name="Subtotal (line) 2 3 7 2 4" xfId="36211"/>
    <cellStyle name="Subtotal (line) 2 3 7 3" xfId="36212"/>
    <cellStyle name="Subtotal (line) 2 3 7 4" xfId="36213"/>
    <cellStyle name="Subtotal (line) 2 3 7 5" xfId="36214"/>
    <cellStyle name="Subtotal (line) 2 3 8" xfId="4988"/>
    <cellStyle name="Subtotal (line) 2 3 8 2" xfId="36215"/>
    <cellStyle name="Subtotal (line) 2 3 8 2 2" xfId="36216"/>
    <cellStyle name="Subtotal (line) 2 3 8 2 3" xfId="36217"/>
    <cellStyle name="Subtotal (line) 2 3 8 2 4" xfId="36218"/>
    <cellStyle name="Subtotal (line) 2 3 8 3" xfId="36219"/>
    <cellStyle name="Subtotal (line) 2 3 8 4" xfId="36220"/>
    <cellStyle name="Subtotal (line) 2 3 8 5" xfId="36221"/>
    <cellStyle name="Subtotal (line) 2 3 9" xfId="4989"/>
    <cellStyle name="Subtotal (line) 2 3 9 2" xfId="36222"/>
    <cellStyle name="Subtotal (line) 2 3 9 2 2" xfId="36223"/>
    <cellStyle name="Subtotal (line) 2 3 9 2 3" xfId="36224"/>
    <cellStyle name="Subtotal (line) 2 3 9 2 4" xfId="36225"/>
    <cellStyle name="Subtotal (line) 2 3 9 3" xfId="36226"/>
    <cellStyle name="Subtotal (line) 2 3 9 4" xfId="36227"/>
    <cellStyle name="Subtotal (line) 2 3 9 5" xfId="36228"/>
    <cellStyle name="Subtotal (line) 2 4" xfId="4990"/>
    <cellStyle name="Subtotal (line) 2 4 10" xfId="4991"/>
    <cellStyle name="Subtotal (line) 2 4 10 2" xfId="36229"/>
    <cellStyle name="Subtotal (line) 2 4 10 2 2" xfId="36230"/>
    <cellStyle name="Subtotal (line) 2 4 10 2 3" xfId="36231"/>
    <cellStyle name="Subtotal (line) 2 4 10 2 4" xfId="36232"/>
    <cellStyle name="Subtotal (line) 2 4 10 3" xfId="36233"/>
    <cellStyle name="Subtotal (line) 2 4 10 4" xfId="36234"/>
    <cellStyle name="Subtotal (line) 2 4 10 5" xfId="36235"/>
    <cellStyle name="Subtotal (line) 2 4 11" xfId="4992"/>
    <cellStyle name="Subtotal (line) 2 4 11 2" xfId="36236"/>
    <cellStyle name="Subtotal (line) 2 4 11 2 2" xfId="36237"/>
    <cellStyle name="Subtotal (line) 2 4 11 2 3" xfId="36238"/>
    <cellStyle name="Subtotal (line) 2 4 11 2 4" xfId="36239"/>
    <cellStyle name="Subtotal (line) 2 4 11 3" xfId="36240"/>
    <cellStyle name="Subtotal (line) 2 4 11 4" xfId="36241"/>
    <cellStyle name="Subtotal (line) 2 4 11 5" xfId="36242"/>
    <cellStyle name="Subtotal (line) 2 4 12" xfId="4993"/>
    <cellStyle name="Subtotal (line) 2 4 12 2" xfId="36243"/>
    <cellStyle name="Subtotal (line) 2 4 12 2 2" xfId="36244"/>
    <cellStyle name="Subtotal (line) 2 4 12 2 3" xfId="36245"/>
    <cellStyle name="Subtotal (line) 2 4 12 2 4" xfId="36246"/>
    <cellStyle name="Subtotal (line) 2 4 12 3" xfId="36247"/>
    <cellStyle name="Subtotal (line) 2 4 12 4" xfId="36248"/>
    <cellStyle name="Subtotal (line) 2 4 12 5" xfId="36249"/>
    <cellStyle name="Subtotal (line) 2 4 13" xfId="4994"/>
    <cellStyle name="Subtotal (line) 2 4 13 2" xfId="36250"/>
    <cellStyle name="Subtotal (line) 2 4 13 2 2" xfId="36251"/>
    <cellStyle name="Subtotal (line) 2 4 13 2 3" xfId="36252"/>
    <cellStyle name="Subtotal (line) 2 4 13 2 4" xfId="36253"/>
    <cellStyle name="Subtotal (line) 2 4 13 3" xfId="36254"/>
    <cellStyle name="Subtotal (line) 2 4 13 4" xfId="36255"/>
    <cellStyle name="Subtotal (line) 2 4 13 5" xfId="36256"/>
    <cellStyle name="Subtotal (line) 2 4 14" xfId="4995"/>
    <cellStyle name="Subtotal (line) 2 4 14 2" xfId="36257"/>
    <cellStyle name="Subtotal (line) 2 4 14 2 2" xfId="36258"/>
    <cellStyle name="Subtotal (line) 2 4 14 2 3" xfId="36259"/>
    <cellStyle name="Subtotal (line) 2 4 14 2 4" xfId="36260"/>
    <cellStyle name="Subtotal (line) 2 4 14 3" xfId="36261"/>
    <cellStyle name="Subtotal (line) 2 4 14 4" xfId="36262"/>
    <cellStyle name="Subtotal (line) 2 4 14 5" xfId="36263"/>
    <cellStyle name="Subtotal (line) 2 4 15" xfId="4996"/>
    <cellStyle name="Subtotal (line) 2 4 15 2" xfId="36264"/>
    <cellStyle name="Subtotal (line) 2 4 15 2 2" xfId="36265"/>
    <cellStyle name="Subtotal (line) 2 4 15 2 3" xfId="36266"/>
    <cellStyle name="Subtotal (line) 2 4 15 2 4" xfId="36267"/>
    <cellStyle name="Subtotal (line) 2 4 15 3" xfId="36268"/>
    <cellStyle name="Subtotal (line) 2 4 15 4" xfId="36269"/>
    <cellStyle name="Subtotal (line) 2 4 15 5" xfId="36270"/>
    <cellStyle name="Subtotal (line) 2 4 16" xfId="4997"/>
    <cellStyle name="Subtotal (line) 2 4 16 2" xfId="36271"/>
    <cellStyle name="Subtotal (line) 2 4 16 2 2" xfId="36272"/>
    <cellStyle name="Subtotal (line) 2 4 16 2 3" xfId="36273"/>
    <cellStyle name="Subtotal (line) 2 4 16 2 4" xfId="36274"/>
    <cellStyle name="Subtotal (line) 2 4 16 3" xfId="36275"/>
    <cellStyle name="Subtotal (line) 2 4 16 4" xfId="36276"/>
    <cellStyle name="Subtotal (line) 2 4 16 5" xfId="36277"/>
    <cellStyle name="Subtotal (line) 2 4 17" xfId="4998"/>
    <cellStyle name="Subtotal (line) 2 4 17 2" xfId="36278"/>
    <cellStyle name="Subtotal (line) 2 4 17 2 2" xfId="36279"/>
    <cellStyle name="Subtotal (line) 2 4 17 2 3" xfId="36280"/>
    <cellStyle name="Subtotal (line) 2 4 17 2 4" xfId="36281"/>
    <cellStyle name="Subtotal (line) 2 4 17 3" xfId="36282"/>
    <cellStyle name="Subtotal (line) 2 4 17 4" xfId="36283"/>
    <cellStyle name="Subtotal (line) 2 4 17 5" xfId="36284"/>
    <cellStyle name="Subtotal (line) 2 4 18" xfId="4999"/>
    <cellStyle name="Subtotal (line) 2 4 18 2" xfId="36285"/>
    <cellStyle name="Subtotal (line) 2 4 18 2 2" xfId="36286"/>
    <cellStyle name="Subtotal (line) 2 4 18 2 3" xfId="36287"/>
    <cellStyle name="Subtotal (line) 2 4 18 2 4" xfId="36288"/>
    <cellStyle name="Subtotal (line) 2 4 18 3" xfId="36289"/>
    <cellStyle name="Subtotal (line) 2 4 18 4" xfId="36290"/>
    <cellStyle name="Subtotal (line) 2 4 18 5" xfId="36291"/>
    <cellStyle name="Subtotal (line) 2 4 19" xfId="5000"/>
    <cellStyle name="Subtotal (line) 2 4 19 2" xfId="36292"/>
    <cellStyle name="Subtotal (line) 2 4 19 2 2" xfId="36293"/>
    <cellStyle name="Subtotal (line) 2 4 19 2 3" xfId="36294"/>
    <cellStyle name="Subtotal (line) 2 4 19 2 4" xfId="36295"/>
    <cellStyle name="Subtotal (line) 2 4 19 3" xfId="36296"/>
    <cellStyle name="Subtotal (line) 2 4 19 4" xfId="36297"/>
    <cellStyle name="Subtotal (line) 2 4 19 5" xfId="36298"/>
    <cellStyle name="Subtotal (line) 2 4 2" xfId="5001"/>
    <cellStyle name="Subtotal (line) 2 4 2 10" xfId="5002"/>
    <cellStyle name="Subtotal (line) 2 4 2 10 2" xfId="36299"/>
    <cellStyle name="Subtotal (line) 2 4 2 10 2 2" xfId="36300"/>
    <cellStyle name="Subtotal (line) 2 4 2 10 2 3" xfId="36301"/>
    <cellStyle name="Subtotal (line) 2 4 2 10 2 4" xfId="36302"/>
    <cellStyle name="Subtotal (line) 2 4 2 10 3" xfId="36303"/>
    <cellStyle name="Subtotal (line) 2 4 2 10 4" xfId="36304"/>
    <cellStyle name="Subtotal (line) 2 4 2 10 5" xfId="36305"/>
    <cellStyle name="Subtotal (line) 2 4 2 11" xfId="5003"/>
    <cellStyle name="Subtotal (line) 2 4 2 11 2" xfId="36306"/>
    <cellStyle name="Subtotal (line) 2 4 2 11 2 2" xfId="36307"/>
    <cellStyle name="Subtotal (line) 2 4 2 11 2 3" xfId="36308"/>
    <cellStyle name="Subtotal (line) 2 4 2 11 2 4" xfId="36309"/>
    <cellStyle name="Subtotal (line) 2 4 2 11 3" xfId="36310"/>
    <cellStyle name="Subtotal (line) 2 4 2 11 4" xfId="36311"/>
    <cellStyle name="Subtotal (line) 2 4 2 11 5" xfId="36312"/>
    <cellStyle name="Subtotal (line) 2 4 2 12" xfId="5004"/>
    <cellStyle name="Subtotal (line) 2 4 2 12 2" xfId="36313"/>
    <cellStyle name="Subtotal (line) 2 4 2 12 2 2" xfId="36314"/>
    <cellStyle name="Subtotal (line) 2 4 2 12 2 3" xfId="36315"/>
    <cellStyle name="Subtotal (line) 2 4 2 12 2 4" xfId="36316"/>
    <cellStyle name="Subtotal (line) 2 4 2 12 3" xfId="36317"/>
    <cellStyle name="Subtotal (line) 2 4 2 12 4" xfId="36318"/>
    <cellStyle name="Subtotal (line) 2 4 2 12 5" xfId="36319"/>
    <cellStyle name="Subtotal (line) 2 4 2 13" xfId="5005"/>
    <cellStyle name="Subtotal (line) 2 4 2 13 2" xfId="36320"/>
    <cellStyle name="Subtotal (line) 2 4 2 13 2 2" xfId="36321"/>
    <cellStyle name="Subtotal (line) 2 4 2 13 2 3" xfId="36322"/>
    <cellStyle name="Subtotal (line) 2 4 2 13 2 4" xfId="36323"/>
    <cellStyle name="Subtotal (line) 2 4 2 13 3" xfId="36324"/>
    <cellStyle name="Subtotal (line) 2 4 2 13 4" xfId="36325"/>
    <cellStyle name="Subtotal (line) 2 4 2 13 5" xfId="36326"/>
    <cellStyle name="Subtotal (line) 2 4 2 14" xfId="5006"/>
    <cellStyle name="Subtotal (line) 2 4 2 14 2" xfId="36327"/>
    <cellStyle name="Subtotal (line) 2 4 2 14 2 2" xfId="36328"/>
    <cellStyle name="Subtotal (line) 2 4 2 14 2 3" xfId="36329"/>
    <cellStyle name="Subtotal (line) 2 4 2 14 2 4" xfId="36330"/>
    <cellStyle name="Subtotal (line) 2 4 2 14 3" xfId="36331"/>
    <cellStyle name="Subtotal (line) 2 4 2 14 4" xfId="36332"/>
    <cellStyle name="Subtotal (line) 2 4 2 14 5" xfId="36333"/>
    <cellStyle name="Subtotal (line) 2 4 2 15" xfId="5007"/>
    <cellStyle name="Subtotal (line) 2 4 2 15 2" xfId="36334"/>
    <cellStyle name="Subtotal (line) 2 4 2 15 2 2" xfId="36335"/>
    <cellStyle name="Subtotal (line) 2 4 2 15 2 3" xfId="36336"/>
    <cellStyle name="Subtotal (line) 2 4 2 15 2 4" xfId="36337"/>
    <cellStyle name="Subtotal (line) 2 4 2 15 3" xfId="36338"/>
    <cellStyle name="Subtotal (line) 2 4 2 15 4" xfId="36339"/>
    <cellStyle name="Subtotal (line) 2 4 2 15 5" xfId="36340"/>
    <cellStyle name="Subtotal (line) 2 4 2 16" xfId="5008"/>
    <cellStyle name="Subtotal (line) 2 4 2 16 2" xfId="36341"/>
    <cellStyle name="Subtotal (line) 2 4 2 16 2 2" xfId="36342"/>
    <cellStyle name="Subtotal (line) 2 4 2 16 2 3" xfId="36343"/>
    <cellStyle name="Subtotal (line) 2 4 2 16 2 4" xfId="36344"/>
    <cellStyle name="Subtotal (line) 2 4 2 16 3" xfId="36345"/>
    <cellStyle name="Subtotal (line) 2 4 2 16 4" xfId="36346"/>
    <cellStyle name="Subtotal (line) 2 4 2 16 5" xfId="36347"/>
    <cellStyle name="Subtotal (line) 2 4 2 17" xfId="5009"/>
    <cellStyle name="Subtotal (line) 2 4 2 17 2" xfId="36348"/>
    <cellStyle name="Subtotal (line) 2 4 2 17 2 2" xfId="36349"/>
    <cellStyle name="Subtotal (line) 2 4 2 17 2 3" xfId="36350"/>
    <cellStyle name="Subtotal (line) 2 4 2 17 2 4" xfId="36351"/>
    <cellStyle name="Subtotal (line) 2 4 2 17 3" xfId="36352"/>
    <cellStyle name="Subtotal (line) 2 4 2 17 4" xfId="36353"/>
    <cellStyle name="Subtotal (line) 2 4 2 17 5" xfId="36354"/>
    <cellStyle name="Subtotal (line) 2 4 2 18" xfId="5010"/>
    <cellStyle name="Subtotal (line) 2 4 2 18 2" xfId="36355"/>
    <cellStyle name="Subtotal (line) 2 4 2 18 2 2" xfId="36356"/>
    <cellStyle name="Subtotal (line) 2 4 2 18 2 3" xfId="36357"/>
    <cellStyle name="Subtotal (line) 2 4 2 18 2 4" xfId="36358"/>
    <cellStyle name="Subtotal (line) 2 4 2 18 3" xfId="36359"/>
    <cellStyle name="Subtotal (line) 2 4 2 18 4" xfId="36360"/>
    <cellStyle name="Subtotal (line) 2 4 2 18 5" xfId="36361"/>
    <cellStyle name="Subtotal (line) 2 4 2 19" xfId="5011"/>
    <cellStyle name="Subtotal (line) 2 4 2 19 2" xfId="36362"/>
    <cellStyle name="Subtotal (line) 2 4 2 19 2 2" xfId="36363"/>
    <cellStyle name="Subtotal (line) 2 4 2 19 2 3" xfId="36364"/>
    <cellStyle name="Subtotal (line) 2 4 2 19 2 4" xfId="36365"/>
    <cellStyle name="Subtotal (line) 2 4 2 19 3" xfId="36366"/>
    <cellStyle name="Subtotal (line) 2 4 2 19 4" xfId="36367"/>
    <cellStyle name="Subtotal (line) 2 4 2 19 5" xfId="36368"/>
    <cellStyle name="Subtotal (line) 2 4 2 2" xfId="5012"/>
    <cellStyle name="Subtotal (line) 2 4 2 2 2" xfId="36369"/>
    <cellStyle name="Subtotal (line) 2 4 2 2 2 2" xfId="36370"/>
    <cellStyle name="Subtotal (line) 2 4 2 2 2 3" xfId="36371"/>
    <cellStyle name="Subtotal (line) 2 4 2 2 2 4" xfId="36372"/>
    <cellStyle name="Subtotal (line) 2 4 2 2 3" xfId="36373"/>
    <cellStyle name="Subtotal (line) 2 4 2 2 4" xfId="36374"/>
    <cellStyle name="Subtotal (line) 2 4 2 2 5" xfId="36375"/>
    <cellStyle name="Subtotal (line) 2 4 2 20" xfId="5013"/>
    <cellStyle name="Subtotal (line) 2 4 2 20 2" xfId="36376"/>
    <cellStyle name="Subtotal (line) 2 4 2 20 2 2" xfId="36377"/>
    <cellStyle name="Subtotal (line) 2 4 2 20 2 3" xfId="36378"/>
    <cellStyle name="Subtotal (line) 2 4 2 20 2 4" xfId="36379"/>
    <cellStyle name="Subtotal (line) 2 4 2 20 3" xfId="36380"/>
    <cellStyle name="Subtotal (line) 2 4 2 20 4" xfId="36381"/>
    <cellStyle name="Subtotal (line) 2 4 2 20 5" xfId="36382"/>
    <cellStyle name="Subtotal (line) 2 4 2 21" xfId="5014"/>
    <cellStyle name="Subtotal (line) 2 4 2 21 2" xfId="36383"/>
    <cellStyle name="Subtotal (line) 2 4 2 21 2 2" xfId="36384"/>
    <cellStyle name="Subtotal (line) 2 4 2 21 2 3" xfId="36385"/>
    <cellStyle name="Subtotal (line) 2 4 2 21 2 4" xfId="36386"/>
    <cellStyle name="Subtotal (line) 2 4 2 21 3" xfId="36387"/>
    <cellStyle name="Subtotal (line) 2 4 2 21 4" xfId="36388"/>
    <cellStyle name="Subtotal (line) 2 4 2 21 5" xfId="36389"/>
    <cellStyle name="Subtotal (line) 2 4 2 22" xfId="5015"/>
    <cellStyle name="Subtotal (line) 2 4 2 22 2" xfId="36390"/>
    <cellStyle name="Subtotal (line) 2 4 2 22 2 2" xfId="36391"/>
    <cellStyle name="Subtotal (line) 2 4 2 22 2 3" xfId="36392"/>
    <cellStyle name="Subtotal (line) 2 4 2 22 2 4" xfId="36393"/>
    <cellStyle name="Subtotal (line) 2 4 2 22 3" xfId="36394"/>
    <cellStyle name="Subtotal (line) 2 4 2 22 4" xfId="36395"/>
    <cellStyle name="Subtotal (line) 2 4 2 22 5" xfId="36396"/>
    <cellStyle name="Subtotal (line) 2 4 2 23" xfId="5016"/>
    <cellStyle name="Subtotal (line) 2 4 2 23 2" xfId="36397"/>
    <cellStyle name="Subtotal (line) 2 4 2 23 2 2" xfId="36398"/>
    <cellStyle name="Subtotal (line) 2 4 2 23 2 3" xfId="36399"/>
    <cellStyle name="Subtotal (line) 2 4 2 23 2 4" xfId="36400"/>
    <cellStyle name="Subtotal (line) 2 4 2 23 3" xfId="36401"/>
    <cellStyle name="Subtotal (line) 2 4 2 23 4" xfId="36402"/>
    <cellStyle name="Subtotal (line) 2 4 2 23 5" xfId="36403"/>
    <cellStyle name="Subtotal (line) 2 4 2 24" xfId="5017"/>
    <cellStyle name="Subtotal (line) 2 4 2 24 2" xfId="36404"/>
    <cellStyle name="Subtotal (line) 2 4 2 24 2 2" xfId="36405"/>
    <cellStyle name="Subtotal (line) 2 4 2 24 2 3" xfId="36406"/>
    <cellStyle name="Subtotal (line) 2 4 2 24 2 4" xfId="36407"/>
    <cellStyle name="Subtotal (line) 2 4 2 24 3" xfId="36408"/>
    <cellStyle name="Subtotal (line) 2 4 2 24 4" xfId="36409"/>
    <cellStyle name="Subtotal (line) 2 4 2 24 5" xfId="36410"/>
    <cellStyle name="Subtotal (line) 2 4 2 25" xfId="5018"/>
    <cellStyle name="Subtotal (line) 2 4 2 25 2" xfId="36411"/>
    <cellStyle name="Subtotal (line) 2 4 2 25 2 2" xfId="36412"/>
    <cellStyle name="Subtotal (line) 2 4 2 25 2 3" xfId="36413"/>
    <cellStyle name="Subtotal (line) 2 4 2 25 2 4" xfId="36414"/>
    <cellStyle name="Subtotal (line) 2 4 2 25 3" xfId="36415"/>
    <cellStyle name="Subtotal (line) 2 4 2 25 4" xfId="36416"/>
    <cellStyle name="Subtotal (line) 2 4 2 25 5" xfId="36417"/>
    <cellStyle name="Subtotal (line) 2 4 2 26" xfId="5019"/>
    <cellStyle name="Subtotal (line) 2 4 2 26 2" xfId="36418"/>
    <cellStyle name="Subtotal (line) 2 4 2 26 2 2" xfId="36419"/>
    <cellStyle name="Subtotal (line) 2 4 2 26 2 3" xfId="36420"/>
    <cellStyle name="Subtotal (line) 2 4 2 26 2 4" xfId="36421"/>
    <cellStyle name="Subtotal (line) 2 4 2 26 3" xfId="36422"/>
    <cellStyle name="Subtotal (line) 2 4 2 26 4" xfId="36423"/>
    <cellStyle name="Subtotal (line) 2 4 2 26 5" xfId="36424"/>
    <cellStyle name="Subtotal (line) 2 4 2 27" xfId="5020"/>
    <cellStyle name="Subtotal (line) 2 4 2 27 2" xfId="36425"/>
    <cellStyle name="Subtotal (line) 2 4 2 27 2 2" xfId="36426"/>
    <cellStyle name="Subtotal (line) 2 4 2 27 2 3" xfId="36427"/>
    <cellStyle name="Subtotal (line) 2 4 2 27 2 4" xfId="36428"/>
    <cellStyle name="Subtotal (line) 2 4 2 27 3" xfId="36429"/>
    <cellStyle name="Subtotal (line) 2 4 2 27 4" xfId="36430"/>
    <cellStyle name="Subtotal (line) 2 4 2 27 5" xfId="36431"/>
    <cellStyle name="Subtotal (line) 2 4 2 28" xfId="5021"/>
    <cellStyle name="Subtotal (line) 2 4 2 28 2" xfId="36432"/>
    <cellStyle name="Subtotal (line) 2 4 2 28 2 2" xfId="36433"/>
    <cellStyle name="Subtotal (line) 2 4 2 28 2 3" xfId="36434"/>
    <cellStyle name="Subtotal (line) 2 4 2 28 2 4" xfId="36435"/>
    <cellStyle name="Subtotal (line) 2 4 2 28 3" xfId="36436"/>
    <cellStyle name="Subtotal (line) 2 4 2 28 4" xfId="36437"/>
    <cellStyle name="Subtotal (line) 2 4 2 28 5" xfId="36438"/>
    <cellStyle name="Subtotal (line) 2 4 2 29" xfId="5022"/>
    <cellStyle name="Subtotal (line) 2 4 2 29 2" xfId="36439"/>
    <cellStyle name="Subtotal (line) 2 4 2 29 2 2" xfId="36440"/>
    <cellStyle name="Subtotal (line) 2 4 2 29 2 3" xfId="36441"/>
    <cellStyle name="Subtotal (line) 2 4 2 29 2 4" xfId="36442"/>
    <cellStyle name="Subtotal (line) 2 4 2 29 3" xfId="36443"/>
    <cellStyle name="Subtotal (line) 2 4 2 29 4" xfId="36444"/>
    <cellStyle name="Subtotal (line) 2 4 2 29 5" xfId="36445"/>
    <cellStyle name="Subtotal (line) 2 4 2 3" xfId="5023"/>
    <cellStyle name="Subtotal (line) 2 4 2 3 2" xfId="36446"/>
    <cellStyle name="Subtotal (line) 2 4 2 3 2 2" xfId="36447"/>
    <cellStyle name="Subtotal (line) 2 4 2 3 2 3" xfId="36448"/>
    <cellStyle name="Subtotal (line) 2 4 2 3 2 4" xfId="36449"/>
    <cellStyle name="Subtotal (line) 2 4 2 3 3" xfId="36450"/>
    <cellStyle name="Subtotal (line) 2 4 2 3 4" xfId="36451"/>
    <cellStyle name="Subtotal (line) 2 4 2 3 5" xfId="36452"/>
    <cellStyle name="Subtotal (line) 2 4 2 30" xfId="5024"/>
    <cellStyle name="Subtotal (line) 2 4 2 30 2" xfId="36453"/>
    <cellStyle name="Subtotal (line) 2 4 2 30 2 2" xfId="36454"/>
    <cellStyle name="Subtotal (line) 2 4 2 30 2 3" xfId="36455"/>
    <cellStyle name="Subtotal (line) 2 4 2 30 2 4" xfId="36456"/>
    <cellStyle name="Subtotal (line) 2 4 2 30 3" xfId="36457"/>
    <cellStyle name="Subtotal (line) 2 4 2 30 4" xfId="36458"/>
    <cellStyle name="Subtotal (line) 2 4 2 30 5" xfId="36459"/>
    <cellStyle name="Subtotal (line) 2 4 2 31" xfId="5025"/>
    <cellStyle name="Subtotal (line) 2 4 2 31 2" xfId="36460"/>
    <cellStyle name="Subtotal (line) 2 4 2 31 2 2" xfId="36461"/>
    <cellStyle name="Subtotal (line) 2 4 2 31 2 3" xfId="36462"/>
    <cellStyle name="Subtotal (line) 2 4 2 31 2 4" xfId="36463"/>
    <cellStyle name="Subtotal (line) 2 4 2 31 3" xfId="36464"/>
    <cellStyle name="Subtotal (line) 2 4 2 31 4" xfId="36465"/>
    <cellStyle name="Subtotal (line) 2 4 2 31 5" xfId="36466"/>
    <cellStyle name="Subtotal (line) 2 4 2 32" xfId="5026"/>
    <cellStyle name="Subtotal (line) 2 4 2 32 2" xfId="36467"/>
    <cellStyle name="Subtotal (line) 2 4 2 32 2 2" xfId="36468"/>
    <cellStyle name="Subtotal (line) 2 4 2 32 2 3" xfId="36469"/>
    <cellStyle name="Subtotal (line) 2 4 2 32 2 4" xfId="36470"/>
    <cellStyle name="Subtotal (line) 2 4 2 32 3" xfId="36471"/>
    <cellStyle name="Subtotal (line) 2 4 2 32 4" xfId="36472"/>
    <cellStyle name="Subtotal (line) 2 4 2 32 5" xfId="36473"/>
    <cellStyle name="Subtotal (line) 2 4 2 33" xfId="5027"/>
    <cellStyle name="Subtotal (line) 2 4 2 33 2" xfId="36474"/>
    <cellStyle name="Subtotal (line) 2 4 2 33 2 2" xfId="36475"/>
    <cellStyle name="Subtotal (line) 2 4 2 33 2 3" xfId="36476"/>
    <cellStyle name="Subtotal (line) 2 4 2 33 2 4" xfId="36477"/>
    <cellStyle name="Subtotal (line) 2 4 2 33 3" xfId="36478"/>
    <cellStyle name="Subtotal (line) 2 4 2 33 4" xfId="36479"/>
    <cellStyle name="Subtotal (line) 2 4 2 33 5" xfId="36480"/>
    <cellStyle name="Subtotal (line) 2 4 2 34" xfId="5028"/>
    <cellStyle name="Subtotal (line) 2 4 2 34 2" xfId="36481"/>
    <cellStyle name="Subtotal (line) 2 4 2 34 2 2" xfId="36482"/>
    <cellStyle name="Subtotal (line) 2 4 2 34 2 3" xfId="36483"/>
    <cellStyle name="Subtotal (line) 2 4 2 34 2 4" xfId="36484"/>
    <cellStyle name="Subtotal (line) 2 4 2 34 3" xfId="36485"/>
    <cellStyle name="Subtotal (line) 2 4 2 34 4" xfId="36486"/>
    <cellStyle name="Subtotal (line) 2 4 2 34 5" xfId="36487"/>
    <cellStyle name="Subtotal (line) 2 4 2 35" xfId="5029"/>
    <cellStyle name="Subtotal (line) 2 4 2 35 2" xfId="36488"/>
    <cellStyle name="Subtotal (line) 2 4 2 35 2 2" xfId="36489"/>
    <cellStyle name="Subtotal (line) 2 4 2 35 2 3" xfId="36490"/>
    <cellStyle name="Subtotal (line) 2 4 2 35 2 4" xfId="36491"/>
    <cellStyle name="Subtotal (line) 2 4 2 35 3" xfId="36492"/>
    <cellStyle name="Subtotal (line) 2 4 2 35 4" xfId="36493"/>
    <cellStyle name="Subtotal (line) 2 4 2 35 5" xfId="36494"/>
    <cellStyle name="Subtotal (line) 2 4 2 36" xfId="5030"/>
    <cellStyle name="Subtotal (line) 2 4 2 36 2" xfId="36495"/>
    <cellStyle name="Subtotal (line) 2 4 2 36 2 2" xfId="36496"/>
    <cellStyle name="Subtotal (line) 2 4 2 36 2 3" xfId="36497"/>
    <cellStyle name="Subtotal (line) 2 4 2 36 2 4" xfId="36498"/>
    <cellStyle name="Subtotal (line) 2 4 2 36 3" xfId="36499"/>
    <cellStyle name="Subtotal (line) 2 4 2 36 4" xfId="36500"/>
    <cellStyle name="Subtotal (line) 2 4 2 36 5" xfId="36501"/>
    <cellStyle name="Subtotal (line) 2 4 2 37" xfId="5031"/>
    <cellStyle name="Subtotal (line) 2 4 2 37 2" xfId="36502"/>
    <cellStyle name="Subtotal (line) 2 4 2 37 2 2" xfId="36503"/>
    <cellStyle name="Subtotal (line) 2 4 2 37 2 3" xfId="36504"/>
    <cellStyle name="Subtotal (line) 2 4 2 37 2 4" xfId="36505"/>
    <cellStyle name="Subtotal (line) 2 4 2 37 3" xfId="36506"/>
    <cellStyle name="Subtotal (line) 2 4 2 37 4" xfId="36507"/>
    <cellStyle name="Subtotal (line) 2 4 2 37 5" xfId="36508"/>
    <cellStyle name="Subtotal (line) 2 4 2 38" xfId="5032"/>
    <cellStyle name="Subtotal (line) 2 4 2 38 2" xfId="36509"/>
    <cellStyle name="Subtotal (line) 2 4 2 38 2 2" xfId="36510"/>
    <cellStyle name="Subtotal (line) 2 4 2 38 2 3" xfId="36511"/>
    <cellStyle name="Subtotal (line) 2 4 2 38 2 4" xfId="36512"/>
    <cellStyle name="Subtotal (line) 2 4 2 38 3" xfId="36513"/>
    <cellStyle name="Subtotal (line) 2 4 2 38 4" xfId="36514"/>
    <cellStyle name="Subtotal (line) 2 4 2 38 5" xfId="36515"/>
    <cellStyle name="Subtotal (line) 2 4 2 39" xfId="5033"/>
    <cellStyle name="Subtotal (line) 2 4 2 39 2" xfId="36516"/>
    <cellStyle name="Subtotal (line) 2 4 2 39 2 2" xfId="36517"/>
    <cellStyle name="Subtotal (line) 2 4 2 39 2 3" xfId="36518"/>
    <cellStyle name="Subtotal (line) 2 4 2 39 2 4" xfId="36519"/>
    <cellStyle name="Subtotal (line) 2 4 2 39 3" xfId="36520"/>
    <cellStyle name="Subtotal (line) 2 4 2 39 4" xfId="36521"/>
    <cellStyle name="Subtotal (line) 2 4 2 39 5" xfId="36522"/>
    <cellStyle name="Subtotal (line) 2 4 2 4" xfId="5034"/>
    <cellStyle name="Subtotal (line) 2 4 2 4 2" xfId="36523"/>
    <cellStyle name="Subtotal (line) 2 4 2 4 2 2" xfId="36524"/>
    <cellStyle name="Subtotal (line) 2 4 2 4 2 3" xfId="36525"/>
    <cellStyle name="Subtotal (line) 2 4 2 4 2 4" xfId="36526"/>
    <cellStyle name="Subtotal (line) 2 4 2 4 3" xfId="36527"/>
    <cellStyle name="Subtotal (line) 2 4 2 4 4" xfId="36528"/>
    <cellStyle name="Subtotal (line) 2 4 2 4 5" xfId="36529"/>
    <cellStyle name="Subtotal (line) 2 4 2 40" xfId="5035"/>
    <cellStyle name="Subtotal (line) 2 4 2 40 2" xfId="36530"/>
    <cellStyle name="Subtotal (line) 2 4 2 40 2 2" xfId="36531"/>
    <cellStyle name="Subtotal (line) 2 4 2 40 2 3" xfId="36532"/>
    <cellStyle name="Subtotal (line) 2 4 2 40 2 4" xfId="36533"/>
    <cellStyle name="Subtotal (line) 2 4 2 40 3" xfId="36534"/>
    <cellStyle name="Subtotal (line) 2 4 2 40 4" xfId="36535"/>
    <cellStyle name="Subtotal (line) 2 4 2 40 5" xfId="36536"/>
    <cellStyle name="Subtotal (line) 2 4 2 41" xfId="5036"/>
    <cellStyle name="Subtotal (line) 2 4 2 41 2" xfId="36537"/>
    <cellStyle name="Subtotal (line) 2 4 2 41 2 2" xfId="36538"/>
    <cellStyle name="Subtotal (line) 2 4 2 41 2 3" xfId="36539"/>
    <cellStyle name="Subtotal (line) 2 4 2 41 2 4" xfId="36540"/>
    <cellStyle name="Subtotal (line) 2 4 2 41 3" xfId="36541"/>
    <cellStyle name="Subtotal (line) 2 4 2 41 4" xfId="36542"/>
    <cellStyle name="Subtotal (line) 2 4 2 41 5" xfId="36543"/>
    <cellStyle name="Subtotal (line) 2 4 2 42" xfId="5037"/>
    <cellStyle name="Subtotal (line) 2 4 2 42 2" xfId="36544"/>
    <cellStyle name="Subtotal (line) 2 4 2 42 2 2" xfId="36545"/>
    <cellStyle name="Subtotal (line) 2 4 2 42 2 3" xfId="36546"/>
    <cellStyle name="Subtotal (line) 2 4 2 42 2 4" xfId="36547"/>
    <cellStyle name="Subtotal (line) 2 4 2 42 3" xfId="36548"/>
    <cellStyle name="Subtotal (line) 2 4 2 42 4" xfId="36549"/>
    <cellStyle name="Subtotal (line) 2 4 2 42 5" xfId="36550"/>
    <cellStyle name="Subtotal (line) 2 4 2 43" xfId="5038"/>
    <cellStyle name="Subtotal (line) 2 4 2 43 2" xfId="36551"/>
    <cellStyle name="Subtotal (line) 2 4 2 43 2 2" xfId="36552"/>
    <cellStyle name="Subtotal (line) 2 4 2 43 2 3" xfId="36553"/>
    <cellStyle name="Subtotal (line) 2 4 2 43 2 4" xfId="36554"/>
    <cellStyle name="Subtotal (line) 2 4 2 43 3" xfId="36555"/>
    <cellStyle name="Subtotal (line) 2 4 2 43 4" xfId="36556"/>
    <cellStyle name="Subtotal (line) 2 4 2 43 5" xfId="36557"/>
    <cellStyle name="Subtotal (line) 2 4 2 44" xfId="5039"/>
    <cellStyle name="Subtotal (line) 2 4 2 44 2" xfId="36558"/>
    <cellStyle name="Subtotal (line) 2 4 2 44 2 2" xfId="36559"/>
    <cellStyle name="Subtotal (line) 2 4 2 44 2 3" xfId="36560"/>
    <cellStyle name="Subtotal (line) 2 4 2 44 2 4" xfId="36561"/>
    <cellStyle name="Subtotal (line) 2 4 2 44 3" xfId="36562"/>
    <cellStyle name="Subtotal (line) 2 4 2 44 4" xfId="36563"/>
    <cellStyle name="Subtotal (line) 2 4 2 44 5" xfId="36564"/>
    <cellStyle name="Subtotal (line) 2 4 2 45" xfId="36565"/>
    <cellStyle name="Subtotal (line) 2 4 2 45 2" xfId="36566"/>
    <cellStyle name="Subtotal (line) 2 4 2 45 3" xfId="36567"/>
    <cellStyle name="Subtotal (line) 2 4 2 45 4" xfId="36568"/>
    <cellStyle name="Subtotal (line) 2 4 2 46" xfId="36569"/>
    <cellStyle name="Subtotal (line) 2 4 2 46 2" xfId="36570"/>
    <cellStyle name="Subtotal (line) 2 4 2 46 3" xfId="36571"/>
    <cellStyle name="Subtotal (line) 2 4 2 46 4" xfId="36572"/>
    <cellStyle name="Subtotal (line) 2 4 2 47" xfId="36573"/>
    <cellStyle name="Subtotal (line) 2 4 2 5" xfId="5040"/>
    <cellStyle name="Subtotal (line) 2 4 2 5 2" xfId="36574"/>
    <cellStyle name="Subtotal (line) 2 4 2 5 2 2" xfId="36575"/>
    <cellStyle name="Subtotal (line) 2 4 2 5 2 3" xfId="36576"/>
    <cellStyle name="Subtotal (line) 2 4 2 5 2 4" xfId="36577"/>
    <cellStyle name="Subtotal (line) 2 4 2 5 3" xfId="36578"/>
    <cellStyle name="Subtotal (line) 2 4 2 5 4" xfId="36579"/>
    <cellStyle name="Subtotal (line) 2 4 2 5 5" xfId="36580"/>
    <cellStyle name="Subtotal (line) 2 4 2 6" xfId="5041"/>
    <cellStyle name="Subtotal (line) 2 4 2 6 2" xfId="36581"/>
    <cellStyle name="Subtotal (line) 2 4 2 6 2 2" xfId="36582"/>
    <cellStyle name="Subtotal (line) 2 4 2 6 2 3" xfId="36583"/>
    <cellStyle name="Subtotal (line) 2 4 2 6 2 4" xfId="36584"/>
    <cellStyle name="Subtotal (line) 2 4 2 6 3" xfId="36585"/>
    <cellStyle name="Subtotal (line) 2 4 2 6 4" xfId="36586"/>
    <cellStyle name="Subtotal (line) 2 4 2 6 5" xfId="36587"/>
    <cellStyle name="Subtotal (line) 2 4 2 7" xfId="5042"/>
    <cellStyle name="Subtotal (line) 2 4 2 7 2" xfId="36588"/>
    <cellStyle name="Subtotal (line) 2 4 2 7 2 2" xfId="36589"/>
    <cellStyle name="Subtotal (line) 2 4 2 7 2 3" xfId="36590"/>
    <cellStyle name="Subtotal (line) 2 4 2 7 2 4" xfId="36591"/>
    <cellStyle name="Subtotal (line) 2 4 2 7 3" xfId="36592"/>
    <cellStyle name="Subtotal (line) 2 4 2 7 4" xfId="36593"/>
    <cellStyle name="Subtotal (line) 2 4 2 7 5" xfId="36594"/>
    <cellStyle name="Subtotal (line) 2 4 2 8" xfId="5043"/>
    <cellStyle name="Subtotal (line) 2 4 2 8 2" xfId="36595"/>
    <cellStyle name="Subtotal (line) 2 4 2 8 2 2" xfId="36596"/>
    <cellStyle name="Subtotal (line) 2 4 2 8 2 3" xfId="36597"/>
    <cellStyle name="Subtotal (line) 2 4 2 8 2 4" xfId="36598"/>
    <cellStyle name="Subtotal (line) 2 4 2 8 3" xfId="36599"/>
    <cellStyle name="Subtotal (line) 2 4 2 8 4" xfId="36600"/>
    <cellStyle name="Subtotal (line) 2 4 2 8 5" xfId="36601"/>
    <cellStyle name="Subtotal (line) 2 4 2 9" xfId="5044"/>
    <cellStyle name="Subtotal (line) 2 4 2 9 2" xfId="36602"/>
    <cellStyle name="Subtotal (line) 2 4 2 9 2 2" xfId="36603"/>
    <cellStyle name="Subtotal (line) 2 4 2 9 2 3" xfId="36604"/>
    <cellStyle name="Subtotal (line) 2 4 2 9 2 4" xfId="36605"/>
    <cellStyle name="Subtotal (line) 2 4 2 9 3" xfId="36606"/>
    <cellStyle name="Subtotal (line) 2 4 2 9 4" xfId="36607"/>
    <cellStyle name="Subtotal (line) 2 4 2 9 5" xfId="36608"/>
    <cellStyle name="Subtotal (line) 2 4 20" xfId="5045"/>
    <cellStyle name="Subtotal (line) 2 4 20 2" xfId="36609"/>
    <cellStyle name="Subtotal (line) 2 4 20 2 2" xfId="36610"/>
    <cellStyle name="Subtotal (line) 2 4 20 2 3" xfId="36611"/>
    <cellStyle name="Subtotal (line) 2 4 20 2 4" xfId="36612"/>
    <cellStyle name="Subtotal (line) 2 4 20 3" xfId="36613"/>
    <cellStyle name="Subtotal (line) 2 4 20 4" xfId="36614"/>
    <cellStyle name="Subtotal (line) 2 4 20 5" xfId="36615"/>
    <cellStyle name="Subtotal (line) 2 4 21" xfId="5046"/>
    <cellStyle name="Subtotal (line) 2 4 21 2" xfId="36616"/>
    <cellStyle name="Subtotal (line) 2 4 21 2 2" xfId="36617"/>
    <cellStyle name="Subtotal (line) 2 4 21 2 3" xfId="36618"/>
    <cellStyle name="Subtotal (line) 2 4 21 2 4" xfId="36619"/>
    <cellStyle name="Subtotal (line) 2 4 21 3" xfId="36620"/>
    <cellStyle name="Subtotal (line) 2 4 21 4" xfId="36621"/>
    <cellStyle name="Subtotal (line) 2 4 21 5" xfId="36622"/>
    <cellStyle name="Subtotal (line) 2 4 22" xfId="5047"/>
    <cellStyle name="Subtotal (line) 2 4 22 2" xfId="36623"/>
    <cellStyle name="Subtotal (line) 2 4 22 2 2" xfId="36624"/>
    <cellStyle name="Subtotal (line) 2 4 22 2 3" xfId="36625"/>
    <cellStyle name="Subtotal (line) 2 4 22 2 4" xfId="36626"/>
    <cellStyle name="Subtotal (line) 2 4 22 3" xfId="36627"/>
    <cellStyle name="Subtotal (line) 2 4 22 4" xfId="36628"/>
    <cellStyle name="Subtotal (line) 2 4 22 5" xfId="36629"/>
    <cellStyle name="Subtotal (line) 2 4 23" xfId="5048"/>
    <cellStyle name="Subtotal (line) 2 4 23 2" xfId="36630"/>
    <cellStyle name="Subtotal (line) 2 4 23 2 2" xfId="36631"/>
    <cellStyle name="Subtotal (line) 2 4 23 2 3" xfId="36632"/>
    <cellStyle name="Subtotal (line) 2 4 23 2 4" xfId="36633"/>
    <cellStyle name="Subtotal (line) 2 4 23 3" xfId="36634"/>
    <cellStyle name="Subtotal (line) 2 4 23 4" xfId="36635"/>
    <cellStyle name="Subtotal (line) 2 4 23 5" xfId="36636"/>
    <cellStyle name="Subtotal (line) 2 4 24" xfId="5049"/>
    <cellStyle name="Subtotal (line) 2 4 24 2" xfId="36637"/>
    <cellStyle name="Subtotal (line) 2 4 24 2 2" xfId="36638"/>
    <cellStyle name="Subtotal (line) 2 4 24 2 3" xfId="36639"/>
    <cellStyle name="Subtotal (line) 2 4 24 2 4" xfId="36640"/>
    <cellStyle name="Subtotal (line) 2 4 24 3" xfId="36641"/>
    <cellStyle name="Subtotal (line) 2 4 24 4" xfId="36642"/>
    <cellStyle name="Subtotal (line) 2 4 24 5" xfId="36643"/>
    <cellStyle name="Subtotal (line) 2 4 25" xfId="5050"/>
    <cellStyle name="Subtotal (line) 2 4 25 2" xfId="36644"/>
    <cellStyle name="Subtotal (line) 2 4 25 2 2" xfId="36645"/>
    <cellStyle name="Subtotal (line) 2 4 25 2 3" xfId="36646"/>
    <cellStyle name="Subtotal (line) 2 4 25 2 4" xfId="36647"/>
    <cellStyle name="Subtotal (line) 2 4 25 3" xfId="36648"/>
    <cellStyle name="Subtotal (line) 2 4 25 4" xfId="36649"/>
    <cellStyle name="Subtotal (line) 2 4 25 5" xfId="36650"/>
    <cellStyle name="Subtotal (line) 2 4 26" xfId="5051"/>
    <cellStyle name="Subtotal (line) 2 4 26 2" xfId="36651"/>
    <cellStyle name="Subtotal (line) 2 4 26 2 2" xfId="36652"/>
    <cellStyle name="Subtotal (line) 2 4 26 2 3" xfId="36653"/>
    <cellStyle name="Subtotal (line) 2 4 26 2 4" xfId="36654"/>
    <cellStyle name="Subtotal (line) 2 4 26 3" xfId="36655"/>
    <cellStyle name="Subtotal (line) 2 4 26 4" xfId="36656"/>
    <cellStyle name="Subtotal (line) 2 4 26 5" xfId="36657"/>
    <cellStyle name="Subtotal (line) 2 4 27" xfId="5052"/>
    <cellStyle name="Subtotal (line) 2 4 27 2" xfId="36658"/>
    <cellStyle name="Subtotal (line) 2 4 27 2 2" xfId="36659"/>
    <cellStyle name="Subtotal (line) 2 4 27 2 3" xfId="36660"/>
    <cellStyle name="Subtotal (line) 2 4 27 2 4" xfId="36661"/>
    <cellStyle name="Subtotal (line) 2 4 27 3" xfId="36662"/>
    <cellStyle name="Subtotal (line) 2 4 27 4" xfId="36663"/>
    <cellStyle name="Subtotal (line) 2 4 27 5" xfId="36664"/>
    <cellStyle name="Subtotal (line) 2 4 28" xfId="5053"/>
    <cellStyle name="Subtotal (line) 2 4 28 2" xfId="36665"/>
    <cellStyle name="Subtotal (line) 2 4 28 2 2" xfId="36666"/>
    <cellStyle name="Subtotal (line) 2 4 28 2 3" xfId="36667"/>
    <cellStyle name="Subtotal (line) 2 4 28 2 4" xfId="36668"/>
    <cellStyle name="Subtotal (line) 2 4 28 3" xfId="36669"/>
    <cellStyle name="Subtotal (line) 2 4 28 4" xfId="36670"/>
    <cellStyle name="Subtotal (line) 2 4 28 5" xfId="36671"/>
    <cellStyle name="Subtotal (line) 2 4 29" xfId="5054"/>
    <cellStyle name="Subtotal (line) 2 4 29 2" xfId="36672"/>
    <cellStyle name="Subtotal (line) 2 4 29 2 2" xfId="36673"/>
    <cellStyle name="Subtotal (line) 2 4 29 2 3" xfId="36674"/>
    <cellStyle name="Subtotal (line) 2 4 29 2 4" xfId="36675"/>
    <cellStyle name="Subtotal (line) 2 4 29 3" xfId="36676"/>
    <cellStyle name="Subtotal (line) 2 4 29 4" xfId="36677"/>
    <cellStyle name="Subtotal (line) 2 4 29 5" xfId="36678"/>
    <cellStyle name="Subtotal (line) 2 4 3" xfId="5055"/>
    <cellStyle name="Subtotal (line) 2 4 3 2" xfId="36679"/>
    <cellStyle name="Subtotal (line) 2 4 3 2 2" xfId="36680"/>
    <cellStyle name="Subtotal (line) 2 4 3 2 3" xfId="36681"/>
    <cellStyle name="Subtotal (line) 2 4 3 2 4" xfId="36682"/>
    <cellStyle name="Subtotal (line) 2 4 3 3" xfId="36683"/>
    <cellStyle name="Subtotal (line) 2 4 3 4" xfId="36684"/>
    <cellStyle name="Subtotal (line) 2 4 3 5" xfId="36685"/>
    <cellStyle name="Subtotal (line) 2 4 30" xfId="5056"/>
    <cellStyle name="Subtotal (line) 2 4 30 2" xfId="36686"/>
    <cellStyle name="Subtotal (line) 2 4 30 2 2" xfId="36687"/>
    <cellStyle name="Subtotal (line) 2 4 30 2 3" xfId="36688"/>
    <cellStyle name="Subtotal (line) 2 4 30 2 4" xfId="36689"/>
    <cellStyle name="Subtotal (line) 2 4 30 3" xfId="36690"/>
    <cellStyle name="Subtotal (line) 2 4 30 4" xfId="36691"/>
    <cellStyle name="Subtotal (line) 2 4 30 5" xfId="36692"/>
    <cellStyle name="Subtotal (line) 2 4 31" xfId="5057"/>
    <cellStyle name="Subtotal (line) 2 4 31 2" xfId="36693"/>
    <cellStyle name="Subtotal (line) 2 4 31 2 2" xfId="36694"/>
    <cellStyle name="Subtotal (line) 2 4 31 2 3" xfId="36695"/>
    <cellStyle name="Subtotal (line) 2 4 31 2 4" xfId="36696"/>
    <cellStyle name="Subtotal (line) 2 4 31 3" xfId="36697"/>
    <cellStyle name="Subtotal (line) 2 4 31 4" xfId="36698"/>
    <cellStyle name="Subtotal (line) 2 4 31 5" xfId="36699"/>
    <cellStyle name="Subtotal (line) 2 4 32" xfId="5058"/>
    <cellStyle name="Subtotal (line) 2 4 32 2" xfId="36700"/>
    <cellStyle name="Subtotal (line) 2 4 32 2 2" xfId="36701"/>
    <cellStyle name="Subtotal (line) 2 4 32 2 3" xfId="36702"/>
    <cellStyle name="Subtotal (line) 2 4 32 2 4" xfId="36703"/>
    <cellStyle name="Subtotal (line) 2 4 32 3" xfId="36704"/>
    <cellStyle name="Subtotal (line) 2 4 32 4" xfId="36705"/>
    <cellStyle name="Subtotal (line) 2 4 32 5" xfId="36706"/>
    <cellStyle name="Subtotal (line) 2 4 33" xfId="5059"/>
    <cellStyle name="Subtotal (line) 2 4 33 2" xfId="36707"/>
    <cellStyle name="Subtotal (line) 2 4 33 2 2" xfId="36708"/>
    <cellStyle name="Subtotal (line) 2 4 33 2 3" xfId="36709"/>
    <cellStyle name="Subtotal (line) 2 4 33 2 4" xfId="36710"/>
    <cellStyle name="Subtotal (line) 2 4 33 3" xfId="36711"/>
    <cellStyle name="Subtotal (line) 2 4 33 4" xfId="36712"/>
    <cellStyle name="Subtotal (line) 2 4 33 5" xfId="36713"/>
    <cellStyle name="Subtotal (line) 2 4 34" xfId="5060"/>
    <cellStyle name="Subtotal (line) 2 4 34 2" xfId="36714"/>
    <cellStyle name="Subtotal (line) 2 4 34 2 2" xfId="36715"/>
    <cellStyle name="Subtotal (line) 2 4 34 2 3" xfId="36716"/>
    <cellStyle name="Subtotal (line) 2 4 34 2 4" xfId="36717"/>
    <cellStyle name="Subtotal (line) 2 4 34 3" xfId="36718"/>
    <cellStyle name="Subtotal (line) 2 4 34 4" xfId="36719"/>
    <cellStyle name="Subtotal (line) 2 4 34 5" xfId="36720"/>
    <cellStyle name="Subtotal (line) 2 4 35" xfId="5061"/>
    <cellStyle name="Subtotal (line) 2 4 35 2" xfId="36721"/>
    <cellStyle name="Subtotal (line) 2 4 35 2 2" xfId="36722"/>
    <cellStyle name="Subtotal (line) 2 4 35 2 3" xfId="36723"/>
    <cellStyle name="Subtotal (line) 2 4 35 2 4" xfId="36724"/>
    <cellStyle name="Subtotal (line) 2 4 35 3" xfId="36725"/>
    <cellStyle name="Subtotal (line) 2 4 35 4" xfId="36726"/>
    <cellStyle name="Subtotal (line) 2 4 35 5" xfId="36727"/>
    <cellStyle name="Subtotal (line) 2 4 36" xfId="5062"/>
    <cellStyle name="Subtotal (line) 2 4 36 2" xfId="36728"/>
    <cellStyle name="Subtotal (line) 2 4 36 2 2" xfId="36729"/>
    <cellStyle name="Subtotal (line) 2 4 36 2 3" xfId="36730"/>
    <cellStyle name="Subtotal (line) 2 4 36 2 4" xfId="36731"/>
    <cellStyle name="Subtotal (line) 2 4 36 3" xfId="36732"/>
    <cellStyle name="Subtotal (line) 2 4 36 4" xfId="36733"/>
    <cellStyle name="Subtotal (line) 2 4 36 5" xfId="36734"/>
    <cellStyle name="Subtotal (line) 2 4 37" xfId="5063"/>
    <cellStyle name="Subtotal (line) 2 4 37 2" xfId="36735"/>
    <cellStyle name="Subtotal (line) 2 4 37 2 2" xfId="36736"/>
    <cellStyle name="Subtotal (line) 2 4 37 2 3" xfId="36737"/>
    <cellStyle name="Subtotal (line) 2 4 37 2 4" xfId="36738"/>
    <cellStyle name="Subtotal (line) 2 4 37 3" xfId="36739"/>
    <cellStyle name="Subtotal (line) 2 4 37 4" xfId="36740"/>
    <cellStyle name="Subtotal (line) 2 4 37 5" xfId="36741"/>
    <cellStyle name="Subtotal (line) 2 4 38" xfId="5064"/>
    <cellStyle name="Subtotal (line) 2 4 38 2" xfId="36742"/>
    <cellStyle name="Subtotal (line) 2 4 38 2 2" xfId="36743"/>
    <cellStyle name="Subtotal (line) 2 4 38 2 3" xfId="36744"/>
    <cellStyle name="Subtotal (line) 2 4 38 2 4" xfId="36745"/>
    <cellStyle name="Subtotal (line) 2 4 38 3" xfId="36746"/>
    <cellStyle name="Subtotal (line) 2 4 38 4" xfId="36747"/>
    <cellStyle name="Subtotal (line) 2 4 38 5" xfId="36748"/>
    <cellStyle name="Subtotal (line) 2 4 39" xfId="5065"/>
    <cellStyle name="Subtotal (line) 2 4 39 2" xfId="36749"/>
    <cellStyle name="Subtotal (line) 2 4 39 2 2" xfId="36750"/>
    <cellStyle name="Subtotal (line) 2 4 39 2 3" xfId="36751"/>
    <cellStyle name="Subtotal (line) 2 4 39 2 4" xfId="36752"/>
    <cellStyle name="Subtotal (line) 2 4 39 3" xfId="36753"/>
    <cellStyle name="Subtotal (line) 2 4 39 4" xfId="36754"/>
    <cellStyle name="Subtotal (line) 2 4 39 5" xfId="36755"/>
    <cellStyle name="Subtotal (line) 2 4 4" xfId="5066"/>
    <cellStyle name="Subtotal (line) 2 4 4 2" xfId="36756"/>
    <cellStyle name="Subtotal (line) 2 4 4 2 2" xfId="36757"/>
    <cellStyle name="Subtotal (line) 2 4 4 2 3" xfId="36758"/>
    <cellStyle name="Subtotal (line) 2 4 4 2 4" xfId="36759"/>
    <cellStyle name="Subtotal (line) 2 4 4 3" xfId="36760"/>
    <cellStyle name="Subtotal (line) 2 4 4 4" xfId="36761"/>
    <cellStyle name="Subtotal (line) 2 4 4 5" xfId="36762"/>
    <cellStyle name="Subtotal (line) 2 4 40" xfId="5067"/>
    <cellStyle name="Subtotal (line) 2 4 40 2" xfId="36763"/>
    <cellStyle name="Subtotal (line) 2 4 40 2 2" xfId="36764"/>
    <cellStyle name="Subtotal (line) 2 4 40 2 3" xfId="36765"/>
    <cellStyle name="Subtotal (line) 2 4 40 2 4" xfId="36766"/>
    <cellStyle name="Subtotal (line) 2 4 40 3" xfId="36767"/>
    <cellStyle name="Subtotal (line) 2 4 40 4" xfId="36768"/>
    <cellStyle name="Subtotal (line) 2 4 40 5" xfId="36769"/>
    <cellStyle name="Subtotal (line) 2 4 41" xfId="5068"/>
    <cellStyle name="Subtotal (line) 2 4 41 2" xfId="36770"/>
    <cellStyle name="Subtotal (line) 2 4 41 2 2" xfId="36771"/>
    <cellStyle name="Subtotal (line) 2 4 41 2 3" xfId="36772"/>
    <cellStyle name="Subtotal (line) 2 4 41 2 4" xfId="36773"/>
    <cellStyle name="Subtotal (line) 2 4 41 3" xfId="36774"/>
    <cellStyle name="Subtotal (line) 2 4 41 4" xfId="36775"/>
    <cellStyle name="Subtotal (line) 2 4 41 5" xfId="36776"/>
    <cellStyle name="Subtotal (line) 2 4 42" xfId="5069"/>
    <cellStyle name="Subtotal (line) 2 4 42 2" xfId="36777"/>
    <cellStyle name="Subtotal (line) 2 4 42 2 2" xfId="36778"/>
    <cellStyle name="Subtotal (line) 2 4 42 2 3" xfId="36779"/>
    <cellStyle name="Subtotal (line) 2 4 42 2 4" xfId="36780"/>
    <cellStyle name="Subtotal (line) 2 4 42 3" xfId="36781"/>
    <cellStyle name="Subtotal (line) 2 4 42 4" xfId="36782"/>
    <cellStyle name="Subtotal (line) 2 4 42 5" xfId="36783"/>
    <cellStyle name="Subtotal (line) 2 4 43" xfId="5070"/>
    <cellStyle name="Subtotal (line) 2 4 43 2" xfId="36784"/>
    <cellStyle name="Subtotal (line) 2 4 43 2 2" xfId="36785"/>
    <cellStyle name="Subtotal (line) 2 4 43 2 3" xfId="36786"/>
    <cellStyle name="Subtotal (line) 2 4 43 2 4" xfId="36787"/>
    <cellStyle name="Subtotal (line) 2 4 43 3" xfId="36788"/>
    <cellStyle name="Subtotal (line) 2 4 43 4" xfId="36789"/>
    <cellStyle name="Subtotal (line) 2 4 43 5" xfId="36790"/>
    <cellStyle name="Subtotal (line) 2 4 44" xfId="5071"/>
    <cellStyle name="Subtotal (line) 2 4 44 2" xfId="36791"/>
    <cellStyle name="Subtotal (line) 2 4 44 2 2" xfId="36792"/>
    <cellStyle name="Subtotal (line) 2 4 44 2 3" xfId="36793"/>
    <cellStyle name="Subtotal (line) 2 4 44 2 4" xfId="36794"/>
    <cellStyle name="Subtotal (line) 2 4 44 3" xfId="36795"/>
    <cellStyle name="Subtotal (line) 2 4 44 4" xfId="36796"/>
    <cellStyle name="Subtotal (line) 2 4 44 5" xfId="36797"/>
    <cellStyle name="Subtotal (line) 2 4 45" xfId="5072"/>
    <cellStyle name="Subtotal (line) 2 4 45 2" xfId="36798"/>
    <cellStyle name="Subtotal (line) 2 4 45 2 2" xfId="36799"/>
    <cellStyle name="Subtotal (line) 2 4 45 2 3" xfId="36800"/>
    <cellStyle name="Subtotal (line) 2 4 45 2 4" xfId="36801"/>
    <cellStyle name="Subtotal (line) 2 4 45 3" xfId="36802"/>
    <cellStyle name="Subtotal (line) 2 4 45 4" xfId="36803"/>
    <cellStyle name="Subtotal (line) 2 4 45 5" xfId="36804"/>
    <cellStyle name="Subtotal (line) 2 4 46" xfId="36805"/>
    <cellStyle name="Subtotal (line) 2 4 46 2" xfId="36806"/>
    <cellStyle name="Subtotal (line) 2 4 46 3" xfId="36807"/>
    <cellStyle name="Subtotal (line) 2 4 46 4" xfId="36808"/>
    <cellStyle name="Subtotal (line) 2 4 47" xfId="36809"/>
    <cellStyle name="Subtotal (line) 2 4 5" xfId="5073"/>
    <cellStyle name="Subtotal (line) 2 4 5 2" xfId="36810"/>
    <cellStyle name="Subtotal (line) 2 4 5 2 2" xfId="36811"/>
    <cellStyle name="Subtotal (line) 2 4 5 2 3" xfId="36812"/>
    <cellStyle name="Subtotal (line) 2 4 5 2 4" xfId="36813"/>
    <cellStyle name="Subtotal (line) 2 4 5 3" xfId="36814"/>
    <cellStyle name="Subtotal (line) 2 4 5 4" xfId="36815"/>
    <cellStyle name="Subtotal (line) 2 4 5 5" xfId="36816"/>
    <cellStyle name="Subtotal (line) 2 4 6" xfId="5074"/>
    <cellStyle name="Subtotal (line) 2 4 6 2" xfId="36817"/>
    <cellStyle name="Subtotal (line) 2 4 6 2 2" xfId="36818"/>
    <cellStyle name="Subtotal (line) 2 4 6 2 3" xfId="36819"/>
    <cellStyle name="Subtotal (line) 2 4 6 2 4" xfId="36820"/>
    <cellStyle name="Subtotal (line) 2 4 6 3" xfId="36821"/>
    <cellStyle name="Subtotal (line) 2 4 6 4" xfId="36822"/>
    <cellStyle name="Subtotal (line) 2 4 6 5" xfId="36823"/>
    <cellStyle name="Subtotal (line) 2 4 7" xfId="5075"/>
    <cellStyle name="Subtotal (line) 2 4 7 2" xfId="36824"/>
    <cellStyle name="Subtotal (line) 2 4 7 2 2" xfId="36825"/>
    <cellStyle name="Subtotal (line) 2 4 7 2 3" xfId="36826"/>
    <cellStyle name="Subtotal (line) 2 4 7 2 4" xfId="36827"/>
    <cellStyle name="Subtotal (line) 2 4 7 3" xfId="36828"/>
    <cellStyle name="Subtotal (line) 2 4 7 4" xfId="36829"/>
    <cellStyle name="Subtotal (line) 2 4 7 5" xfId="36830"/>
    <cellStyle name="Subtotal (line) 2 4 8" xfId="5076"/>
    <cellStyle name="Subtotal (line) 2 4 8 2" xfId="36831"/>
    <cellStyle name="Subtotal (line) 2 4 8 2 2" xfId="36832"/>
    <cellStyle name="Subtotal (line) 2 4 8 2 3" xfId="36833"/>
    <cellStyle name="Subtotal (line) 2 4 8 2 4" xfId="36834"/>
    <cellStyle name="Subtotal (line) 2 4 8 3" xfId="36835"/>
    <cellStyle name="Subtotal (line) 2 4 8 4" xfId="36836"/>
    <cellStyle name="Subtotal (line) 2 4 8 5" xfId="36837"/>
    <cellStyle name="Subtotal (line) 2 4 9" xfId="5077"/>
    <cellStyle name="Subtotal (line) 2 4 9 2" xfId="36838"/>
    <cellStyle name="Subtotal (line) 2 4 9 2 2" xfId="36839"/>
    <cellStyle name="Subtotal (line) 2 4 9 2 3" xfId="36840"/>
    <cellStyle name="Subtotal (line) 2 4 9 2 4" xfId="36841"/>
    <cellStyle name="Subtotal (line) 2 4 9 3" xfId="36842"/>
    <cellStyle name="Subtotal (line) 2 4 9 4" xfId="36843"/>
    <cellStyle name="Subtotal (line) 2 4 9 5" xfId="36844"/>
    <cellStyle name="Subtotal (line) 2 5" xfId="5078"/>
    <cellStyle name="Subtotal (line) 2 5 10" xfId="5079"/>
    <cellStyle name="Subtotal (line) 2 5 10 2" xfId="36845"/>
    <cellStyle name="Subtotal (line) 2 5 10 2 2" xfId="36846"/>
    <cellStyle name="Subtotal (line) 2 5 10 2 3" xfId="36847"/>
    <cellStyle name="Subtotal (line) 2 5 10 2 4" xfId="36848"/>
    <cellStyle name="Subtotal (line) 2 5 10 3" xfId="36849"/>
    <cellStyle name="Subtotal (line) 2 5 10 4" xfId="36850"/>
    <cellStyle name="Subtotal (line) 2 5 10 5" xfId="36851"/>
    <cellStyle name="Subtotal (line) 2 5 11" xfId="5080"/>
    <cellStyle name="Subtotal (line) 2 5 11 2" xfId="36852"/>
    <cellStyle name="Subtotal (line) 2 5 11 2 2" xfId="36853"/>
    <cellStyle name="Subtotal (line) 2 5 11 2 3" xfId="36854"/>
    <cellStyle name="Subtotal (line) 2 5 11 2 4" xfId="36855"/>
    <cellStyle name="Subtotal (line) 2 5 11 3" xfId="36856"/>
    <cellStyle name="Subtotal (line) 2 5 11 4" xfId="36857"/>
    <cellStyle name="Subtotal (line) 2 5 11 5" xfId="36858"/>
    <cellStyle name="Subtotal (line) 2 5 12" xfId="5081"/>
    <cellStyle name="Subtotal (line) 2 5 12 2" xfId="36859"/>
    <cellStyle name="Subtotal (line) 2 5 12 2 2" xfId="36860"/>
    <cellStyle name="Subtotal (line) 2 5 12 2 3" xfId="36861"/>
    <cellStyle name="Subtotal (line) 2 5 12 2 4" xfId="36862"/>
    <cellStyle name="Subtotal (line) 2 5 12 3" xfId="36863"/>
    <cellStyle name="Subtotal (line) 2 5 12 4" xfId="36864"/>
    <cellStyle name="Subtotal (line) 2 5 12 5" xfId="36865"/>
    <cellStyle name="Subtotal (line) 2 5 13" xfId="5082"/>
    <cellStyle name="Subtotal (line) 2 5 13 2" xfId="36866"/>
    <cellStyle name="Subtotal (line) 2 5 13 2 2" xfId="36867"/>
    <cellStyle name="Subtotal (line) 2 5 13 2 3" xfId="36868"/>
    <cellStyle name="Subtotal (line) 2 5 13 2 4" xfId="36869"/>
    <cellStyle name="Subtotal (line) 2 5 13 3" xfId="36870"/>
    <cellStyle name="Subtotal (line) 2 5 13 4" xfId="36871"/>
    <cellStyle name="Subtotal (line) 2 5 13 5" xfId="36872"/>
    <cellStyle name="Subtotal (line) 2 5 14" xfId="5083"/>
    <cellStyle name="Subtotal (line) 2 5 14 2" xfId="36873"/>
    <cellStyle name="Subtotal (line) 2 5 14 2 2" xfId="36874"/>
    <cellStyle name="Subtotal (line) 2 5 14 2 3" xfId="36875"/>
    <cellStyle name="Subtotal (line) 2 5 14 2 4" xfId="36876"/>
    <cellStyle name="Subtotal (line) 2 5 14 3" xfId="36877"/>
    <cellStyle name="Subtotal (line) 2 5 14 4" xfId="36878"/>
    <cellStyle name="Subtotal (line) 2 5 14 5" xfId="36879"/>
    <cellStyle name="Subtotal (line) 2 5 15" xfId="5084"/>
    <cellStyle name="Subtotal (line) 2 5 15 2" xfId="36880"/>
    <cellStyle name="Subtotal (line) 2 5 15 2 2" xfId="36881"/>
    <cellStyle name="Subtotal (line) 2 5 15 2 3" xfId="36882"/>
    <cellStyle name="Subtotal (line) 2 5 15 2 4" xfId="36883"/>
    <cellStyle name="Subtotal (line) 2 5 15 3" xfId="36884"/>
    <cellStyle name="Subtotal (line) 2 5 15 4" xfId="36885"/>
    <cellStyle name="Subtotal (line) 2 5 15 5" xfId="36886"/>
    <cellStyle name="Subtotal (line) 2 5 16" xfId="5085"/>
    <cellStyle name="Subtotal (line) 2 5 16 2" xfId="36887"/>
    <cellStyle name="Subtotal (line) 2 5 16 2 2" xfId="36888"/>
    <cellStyle name="Subtotal (line) 2 5 16 2 3" xfId="36889"/>
    <cellStyle name="Subtotal (line) 2 5 16 2 4" xfId="36890"/>
    <cellStyle name="Subtotal (line) 2 5 16 3" xfId="36891"/>
    <cellStyle name="Subtotal (line) 2 5 16 4" xfId="36892"/>
    <cellStyle name="Subtotal (line) 2 5 16 5" xfId="36893"/>
    <cellStyle name="Subtotal (line) 2 5 17" xfId="5086"/>
    <cellStyle name="Subtotal (line) 2 5 17 2" xfId="36894"/>
    <cellStyle name="Subtotal (line) 2 5 17 2 2" xfId="36895"/>
    <cellStyle name="Subtotal (line) 2 5 17 2 3" xfId="36896"/>
    <cellStyle name="Subtotal (line) 2 5 17 2 4" xfId="36897"/>
    <cellStyle name="Subtotal (line) 2 5 17 3" xfId="36898"/>
    <cellStyle name="Subtotal (line) 2 5 17 4" xfId="36899"/>
    <cellStyle name="Subtotal (line) 2 5 17 5" xfId="36900"/>
    <cellStyle name="Subtotal (line) 2 5 18" xfId="5087"/>
    <cellStyle name="Subtotal (line) 2 5 18 2" xfId="36901"/>
    <cellStyle name="Subtotal (line) 2 5 18 2 2" xfId="36902"/>
    <cellStyle name="Subtotal (line) 2 5 18 2 3" xfId="36903"/>
    <cellStyle name="Subtotal (line) 2 5 18 2 4" xfId="36904"/>
    <cellStyle name="Subtotal (line) 2 5 18 3" xfId="36905"/>
    <cellStyle name="Subtotal (line) 2 5 18 4" xfId="36906"/>
    <cellStyle name="Subtotal (line) 2 5 18 5" xfId="36907"/>
    <cellStyle name="Subtotal (line) 2 5 19" xfId="5088"/>
    <cellStyle name="Subtotal (line) 2 5 19 2" xfId="36908"/>
    <cellStyle name="Subtotal (line) 2 5 19 2 2" xfId="36909"/>
    <cellStyle name="Subtotal (line) 2 5 19 2 3" xfId="36910"/>
    <cellStyle name="Subtotal (line) 2 5 19 2 4" xfId="36911"/>
    <cellStyle name="Subtotal (line) 2 5 19 3" xfId="36912"/>
    <cellStyle name="Subtotal (line) 2 5 19 4" xfId="36913"/>
    <cellStyle name="Subtotal (line) 2 5 19 5" xfId="36914"/>
    <cellStyle name="Subtotal (line) 2 5 2" xfId="5089"/>
    <cellStyle name="Subtotal (line) 2 5 2 2" xfId="36915"/>
    <cellStyle name="Subtotal (line) 2 5 2 2 2" xfId="36916"/>
    <cellStyle name="Subtotal (line) 2 5 2 2 3" xfId="36917"/>
    <cellStyle name="Subtotal (line) 2 5 2 2 4" xfId="36918"/>
    <cellStyle name="Subtotal (line) 2 5 2 3" xfId="36919"/>
    <cellStyle name="Subtotal (line) 2 5 2 4" xfId="36920"/>
    <cellStyle name="Subtotal (line) 2 5 2 5" xfId="36921"/>
    <cellStyle name="Subtotal (line) 2 5 20" xfId="5090"/>
    <cellStyle name="Subtotal (line) 2 5 20 2" xfId="36922"/>
    <cellStyle name="Subtotal (line) 2 5 20 2 2" xfId="36923"/>
    <cellStyle name="Subtotal (line) 2 5 20 2 3" xfId="36924"/>
    <cellStyle name="Subtotal (line) 2 5 20 2 4" xfId="36925"/>
    <cellStyle name="Subtotal (line) 2 5 20 3" xfId="36926"/>
    <cellStyle name="Subtotal (line) 2 5 20 4" xfId="36927"/>
    <cellStyle name="Subtotal (line) 2 5 20 5" xfId="36928"/>
    <cellStyle name="Subtotal (line) 2 5 21" xfId="5091"/>
    <cellStyle name="Subtotal (line) 2 5 21 2" xfId="36929"/>
    <cellStyle name="Subtotal (line) 2 5 21 2 2" xfId="36930"/>
    <cellStyle name="Subtotal (line) 2 5 21 2 3" xfId="36931"/>
    <cellStyle name="Subtotal (line) 2 5 21 2 4" xfId="36932"/>
    <cellStyle name="Subtotal (line) 2 5 21 3" xfId="36933"/>
    <cellStyle name="Subtotal (line) 2 5 21 4" xfId="36934"/>
    <cellStyle name="Subtotal (line) 2 5 21 5" xfId="36935"/>
    <cellStyle name="Subtotal (line) 2 5 22" xfId="5092"/>
    <cellStyle name="Subtotal (line) 2 5 22 2" xfId="36936"/>
    <cellStyle name="Subtotal (line) 2 5 22 2 2" xfId="36937"/>
    <cellStyle name="Subtotal (line) 2 5 22 2 3" xfId="36938"/>
    <cellStyle name="Subtotal (line) 2 5 22 2 4" xfId="36939"/>
    <cellStyle name="Subtotal (line) 2 5 22 3" xfId="36940"/>
    <cellStyle name="Subtotal (line) 2 5 22 4" xfId="36941"/>
    <cellStyle name="Subtotal (line) 2 5 22 5" xfId="36942"/>
    <cellStyle name="Subtotal (line) 2 5 23" xfId="5093"/>
    <cellStyle name="Subtotal (line) 2 5 23 2" xfId="36943"/>
    <cellStyle name="Subtotal (line) 2 5 23 2 2" xfId="36944"/>
    <cellStyle name="Subtotal (line) 2 5 23 2 3" xfId="36945"/>
    <cellStyle name="Subtotal (line) 2 5 23 2 4" xfId="36946"/>
    <cellStyle name="Subtotal (line) 2 5 23 3" xfId="36947"/>
    <cellStyle name="Subtotal (line) 2 5 23 4" xfId="36948"/>
    <cellStyle name="Subtotal (line) 2 5 23 5" xfId="36949"/>
    <cellStyle name="Subtotal (line) 2 5 24" xfId="5094"/>
    <cellStyle name="Subtotal (line) 2 5 24 2" xfId="36950"/>
    <cellStyle name="Subtotal (line) 2 5 24 2 2" xfId="36951"/>
    <cellStyle name="Subtotal (line) 2 5 24 2 3" xfId="36952"/>
    <cellStyle name="Subtotal (line) 2 5 24 2 4" xfId="36953"/>
    <cellStyle name="Subtotal (line) 2 5 24 3" xfId="36954"/>
    <cellStyle name="Subtotal (line) 2 5 24 4" xfId="36955"/>
    <cellStyle name="Subtotal (line) 2 5 24 5" xfId="36956"/>
    <cellStyle name="Subtotal (line) 2 5 25" xfId="5095"/>
    <cellStyle name="Subtotal (line) 2 5 25 2" xfId="36957"/>
    <cellStyle name="Subtotal (line) 2 5 25 2 2" xfId="36958"/>
    <cellStyle name="Subtotal (line) 2 5 25 2 3" xfId="36959"/>
    <cellStyle name="Subtotal (line) 2 5 25 2 4" xfId="36960"/>
    <cellStyle name="Subtotal (line) 2 5 25 3" xfId="36961"/>
    <cellStyle name="Subtotal (line) 2 5 25 4" xfId="36962"/>
    <cellStyle name="Subtotal (line) 2 5 25 5" xfId="36963"/>
    <cellStyle name="Subtotal (line) 2 5 26" xfId="5096"/>
    <cellStyle name="Subtotal (line) 2 5 26 2" xfId="36964"/>
    <cellStyle name="Subtotal (line) 2 5 26 2 2" xfId="36965"/>
    <cellStyle name="Subtotal (line) 2 5 26 2 3" xfId="36966"/>
    <cellStyle name="Subtotal (line) 2 5 26 2 4" xfId="36967"/>
    <cellStyle name="Subtotal (line) 2 5 26 3" xfId="36968"/>
    <cellStyle name="Subtotal (line) 2 5 26 4" xfId="36969"/>
    <cellStyle name="Subtotal (line) 2 5 26 5" xfId="36970"/>
    <cellStyle name="Subtotal (line) 2 5 27" xfId="5097"/>
    <cellStyle name="Subtotal (line) 2 5 27 2" xfId="36971"/>
    <cellStyle name="Subtotal (line) 2 5 27 2 2" xfId="36972"/>
    <cellStyle name="Subtotal (line) 2 5 27 2 3" xfId="36973"/>
    <cellStyle name="Subtotal (line) 2 5 27 2 4" xfId="36974"/>
    <cellStyle name="Subtotal (line) 2 5 27 3" xfId="36975"/>
    <cellStyle name="Subtotal (line) 2 5 27 4" xfId="36976"/>
    <cellStyle name="Subtotal (line) 2 5 27 5" xfId="36977"/>
    <cellStyle name="Subtotal (line) 2 5 28" xfId="5098"/>
    <cellStyle name="Subtotal (line) 2 5 28 2" xfId="36978"/>
    <cellStyle name="Subtotal (line) 2 5 28 2 2" xfId="36979"/>
    <cellStyle name="Subtotal (line) 2 5 28 2 3" xfId="36980"/>
    <cellStyle name="Subtotal (line) 2 5 28 2 4" xfId="36981"/>
    <cellStyle name="Subtotal (line) 2 5 28 3" xfId="36982"/>
    <cellStyle name="Subtotal (line) 2 5 28 4" xfId="36983"/>
    <cellStyle name="Subtotal (line) 2 5 28 5" xfId="36984"/>
    <cellStyle name="Subtotal (line) 2 5 29" xfId="5099"/>
    <cellStyle name="Subtotal (line) 2 5 29 2" xfId="36985"/>
    <cellStyle name="Subtotal (line) 2 5 29 2 2" xfId="36986"/>
    <cellStyle name="Subtotal (line) 2 5 29 2 3" xfId="36987"/>
    <cellStyle name="Subtotal (line) 2 5 29 2 4" xfId="36988"/>
    <cellStyle name="Subtotal (line) 2 5 29 3" xfId="36989"/>
    <cellStyle name="Subtotal (line) 2 5 29 4" xfId="36990"/>
    <cellStyle name="Subtotal (line) 2 5 29 5" xfId="36991"/>
    <cellStyle name="Subtotal (line) 2 5 3" xfId="5100"/>
    <cellStyle name="Subtotal (line) 2 5 3 2" xfId="36992"/>
    <cellStyle name="Subtotal (line) 2 5 3 2 2" xfId="36993"/>
    <cellStyle name="Subtotal (line) 2 5 3 2 3" xfId="36994"/>
    <cellStyle name="Subtotal (line) 2 5 3 2 4" xfId="36995"/>
    <cellStyle name="Subtotal (line) 2 5 3 3" xfId="36996"/>
    <cellStyle name="Subtotal (line) 2 5 3 4" xfId="36997"/>
    <cellStyle name="Subtotal (line) 2 5 3 5" xfId="36998"/>
    <cellStyle name="Subtotal (line) 2 5 30" xfId="5101"/>
    <cellStyle name="Subtotal (line) 2 5 30 2" xfId="36999"/>
    <cellStyle name="Subtotal (line) 2 5 30 2 2" xfId="37000"/>
    <cellStyle name="Subtotal (line) 2 5 30 2 3" xfId="37001"/>
    <cellStyle name="Subtotal (line) 2 5 30 2 4" xfId="37002"/>
    <cellStyle name="Subtotal (line) 2 5 30 3" xfId="37003"/>
    <cellStyle name="Subtotal (line) 2 5 30 4" xfId="37004"/>
    <cellStyle name="Subtotal (line) 2 5 30 5" xfId="37005"/>
    <cellStyle name="Subtotal (line) 2 5 31" xfId="5102"/>
    <cellStyle name="Subtotal (line) 2 5 31 2" xfId="37006"/>
    <cellStyle name="Subtotal (line) 2 5 31 2 2" xfId="37007"/>
    <cellStyle name="Subtotal (line) 2 5 31 2 3" xfId="37008"/>
    <cellStyle name="Subtotal (line) 2 5 31 2 4" xfId="37009"/>
    <cellStyle name="Subtotal (line) 2 5 31 3" xfId="37010"/>
    <cellStyle name="Subtotal (line) 2 5 31 4" xfId="37011"/>
    <cellStyle name="Subtotal (line) 2 5 31 5" xfId="37012"/>
    <cellStyle name="Subtotal (line) 2 5 32" xfId="5103"/>
    <cellStyle name="Subtotal (line) 2 5 32 2" xfId="37013"/>
    <cellStyle name="Subtotal (line) 2 5 32 2 2" xfId="37014"/>
    <cellStyle name="Subtotal (line) 2 5 32 2 3" xfId="37015"/>
    <cellStyle name="Subtotal (line) 2 5 32 2 4" xfId="37016"/>
    <cellStyle name="Subtotal (line) 2 5 32 3" xfId="37017"/>
    <cellStyle name="Subtotal (line) 2 5 32 4" xfId="37018"/>
    <cellStyle name="Subtotal (line) 2 5 32 5" xfId="37019"/>
    <cellStyle name="Subtotal (line) 2 5 33" xfId="5104"/>
    <cellStyle name="Subtotal (line) 2 5 33 2" xfId="37020"/>
    <cellStyle name="Subtotal (line) 2 5 33 2 2" xfId="37021"/>
    <cellStyle name="Subtotal (line) 2 5 33 2 3" xfId="37022"/>
    <cellStyle name="Subtotal (line) 2 5 33 2 4" xfId="37023"/>
    <cellStyle name="Subtotal (line) 2 5 33 3" xfId="37024"/>
    <cellStyle name="Subtotal (line) 2 5 33 4" xfId="37025"/>
    <cellStyle name="Subtotal (line) 2 5 33 5" xfId="37026"/>
    <cellStyle name="Subtotal (line) 2 5 34" xfId="5105"/>
    <cellStyle name="Subtotal (line) 2 5 34 2" xfId="37027"/>
    <cellStyle name="Subtotal (line) 2 5 34 2 2" xfId="37028"/>
    <cellStyle name="Subtotal (line) 2 5 34 2 3" xfId="37029"/>
    <cellStyle name="Subtotal (line) 2 5 34 2 4" xfId="37030"/>
    <cellStyle name="Subtotal (line) 2 5 34 3" xfId="37031"/>
    <cellStyle name="Subtotal (line) 2 5 34 4" xfId="37032"/>
    <cellStyle name="Subtotal (line) 2 5 34 5" xfId="37033"/>
    <cellStyle name="Subtotal (line) 2 5 35" xfId="5106"/>
    <cellStyle name="Subtotal (line) 2 5 35 2" xfId="37034"/>
    <cellStyle name="Subtotal (line) 2 5 35 2 2" xfId="37035"/>
    <cellStyle name="Subtotal (line) 2 5 35 2 3" xfId="37036"/>
    <cellStyle name="Subtotal (line) 2 5 35 2 4" xfId="37037"/>
    <cellStyle name="Subtotal (line) 2 5 35 3" xfId="37038"/>
    <cellStyle name="Subtotal (line) 2 5 35 4" xfId="37039"/>
    <cellStyle name="Subtotal (line) 2 5 35 5" xfId="37040"/>
    <cellStyle name="Subtotal (line) 2 5 36" xfId="5107"/>
    <cellStyle name="Subtotal (line) 2 5 36 2" xfId="37041"/>
    <cellStyle name="Subtotal (line) 2 5 36 2 2" xfId="37042"/>
    <cellStyle name="Subtotal (line) 2 5 36 2 3" xfId="37043"/>
    <cellStyle name="Subtotal (line) 2 5 36 2 4" xfId="37044"/>
    <cellStyle name="Subtotal (line) 2 5 36 3" xfId="37045"/>
    <cellStyle name="Subtotal (line) 2 5 36 4" xfId="37046"/>
    <cellStyle name="Subtotal (line) 2 5 36 5" xfId="37047"/>
    <cellStyle name="Subtotal (line) 2 5 37" xfId="5108"/>
    <cellStyle name="Subtotal (line) 2 5 37 2" xfId="37048"/>
    <cellStyle name="Subtotal (line) 2 5 37 2 2" xfId="37049"/>
    <cellStyle name="Subtotal (line) 2 5 37 2 3" xfId="37050"/>
    <cellStyle name="Subtotal (line) 2 5 37 2 4" xfId="37051"/>
    <cellStyle name="Subtotal (line) 2 5 37 3" xfId="37052"/>
    <cellStyle name="Subtotal (line) 2 5 37 4" xfId="37053"/>
    <cellStyle name="Subtotal (line) 2 5 37 5" xfId="37054"/>
    <cellStyle name="Subtotal (line) 2 5 38" xfId="5109"/>
    <cellStyle name="Subtotal (line) 2 5 38 2" xfId="37055"/>
    <cellStyle name="Subtotal (line) 2 5 38 2 2" xfId="37056"/>
    <cellStyle name="Subtotal (line) 2 5 38 2 3" xfId="37057"/>
    <cellStyle name="Subtotal (line) 2 5 38 2 4" xfId="37058"/>
    <cellStyle name="Subtotal (line) 2 5 38 3" xfId="37059"/>
    <cellStyle name="Subtotal (line) 2 5 38 4" xfId="37060"/>
    <cellStyle name="Subtotal (line) 2 5 38 5" xfId="37061"/>
    <cellStyle name="Subtotal (line) 2 5 39" xfId="5110"/>
    <cellStyle name="Subtotal (line) 2 5 39 2" xfId="37062"/>
    <cellStyle name="Subtotal (line) 2 5 39 2 2" xfId="37063"/>
    <cellStyle name="Subtotal (line) 2 5 39 2 3" xfId="37064"/>
    <cellStyle name="Subtotal (line) 2 5 39 2 4" xfId="37065"/>
    <cellStyle name="Subtotal (line) 2 5 39 3" xfId="37066"/>
    <cellStyle name="Subtotal (line) 2 5 39 4" xfId="37067"/>
    <cellStyle name="Subtotal (line) 2 5 39 5" xfId="37068"/>
    <cellStyle name="Subtotal (line) 2 5 4" xfId="5111"/>
    <cellStyle name="Subtotal (line) 2 5 4 2" xfId="37069"/>
    <cellStyle name="Subtotal (line) 2 5 4 2 2" xfId="37070"/>
    <cellStyle name="Subtotal (line) 2 5 4 2 3" xfId="37071"/>
    <cellStyle name="Subtotal (line) 2 5 4 2 4" xfId="37072"/>
    <cellStyle name="Subtotal (line) 2 5 4 3" xfId="37073"/>
    <cellStyle name="Subtotal (line) 2 5 4 4" xfId="37074"/>
    <cellStyle name="Subtotal (line) 2 5 4 5" xfId="37075"/>
    <cellStyle name="Subtotal (line) 2 5 40" xfId="5112"/>
    <cellStyle name="Subtotal (line) 2 5 40 2" xfId="37076"/>
    <cellStyle name="Subtotal (line) 2 5 40 2 2" xfId="37077"/>
    <cellStyle name="Subtotal (line) 2 5 40 2 3" xfId="37078"/>
    <cellStyle name="Subtotal (line) 2 5 40 2 4" xfId="37079"/>
    <cellStyle name="Subtotal (line) 2 5 40 3" xfId="37080"/>
    <cellStyle name="Subtotal (line) 2 5 40 4" xfId="37081"/>
    <cellStyle name="Subtotal (line) 2 5 40 5" xfId="37082"/>
    <cellStyle name="Subtotal (line) 2 5 41" xfId="5113"/>
    <cellStyle name="Subtotal (line) 2 5 41 2" xfId="37083"/>
    <cellStyle name="Subtotal (line) 2 5 41 2 2" xfId="37084"/>
    <cellStyle name="Subtotal (line) 2 5 41 2 3" xfId="37085"/>
    <cellStyle name="Subtotal (line) 2 5 41 2 4" xfId="37086"/>
    <cellStyle name="Subtotal (line) 2 5 41 3" xfId="37087"/>
    <cellStyle name="Subtotal (line) 2 5 41 4" xfId="37088"/>
    <cellStyle name="Subtotal (line) 2 5 41 5" xfId="37089"/>
    <cellStyle name="Subtotal (line) 2 5 42" xfId="5114"/>
    <cellStyle name="Subtotal (line) 2 5 42 2" xfId="37090"/>
    <cellStyle name="Subtotal (line) 2 5 42 2 2" xfId="37091"/>
    <cellStyle name="Subtotal (line) 2 5 42 2 3" xfId="37092"/>
    <cellStyle name="Subtotal (line) 2 5 42 2 4" xfId="37093"/>
    <cellStyle name="Subtotal (line) 2 5 42 3" xfId="37094"/>
    <cellStyle name="Subtotal (line) 2 5 42 4" xfId="37095"/>
    <cellStyle name="Subtotal (line) 2 5 42 5" xfId="37096"/>
    <cellStyle name="Subtotal (line) 2 5 43" xfId="5115"/>
    <cellStyle name="Subtotal (line) 2 5 43 2" xfId="37097"/>
    <cellStyle name="Subtotal (line) 2 5 43 2 2" xfId="37098"/>
    <cellStyle name="Subtotal (line) 2 5 43 2 3" xfId="37099"/>
    <cellStyle name="Subtotal (line) 2 5 43 2 4" xfId="37100"/>
    <cellStyle name="Subtotal (line) 2 5 43 3" xfId="37101"/>
    <cellStyle name="Subtotal (line) 2 5 43 4" xfId="37102"/>
    <cellStyle name="Subtotal (line) 2 5 43 5" xfId="37103"/>
    <cellStyle name="Subtotal (line) 2 5 44" xfId="5116"/>
    <cellStyle name="Subtotal (line) 2 5 44 2" xfId="37104"/>
    <cellStyle name="Subtotal (line) 2 5 44 2 2" xfId="37105"/>
    <cellStyle name="Subtotal (line) 2 5 44 2 3" xfId="37106"/>
    <cellStyle name="Subtotal (line) 2 5 44 2 4" xfId="37107"/>
    <cellStyle name="Subtotal (line) 2 5 44 3" xfId="37108"/>
    <cellStyle name="Subtotal (line) 2 5 44 4" xfId="37109"/>
    <cellStyle name="Subtotal (line) 2 5 44 5" xfId="37110"/>
    <cellStyle name="Subtotal (line) 2 5 45" xfId="37111"/>
    <cellStyle name="Subtotal (line) 2 5 45 2" xfId="37112"/>
    <cellStyle name="Subtotal (line) 2 5 45 3" xfId="37113"/>
    <cellStyle name="Subtotal (line) 2 5 45 4" xfId="37114"/>
    <cellStyle name="Subtotal (line) 2 5 46" xfId="37115"/>
    <cellStyle name="Subtotal (line) 2 5 46 2" xfId="37116"/>
    <cellStyle name="Subtotal (line) 2 5 46 3" xfId="37117"/>
    <cellStyle name="Subtotal (line) 2 5 46 4" xfId="37118"/>
    <cellStyle name="Subtotal (line) 2 5 47" xfId="37119"/>
    <cellStyle name="Subtotal (line) 2 5 48" xfId="37120"/>
    <cellStyle name="Subtotal (line) 2 5 49" xfId="37121"/>
    <cellStyle name="Subtotal (line) 2 5 5" xfId="5117"/>
    <cellStyle name="Subtotal (line) 2 5 5 2" xfId="37122"/>
    <cellStyle name="Subtotal (line) 2 5 5 2 2" xfId="37123"/>
    <cellStyle name="Subtotal (line) 2 5 5 2 3" xfId="37124"/>
    <cellStyle name="Subtotal (line) 2 5 5 2 4" xfId="37125"/>
    <cellStyle name="Subtotal (line) 2 5 5 3" xfId="37126"/>
    <cellStyle name="Subtotal (line) 2 5 5 4" xfId="37127"/>
    <cellStyle name="Subtotal (line) 2 5 5 5" xfId="37128"/>
    <cellStyle name="Subtotal (line) 2 5 6" xfId="5118"/>
    <cellStyle name="Subtotal (line) 2 5 6 2" xfId="37129"/>
    <cellStyle name="Subtotal (line) 2 5 6 2 2" xfId="37130"/>
    <cellStyle name="Subtotal (line) 2 5 6 2 3" xfId="37131"/>
    <cellStyle name="Subtotal (line) 2 5 6 2 4" xfId="37132"/>
    <cellStyle name="Subtotal (line) 2 5 6 3" xfId="37133"/>
    <cellStyle name="Subtotal (line) 2 5 6 4" xfId="37134"/>
    <cellStyle name="Subtotal (line) 2 5 6 5" xfId="37135"/>
    <cellStyle name="Subtotal (line) 2 5 7" xfId="5119"/>
    <cellStyle name="Subtotal (line) 2 5 7 2" xfId="37136"/>
    <cellStyle name="Subtotal (line) 2 5 7 2 2" xfId="37137"/>
    <cellStyle name="Subtotal (line) 2 5 7 2 3" xfId="37138"/>
    <cellStyle name="Subtotal (line) 2 5 7 2 4" xfId="37139"/>
    <cellStyle name="Subtotal (line) 2 5 7 3" xfId="37140"/>
    <cellStyle name="Subtotal (line) 2 5 7 4" xfId="37141"/>
    <cellStyle name="Subtotal (line) 2 5 7 5" xfId="37142"/>
    <cellStyle name="Subtotal (line) 2 5 8" xfId="5120"/>
    <cellStyle name="Subtotal (line) 2 5 8 2" xfId="37143"/>
    <cellStyle name="Subtotal (line) 2 5 8 2 2" xfId="37144"/>
    <cellStyle name="Subtotal (line) 2 5 8 2 3" xfId="37145"/>
    <cellStyle name="Subtotal (line) 2 5 8 2 4" xfId="37146"/>
    <cellStyle name="Subtotal (line) 2 5 8 3" xfId="37147"/>
    <cellStyle name="Subtotal (line) 2 5 8 4" xfId="37148"/>
    <cellStyle name="Subtotal (line) 2 5 8 5" xfId="37149"/>
    <cellStyle name="Subtotal (line) 2 5 9" xfId="5121"/>
    <cellStyle name="Subtotal (line) 2 5 9 2" xfId="37150"/>
    <cellStyle name="Subtotal (line) 2 5 9 2 2" xfId="37151"/>
    <cellStyle name="Subtotal (line) 2 5 9 2 3" xfId="37152"/>
    <cellStyle name="Subtotal (line) 2 5 9 2 4" xfId="37153"/>
    <cellStyle name="Subtotal (line) 2 5 9 3" xfId="37154"/>
    <cellStyle name="Subtotal (line) 2 5 9 4" xfId="37155"/>
    <cellStyle name="Subtotal (line) 2 5 9 5" xfId="37156"/>
    <cellStyle name="Subtotal (line) 2 6" xfId="5122"/>
    <cellStyle name="Subtotal (line) 2 6 2" xfId="37157"/>
    <cellStyle name="Subtotal (line) 2 6 2 2" xfId="37158"/>
    <cellStyle name="Subtotal (line) 2 6 2 3" xfId="37159"/>
    <cellStyle name="Subtotal (line) 2 6 2 4" xfId="37160"/>
    <cellStyle name="Subtotal (line) 2 6 3" xfId="37161"/>
    <cellStyle name="Subtotal (line) 2 6 4" xfId="37162"/>
    <cellStyle name="Subtotal (line) 2 6 5" xfId="37163"/>
    <cellStyle name="Subtotal (line) 2 7" xfId="5123"/>
    <cellStyle name="Subtotal (line) 2 7 2" xfId="37164"/>
    <cellStyle name="Subtotal (line) 2 7 2 2" xfId="37165"/>
    <cellStyle name="Subtotal (line) 2 7 2 3" xfId="37166"/>
    <cellStyle name="Subtotal (line) 2 7 2 4" xfId="37167"/>
    <cellStyle name="Subtotal (line) 2 7 3" xfId="37168"/>
    <cellStyle name="Subtotal (line) 2 7 4" xfId="37169"/>
    <cellStyle name="Subtotal (line) 2 7 5" xfId="37170"/>
    <cellStyle name="Subtotal (line) 2 8" xfId="5124"/>
    <cellStyle name="Subtotal (line) 2 8 2" xfId="37171"/>
    <cellStyle name="Subtotal (line) 2 8 2 2" xfId="37172"/>
    <cellStyle name="Subtotal (line) 2 8 2 3" xfId="37173"/>
    <cellStyle name="Subtotal (line) 2 8 2 4" xfId="37174"/>
    <cellStyle name="Subtotal (line) 2 8 3" xfId="37175"/>
    <cellStyle name="Subtotal (line) 2 8 4" xfId="37176"/>
    <cellStyle name="Subtotal (line) 2 8 5" xfId="37177"/>
    <cellStyle name="Subtotal (line) 2 9" xfId="5125"/>
    <cellStyle name="Subtotal (line) 2 9 2" xfId="37178"/>
    <cellStyle name="Subtotal (line) 2 9 2 2" xfId="37179"/>
    <cellStyle name="Subtotal (line) 2 9 2 3" xfId="37180"/>
    <cellStyle name="Subtotal (line) 2 9 2 4" xfId="37181"/>
    <cellStyle name="Subtotal (line) 2 9 3" xfId="37182"/>
    <cellStyle name="Subtotal (line) 2 9 4" xfId="37183"/>
    <cellStyle name="Subtotal (line) 2 9 5" xfId="37184"/>
    <cellStyle name="Subtotal (line) 20" xfId="37185"/>
    <cellStyle name="Subtotal (line) 3" xfId="5126"/>
    <cellStyle name="Subtotal (line) 3 10" xfId="5127"/>
    <cellStyle name="Subtotal (line) 3 10 2" xfId="37186"/>
    <cellStyle name="Subtotal (line) 3 10 2 2" xfId="37187"/>
    <cellStyle name="Subtotal (line) 3 10 2 3" xfId="37188"/>
    <cellStyle name="Subtotal (line) 3 10 2 4" xfId="37189"/>
    <cellStyle name="Subtotal (line) 3 10 3" xfId="37190"/>
    <cellStyle name="Subtotal (line) 3 10 4" xfId="37191"/>
    <cellStyle name="Subtotal (line) 3 10 5" xfId="37192"/>
    <cellStyle name="Subtotal (line) 3 11" xfId="5128"/>
    <cellStyle name="Subtotal (line) 3 11 2" xfId="37193"/>
    <cellStyle name="Subtotal (line) 3 11 2 2" xfId="37194"/>
    <cellStyle name="Subtotal (line) 3 11 2 3" xfId="37195"/>
    <cellStyle name="Subtotal (line) 3 11 2 4" xfId="37196"/>
    <cellStyle name="Subtotal (line) 3 11 3" xfId="37197"/>
    <cellStyle name="Subtotal (line) 3 11 4" xfId="37198"/>
    <cellStyle name="Subtotal (line) 3 11 5" xfId="37199"/>
    <cellStyle name="Subtotal (line) 3 12" xfId="5129"/>
    <cellStyle name="Subtotal (line) 3 12 2" xfId="37200"/>
    <cellStyle name="Subtotal (line) 3 12 2 2" xfId="37201"/>
    <cellStyle name="Subtotal (line) 3 12 2 3" xfId="37202"/>
    <cellStyle name="Subtotal (line) 3 12 2 4" xfId="37203"/>
    <cellStyle name="Subtotal (line) 3 12 3" xfId="37204"/>
    <cellStyle name="Subtotal (line) 3 12 4" xfId="37205"/>
    <cellStyle name="Subtotal (line) 3 12 5" xfId="37206"/>
    <cellStyle name="Subtotal (line) 3 13" xfId="5130"/>
    <cellStyle name="Subtotal (line) 3 13 2" xfId="37207"/>
    <cellStyle name="Subtotal (line) 3 13 2 2" xfId="37208"/>
    <cellStyle name="Subtotal (line) 3 13 2 3" xfId="37209"/>
    <cellStyle name="Subtotal (line) 3 13 2 4" xfId="37210"/>
    <cellStyle name="Subtotal (line) 3 13 3" xfId="37211"/>
    <cellStyle name="Subtotal (line) 3 13 4" xfId="37212"/>
    <cellStyle name="Subtotal (line) 3 13 5" xfId="37213"/>
    <cellStyle name="Subtotal (line) 3 14" xfId="5131"/>
    <cellStyle name="Subtotal (line) 3 14 2" xfId="37214"/>
    <cellStyle name="Subtotal (line) 3 14 2 2" xfId="37215"/>
    <cellStyle name="Subtotal (line) 3 14 2 3" xfId="37216"/>
    <cellStyle name="Subtotal (line) 3 14 2 4" xfId="37217"/>
    <cellStyle name="Subtotal (line) 3 14 3" xfId="37218"/>
    <cellStyle name="Subtotal (line) 3 14 4" xfId="37219"/>
    <cellStyle name="Subtotal (line) 3 14 5" xfId="37220"/>
    <cellStyle name="Subtotal (line) 3 15" xfId="5132"/>
    <cellStyle name="Subtotal (line) 3 15 2" xfId="37221"/>
    <cellStyle name="Subtotal (line) 3 15 2 2" xfId="37222"/>
    <cellStyle name="Subtotal (line) 3 15 2 3" xfId="37223"/>
    <cellStyle name="Subtotal (line) 3 15 2 4" xfId="37224"/>
    <cellStyle name="Subtotal (line) 3 15 3" xfId="37225"/>
    <cellStyle name="Subtotal (line) 3 15 4" xfId="37226"/>
    <cellStyle name="Subtotal (line) 3 15 5" xfId="37227"/>
    <cellStyle name="Subtotal (line) 3 16" xfId="5133"/>
    <cellStyle name="Subtotal (line) 3 16 2" xfId="37228"/>
    <cellStyle name="Subtotal (line) 3 16 2 2" xfId="37229"/>
    <cellStyle name="Subtotal (line) 3 16 2 3" xfId="37230"/>
    <cellStyle name="Subtotal (line) 3 16 2 4" xfId="37231"/>
    <cellStyle name="Subtotal (line) 3 16 3" xfId="37232"/>
    <cellStyle name="Subtotal (line) 3 16 4" xfId="37233"/>
    <cellStyle name="Subtotal (line) 3 16 5" xfId="37234"/>
    <cellStyle name="Subtotal (line) 3 17" xfId="37235"/>
    <cellStyle name="Subtotal (line) 3 2" xfId="5134"/>
    <cellStyle name="Subtotal (line) 3 2 10" xfId="5135"/>
    <cellStyle name="Subtotal (line) 3 2 10 2" xfId="37236"/>
    <cellStyle name="Subtotal (line) 3 2 10 2 2" xfId="37237"/>
    <cellStyle name="Subtotal (line) 3 2 10 2 3" xfId="37238"/>
    <cellStyle name="Subtotal (line) 3 2 10 2 4" xfId="37239"/>
    <cellStyle name="Subtotal (line) 3 2 10 3" xfId="37240"/>
    <cellStyle name="Subtotal (line) 3 2 10 4" xfId="37241"/>
    <cellStyle name="Subtotal (line) 3 2 10 5" xfId="37242"/>
    <cellStyle name="Subtotal (line) 3 2 11" xfId="5136"/>
    <cellStyle name="Subtotal (line) 3 2 11 2" xfId="37243"/>
    <cellStyle name="Subtotal (line) 3 2 11 2 2" xfId="37244"/>
    <cellStyle name="Subtotal (line) 3 2 11 2 3" xfId="37245"/>
    <cellStyle name="Subtotal (line) 3 2 11 2 4" xfId="37246"/>
    <cellStyle name="Subtotal (line) 3 2 11 3" xfId="37247"/>
    <cellStyle name="Subtotal (line) 3 2 11 4" xfId="37248"/>
    <cellStyle name="Subtotal (line) 3 2 11 5" xfId="37249"/>
    <cellStyle name="Subtotal (line) 3 2 12" xfId="5137"/>
    <cellStyle name="Subtotal (line) 3 2 12 2" xfId="37250"/>
    <cellStyle name="Subtotal (line) 3 2 12 2 2" xfId="37251"/>
    <cellStyle name="Subtotal (line) 3 2 12 2 3" xfId="37252"/>
    <cellStyle name="Subtotal (line) 3 2 12 2 4" xfId="37253"/>
    <cellStyle name="Subtotal (line) 3 2 12 3" xfId="37254"/>
    <cellStyle name="Subtotal (line) 3 2 12 4" xfId="37255"/>
    <cellStyle name="Subtotal (line) 3 2 12 5" xfId="37256"/>
    <cellStyle name="Subtotal (line) 3 2 13" xfId="5138"/>
    <cellStyle name="Subtotal (line) 3 2 13 2" xfId="37257"/>
    <cellStyle name="Subtotal (line) 3 2 13 2 2" xfId="37258"/>
    <cellStyle name="Subtotal (line) 3 2 13 2 3" xfId="37259"/>
    <cellStyle name="Subtotal (line) 3 2 13 2 4" xfId="37260"/>
    <cellStyle name="Subtotal (line) 3 2 13 3" xfId="37261"/>
    <cellStyle name="Subtotal (line) 3 2 13 4" xfId="37262"/>
    <cellStyle name="Subtotal (line) 3 2 13 5" xfId="37263"/>
    <cellStyle name="Subtotal (line) 3 2 14" xfId="5139"/>
    <cellStyle name="Subtotal (line) 3 2 14 2" xfId="37264"/>
    <cellStyle name="Subtotal (line) 3 2 14 2 2" xfId="37265"/>
    <cellStyle name="Subtotal (line) 3 2 14 2 3" xfId="37266"/>
    <cellStyle name="Subtotal (line) 3 2 14 2 4" xfId="37267"/>
    <cellStyle name="Subtotal (line) 3 2 14 3" xfId="37268"/>
    <cellStyle name="Subtotal (line) 3 2 14 4" xfId="37269"/>
    <cellStyle name="Subtotal (line) 3 2 14 5" xfId="37270"/>
    <cellStyle name="Subtotal (line) 3 2 15" xfId="5140"/>
    <cellStyle name="Subtotal (line) 3 2 15 2" xfId="37271"/>
    <cellStyle name="Subtotal (line) 3 2 15 2 2" xfId="37272"/>
    <cellStyle name="Subtotal (line) 3 2 15 2 3" xfId="37273"/>
    <cellStyle name="Subtotal (line) 3 2 15 2 4" xfId="37274"/>
    <cellStyle name="Subtotal (line) 3 2 15 3" xfId="37275"/>
    <cellStyle name="Subtotal (line) 3 2 15 4" xfId="37276"/>
    <cellStyle name="Subtotal (line) 3 2 15 5" xfId="37277"/>
    <cellStyle name="Subtotal (line) 3 2 16" xfId="5141"/>
    <cellStyle name="Subtotal (line) 3 2 16 2" xfId="37278"/>
    <cellStyle name="Subtotal (line) 3 2 16 2 2" xfId="37279"/>
    <cellStyle name="Subtotal (line) 3 2 16 2 3" xfId="37280"/>
    <cellStyle name="Subtotal (line) 3 2 16 2 4" xfId="37281"/>
    <cellStyle name="Subtotal (line) 3 2 16 3" xfId="37282"/>
    <cellStyle name="Subtotal (line) 3 2 16 4" xfId="37283"/>
    <cellStyle name="Subtotal (line) 3 2 16 5" xfId="37284"/>
    <cellStyle name="Subtotal (line) 3 2 17" xfId="5142"/>
    <cellStyle name="Subtotal (line) 3 2 17 2" xfId="37285"/>
    <cellStyle name="Subtotal (line) 3 2 17 2 2" xfId="37286"/>
    <cellStyle name="Subtotal (line) 3 2 17 2 3" xfId="37287"/>
    <cellStyle name="Subtotal (line) 3 2 17 2 4" xfId="37288"/>
    <cellStyle name="Subtotal (line) 3 2 17 3" xfId="37289"/>
    <cellStyle name="Subtotal (line) 3 2 17 4" xfId="37290"/>
    <cellStyle name="Subtotal (line) 3 2 17 5" xfId="37291"/>
    <cellStyle name="Subtotal (line) 3 2 18" xfId="5143"/>
    <cellStyle name="Subtotal (line) 3 2 18 2" xfId="37292"/>
    <cellStyle name="Subtotal (line) 3 2 18 2 2" xfId="37293"/>
    <cellStyle name="Subtotal (line) 3 2 18 2 3" xfId="37294"/>
    <cellStyle name="Subtotal (line) 3 2 18 2 4" xfId="37295"/>
    <cellStyle name="Subtotal (line) 3 2 18 3" xfId="37296"/>
    <cellStyle name="Subtotal (line) 3 2 18 4" xfId="37297"/>
    <cellStyle name="Subtotal (line) 3 2 18 5" xfId="37298"/>
    <cellStyle name="Subtotal (line) 3 2 19" xfId="5144"/>
    <cellStyle name="Subtotal (line) 3 2 19 2" xfId="37299"/>
    <cellStyle name="Subtotal (line) 3 2 19 2 2" xfId="37300"/>
    <cellStyle name="Subtotal (line) 3 2 19 2 3" xfId="37301"/>
    <cellStyle name="Subtotal (line) 3 2 19 2 4" xfId="37302"/>
    <cellStyle name="Subtotal (line) 3 2 19 3" xfId="37303"/>
    <cellStyle name="Subtotal (line) 3 2 19 4" xfId="37304"/>
    <cellStyle name="Subtotal (line) 3 2 19 5" xfId="37305"/>
    <cellStyle name="Subtotal (line) 3 2 2" xfId="5145"/>
    <cellStyle name="Subtotal (line) 3 2 2 10" xfId="5146"/>
    <cellStyle name="Subtotal (line) 3 2 2 10 2" xfId="37306"/>
    <cellStyle name="Subtotal (line) 3 2 2 10 2 2" xfId="37307"/>
    <cellStyle name="Subtotal (line) 3 2 2 10 2 3" xfId="37308"/>
    <cellStyle name="Subtotal (line) 3 2 2 10 2 4" xfId="37309"/>
    <cellStyle name="Subtotal (line) 3 2 2 10 3" xfId="37310"/>
    <cellStyle name="Subtotal (line) 3 2 2 10 4" xfId="37311"/>
    <cellStyle name="Subtotal (line) 3 2 2 10 5" xfId="37312"/>
    <cellStyle name="Subtotal (line) 3 2 2 11" xfId="5147"/>
    <cellStyle name="Subtotal (line) 3 2 2 11 2" xfId="37313"/>
    <cellStyle name="Subtotal (line) 3 2 2 11 2 2" xfId="37314"/>
    <cellStyle name="Subtotal (line) 3 2 2 11 2 3" xfId="37315"/>
    <cellStyle name="Subtotal (line) 3 2 2 11 2 4" xfId="37316"/>
    <cellStyle name="Subtotal (line) 3 2 2 11 3" xfId="37317"/>
    <cellStyle name="Subtotal (line) 3 2 2 11 4" xfId="37318"/>
    <cellStyle name="Subtotal (line) 3 2 2 11 5" xfId="37319"/>
    <cellStyle name="Subtotal (line) 3 2 2 12" xfId="5148"/>
    <cellStyle name="Subtotal (line) 3 2 2 12 2" xfId="37320"/>
    <cellStyle name="Subtotal (line) 3 2 2 12 2 2" xfId="37321"/>
    <cellStyle name="Subtotal (line) 3 2 2 12 2 3" xfId="37322"/>
    <cellStyle name="Subtotal (line) 3 2 2 12 2 4" xfId="37323"/>
    <cellStyle name="Subtotal (line) 3 2 2 12 3" xfId="37324"/>
    <cellStyle name="Subtotal (line) 3 2 2 12 4" xfId="37325"/>
    <cellStyle name="Subtotal (line) 3 2 2 12 5" xfId="37326"/>
    <cellStyle name="Subtotal (line) 3 2 2 13" xfId="5149"/>
    <cellStyle name="Subtotal (line) 3 2 2 13 2" xfId="37327"/>
    <cellStyle name="Subtotal (line) 3 2 2 13 2 2" xfId="37328"/>
    <cellStyle name="Subtotal (line) 3 2 2 13 2 3" xfId="37329"/>
    <cellStyle name="Subtotal (line) 3 2 2 13 2 4" xfId="37330"/>
    <cellStyle name="Subtotal (line) 3 2 2 13 3" xfId="37331"/>
    <cellStyle name="Subtotal (line) 3 2 2 13 4" xfId="37332"/>
    <cellStyle name="Subtotal (line) 3 2 2 13 5" xfId="37333"/>
    <cellStyle name="Subtotal (line) 3 2 2 14" xfId="5150"/>
    <cellStyle name="Subtotal (line) 3 2 2 14 2" xfId="37334"/>
    <cellStyle name="Subtotal (line) 3 2 2 14 2 2" xfId="37335"/>
    <cellStyle name="Subtotal (line) 3 2 2 14 2 3" xfId="37336"/>
    <cellStyle name="Subtotal (line) 3 2 2 14 2 4" xfId="37337"/>
    <cellStyle name="Subtotal (line) 3 2 2 14 3" xfId="37338"/>
    <cellStyle name="Subtotal (line) 3 2 2 14 4" xfId="37339"/>
    <cellStyle name="Subtotal (line) 3 2 2 14 5" xfId="37340"/>
    <cellStyle name="Subtotal (line) 3 2 2 15" xfId="5151"/>
    <cellStyle name="Subtotal (line) 3 2 2 15 2" xfId="37341"/>
    <cellStyle name="Subtotal (line) 3 2 2 15 2 2" xfId="37342"/>
    <cellStyle name="Subtotal (line) 3 2 2 15 2 3" xfId="37343"/>
    <cellStyle name="Subtotal (line) 3 2 2 15 2 4" xfId="37344"/>
    <cellStyle name="Subtotal (line) 3 2 2 15 3" xfId="37345"/>
    <cellStyle name="Subtotal (line) 3 2 2 15 4" xfId="37346"/>
    <cellStyle name="Subtotal (line) 3 2 2 15 5" xfId="37347"/>
    <cellStyle name="Subtotal (line) 3 2 2 16" xfId="5152"/>
    <cellStyle name="Subtotal (line) 3 2 2 16 2" xfId="37348"/>
    <cellStyle name="Subtotal (line) 3 2 2 16 2 2" xfId="37349"/>
    <cellStyle name="Subtotal (line) 3 2 2 16 2 3" xfId="37350"/>
    <cellStyle name="Subtotal (line) 3 2 2 16 2 4" xfId="37351"/>
    <cellStyle name="Subtotal (line) 3 2 2 16 3" xfId="37352"/>
    <cellStyle name="Subtotal (line) 3 2 2 16 4" xfId="37353"/>
    <cellStyle name="Subtotal (line) 3 2 2 16 5" xfId="37354"/>
    <cellStyle name="Subtotal (line) 3 2 2 17" xfId="5153"/>
    <cellStyle name="Subtotal (line) 3 2 2 17 2" xfId="37355"/>
    <cellStyle name="Subtotal (line) 3 2 2 17 2 2" xfId="37356"/>
    <cellStyle name="Subtotal (line) 3 2 2 17 2 3" xfId="37357"/>
    <cellStyle name="Subtotal (line) 3 2 2 17 2 4" xfId="37358"/>
    <cellStyle name="Subtotal (line) 3 2 2 17 3" xfId="37359"/>
    <cellStyle name="Subtotal (line) 3 2 2 17 4" xfId="37360"/>
    <cellStyle name="Subtotal (line) 3 2 2 17 5" xfId="37361"/>
    <cellStyle name="Subtotal (line) 3 2 2 18" xfId="5154"/>
    <cellStyle name="Subtotal (line) 3 2 2 18 2" xfId="37362"/>
    <cellStyle name="Subtotal (line) 3 2 2 18 2 2" xfId="37363"/>
    <cellStyle name="Subtotal (line) 3 2 2 18 2 3" xfId="37364"/>
    <cellStyle name="Subtotal (line) 3 2 2 18 2 4" xfId="37365"/>
    <cellStyle name="Subtotal (line) 3 2 2 18 3" xfId="37366"/>
    <cellStyle name="Subtotal (line) 3 2 2 18 4" xfId="37367"/>
    <cellStyle name="Subtotal (line) 3 2 2 18 5" xfId="37368"/>
    <cellStyle name="Subtotal (line) 3 2 2 19" xfId="5155"/>
    <cellStyle name="Subtotal (line) 3 2 2 19 2" xfId="37369"/>
    <cellStyle name="Subtotal (line) 3 2 2 19 2 2" xfId="37370"/>
    <cellStyle name="Subtotal (line) 3 2 2 19 2 3" xfId="37371"/>
    <cellStyle name="Subtotal (line) 3 2 2 19 2 4" xfId="37372"/>
    <cellStyle name="Subtotal (line) 3 2 2 19 3" xfId="37373"/>
    <cellStyle name="Subtotal (line) 3 2 2 19 4" xfId="37374"/>
    <cellStyle name="Subtotal (line) 3 2 2 19 5" xfId="37375"/>
    <cellStyle name="Subtotal (line) 3 2 2 2" xfId="5156"/>
    <cellStyle name="Subtotal (line) 3 2 2 2 2" xfId="37376"/>
    <cellStyle name="Subtotal (line) 3 2 2 2 2 2" xfId="37377"/>
    <cellStyle name="Subtotal (line) 3 2 2 2 2 3" xfId="37378"/>
    <cellStyle name="Subtotal (line) 3 2 2 2 2 4" xfId="37379"/>
    <cellStyle name="Subtotal (line) 3 2 2 2 3" xfId="37380"/>
    <cellStyle name="Subtotal (line) 3 2 2 2 4" xfId="37381"/>
    <cellStyle name="Subtotal (line) 3 2 2 2 5" xfId="37382"/>
    <cellStyle name="Subtotal (line) 3 2 2 20" xfId="5157"/>
    <cellStyle name="Subtotal (line) 3 2 2 20 2" xfId="37383"/>
    <cellStyle name="Subtotal (line) 3 2 2 20 2 2" xfId="37384"/>
    <cellStyle name="Subtotal (line) 3 2 2 20 2 3" xfId="37385"/>
    <cellStyle name="Subtotal (line) 3 2 2 20 2 4" xfId="37386"/>
    <cellStyle name="Subtotal (line) 3 2 2 20 3" xfId="37387"/>
    <cellStyle name="Subtotal (line) 3 2 2 20 4" xfId="37388"/>
    <cellStyle name="Subtotal (line) 3 2 2 20 5" xfId="37389"/>
    <cellStyle name="Subtotal (line) 3 2 2 21" xfId="5158"/>
    <cellStyle name="Subtotal (line) 3 2 2 21 2" xfId="37390"/>
    <cellStyle name="Subtotal (line) 3 2 2 21 2 2" xfId="37391"/>
    <cellStyle name="Subtotal (line) 3 2 2 21 2 3" xfId="37392"/>
    <cellStyle name="Subtotal (line) 3 2 2 21 2 4" xfId="37393"/>
    <cellStyle name="Subtotal (line) 3 2 2 21 3" xfId="37394"/>
    <cellStyle name="Subtotal (line) 3 2 2 21 4" xfId="37395"/>
    <cellStyle name="Subtotal (line) 3 2 2 21 5" xfId="37396"/>
    <cellStyle name="Subtotal (line) 3 2 2 22" xfId="5159"/>
    <cellStyle name="Subtotal (line) 3 2 2 22 2" xfId="37397"/>
    <cellStyle name="Subtotal (line) 3 2 2 22 2 2" xfId="37398"/>
    <cellStyle name="Subtotal (line) 3 2 2 22 2 3" xfId="37399"/>
    <cellStyle name="Subtotal (line) 3 2 2 22 2 4" xfId="37400"/>
    <cellStyle name="Subtotal (line) 3 2 2 22 3" xfId="37401"/>
    <cellStyle name="Subtotal (line) 3 2 2 22 4" xfId="37402"/>
    <cellStyle name="Subtotal (line) 3 2 2 22 5" xfId="37403"/>
    <cellStyle name="Subtotal (line) 3 2 2 23" xfId="5160"/>
    <cellStyle name="Subtotal (line) 3 2 2 23 2" xfId="37404"/>
    <cellStyle name="Subtotal (line) 3 2 2 23 2 2" xfId="37405"/>
    <cellStyle name="Subtotal (line) 3 2 2 23 2 3" xfId="37406"/>
    <cellStyle name="Subtotal (line) 3 2 2 23 2 4" xfId="37407"/>
    <cellStyle name="Subtotal (line) 3 2 2 23 3" xfId="37408"/>
    <cellStyle name="Subtotal (line) 3 2 2 23 4" xfId="37409"/>
    <cellStyle name="Subtotal (line) 3 2 2 23 5" xfId="37410"/>
    <cellStyle name="Subtotal (line) 3 2 2 24" xfId="5161"/>
    <cellStyle name="Subtotal (line) 3 2 2 24 2" xfId="37411"/>
    <cellStyle name="Subtotal (line) 3 2 2 24 2 2" xfId="37412"/>
    <cellStyle name="Subtotal (line) 3 2 2 24 2 3" xfId="37413"/>
    <cellStyle name="Subtotal (line) 3 2 2 24 2 4" xfId="37414"/>
    <cellStyle name="Subtotal (line) 3 2 2 24 3" xfId="37415"/>
    <cellStyle name="Subtotal (line) 3 2 2 24 4" xfId="37416"/>
    <cellStyle name="Subtotal (line) 3 2 2 24 5" xfId="37417"/>
    <cellStyle name="Subtotal (line) 3 2 2 25" xfId="5162"/>
    <cellStyle name="Subtotal (line) 3 2 2 25 2" xfId="37418"/>
    <cellStyle name="Subtotal (line) 3 2 2 25 2 2" xfId="37419"/>
    <cellStyle name="Subtotal (line) 3 2 2 25 2 3" xfId="37420"/>
    <cellStyle name="Subtotal (line) 3 2 2 25 2 4" xfId="37421"/>
    <cellStyle name="Subtotal (line) 3 2 2 25 3" xfId="37422"/>
    <cellStyle name="Subtotal (line) 3 2 2 25 4" xfId="37423"/>
    <cellStyle name="Subtotal (line) 3 2 2 25 5" xfId="37424"/>
    <cellStyle name="Subtotal (line) 3 2 2 26" xfId="5163"/>
    <cellStyle name="Subtotal (line) 3 2 2 26 2" xfId="37425"/>
    <cellStyle name="Subtotal (line) 3 2 2 26 2 2" xfId="37426"/>
    <cellStyle name="Subtotal (line) 3 2 2 26 2 3" xfId="37427"/>
    <cellStyle name="Subtotal (line) 3 2 2 26 2 4" xfId="37428"/>
    <cellStyle name="Subtotal (line) 3 2 2 26 3" xfId="37429"/>
    <cellStyle name="Subtotal (line) 3 2 2 26 4" xfId="37430"/>
    <cellStyle name="Subtotal (line) 3 2 2 26 5" xfId="37431"/>
    <cellStyle name="Subtotal (line) 3 2 2 27" xfId="5164"/>
    <cellStyle name="Subtotal (line) 3 2 2 27 2" xfId="37432"/>
    <cellStyle name="Subtotal (line) 3 2 2 27 2 2" xfId="37433"/>
    <cellStyle name="Subtotal (line) 3 2 2 27 2 3" xfId="37434"/>
    <cellStyle name="Subtotal (line) 3 2 2 27 2 4" xfId="37435"/>
    <cellStyle name="Subtotal (line) 3 2 2 27 3" xfId="37436"/>
    <cellStyle name="Subtotal (line) 3 2 2 27 4" xfId="37437"/>
    <cellStyle name="Subtotal (line) 3 2 2 27 5" xfId="37438"/>
    <cellStyle name="Subtotal (line) 3 2 2 28" xfId="5165"/>
    <cellStyle name="Subtotal (line) 3 2 2 28 2" xfId="37439"/>
    <cellStyle name="Subtotal (line) 3 2 2 28 2 2" xfId="37440"/>
    <cellStyle name="Subtotal (line) 3 2 2 28 2 3" xfId="37441"/>
    <cellStyle name="Subtotal (line) 3 2 2 28 2 4" xfId="37442"/>
    <cellStyle name="Subtotal (line) 3 2 2 28 3" xfId="37443"/>
    <cellStyle name="Subtotal (line) 3 2 2 28 4" xfId="37444"/>
    <cellStyle name="Subtotal (line) 3 2 2 28 5" xfId="37445"/>
    <cellStyle name="Subtotal (line) 3 2 2 29" xfId="5166"/>
    <cellStyle name="Subtotal (line) 3 2 2 29 2" xfId="37446"/>
    <cellStyle name="Subtotal (line) 3 2 2 29 2 2" xfId="37447"/>
    <cellStyle name="Subtotal (line) 3 2 2 29 2 3" xfId="37448"/>
    <cellStyle name="Subtotal (line) 3 2 2 29 2 4" xfId="37449"/>
    <cellStyle name="Subtotal (line) 3 2 2 29 3" xfId="37450"/>
    <cellStyle name="Subtotal (line) 3 2 2 29 4" xfId="37451"/>
    <cellStyle name="Subtotal (line) 3 2 2 29 5" xfId="37452"/>
    <cellStyle name="Subtotal (line) 3 2 2 3" xfId="5167"/>
    <cellStyle name="Subtotal (line) 3 2 2 3 2" xfId="37453"/>
    <cellStyle name="Subtotal (line) 3 2 2 3 2 2" xfId="37454"/>
    <cellStyle name="Subtotal (line) 3 2 2 3 2 3" xfId="37455"/>
    <cellStyle name="Subtotal (line) 3 2 2 3 2 4" xfId="37456"/>
    <cellStyle name="Subtotal (line) 3 2 2 3 3" xfId="37457"/>
    <cellStyle name="Subtotal (line) 3 2 2 3 4" xfId="37458"/>
    <cellStyle name="Subtotal (line) 3 2 2 3 5" xfId="37459"/>
    <cellStyle name="Subtotal (line) 3 2 2 30" xfId="5168"/>
    <cellStyle name="Subtotal (line) 3 2 2 30 2" xfId="37460"/>
    <cellStyle name="Subtotal (line) 3 2 2 30 2 2" xfId="37461"/>
    <cellStyle name="Subtotal (line) 3 2 2 30 2 3" xfId="37462"/>
    <cellStyle name="Subtotal (line) 3 2 2 30 2 4" xfId="37463"/>
    <cellStyle name="Subtotal (line) 3 2 2 30 3" xfId="37464"/>
    <cellStyle name="Subtotal (line) 3 2 2 30 4" xfId="37465"/>
    <cellStyle name="Subtotal (line) 3 2 2 30 5" xfId="37466"/>
    <cellStyle name="Subtotal (line) 3 2 2 31" xfId="5169"/>
    <cellStyle name="Subtotal (line) 3 2 2 31 2" xfId="37467"/>
    <cellStyle name="Subtotal (line) 3 2 2 31 2 2" xfId="37468"/>
    <cellStyle name="Subtotal (line) 3 2 2 31 2 3" xfId="37469"/>
    <cellStyle name="Subtotal (line) 3 2 2 31 2 4" xfId="37470"/>
    <cellStyle name="Subtotal (line) 3 2 2 31 3" xfId="37471"/>
    <cellStyle name="Subtotal (line) 3 2 2 31 4" xfId="37472"/>
    <cellStyle name="Subtotal (line) 3 2 2 31 5" xfId="37473"/>
    <cellStyle name="Subtotal (line) 3 2 2 32" xfId="5170"/>
    <cellStyle name="Subtotal (line) 3 2 2 32 2" xfId="37474"/>
    <cellStyle name="Subtotal (line) 3 2 2 32 2 2" xfId="37475"/>
    <cellStyle name="Subtotal (line) 3 2 2 32 2 3" xfId="37476"/>
    <cellStyle name="Subtotal (line) 3 2 2 32 2 4" xfId="37477"/>
    <cellStyle name="Subtotal (line) 3 2 2 32 3" xfId="37478"/>
    <cellStyle name="Subtotal (line) 3 2 2 32 4" xfId="37479"/>
    <cellStyle name="Subtotal (line) 3 2 2 32 5" xfId="37480"/>
    <cellStyle name="Subtotal (line) 3 2 2 33" xfId="5171"/>
    <cellStyle name="Subtotal (line) 3 2 2 33 2" xfId="37481"/>
    <cellStyle name="Subtotal (line) 3 2 2 33 2 2" xfId="37482"/>
    <cellStyle name="Subtotal (line) 3 2 2 33 2 3" xfId="37483"/>
    <cellStyle name="Subtotal (line) 3 2 2 33 2 4" xfId="37484"/>
    <cellStyle name="Subtotal (line) 3 2 2 33 3" xfId="37485"/>
    <cellStyle name="Subtotal (line) 3 2 2 33 4" xfId="37486"/>
    <cellStyle name="Subtotal (line) 3 2 2 33 5" xfId="37487"/>
    <cellStyle name="Subtotal (line) 3 2 2 34" xfId="5172"/>
    <cellStyle name="Subtotal (line) 3 2 2 34 2" xfId="37488"/>
    <cellStyle name="Subtotal (line) 3 2 2 34 2 2" xfId="37489"/>
    <cellStyle name="Subtotal (line) 3 2 2 34 2 3" xfId="37490"/>
    <cellStyle name="Subtotal (line) 3 2 2 34 2 4" xfId="37491"/>
    <cellStyle name="Subtotal (line) 3 2 2 34 3" xfId="37492"/>
    <cellStyle name="Subtotal (line) 3 2 2 34 4" xfId="37493"/>
    <cellStyle name="Subtotal (line) 3 2 2 34 5" xfId="37494"/>
    <cellStyle name="Subtotal (line) 3 2 2 35" xfId="5173"/>
    <cellStyle name="Subtotal (line) 3 2 2 35 2" xfId="37495"/>
    <cellStyle name="Subtotal (line) 3 2 2 35 2 2" xfId="37496"/>
    <cellStyle name="Subtotal (line) 3 2 2 35 2 3" xfId="37497"/>
    <cellStyle name="Subtotal (line) 3 2 2 35 2 4" xfId="37498"/>
    <cellStyle name="Subtotal (line) 3 2 2 35 3" xfId="37499"/>
    <cellStyle name="Subtotal (line) 3 2 2 35 4" xfId="37500"/>
    <cellStyle name="Subtotal (line) 3 2 2 35 5" xfId="37501"/>
    <cellStyle name="Subtotal (line) 3 2 2 36" xfId="5174"/>
    <cellStyle name="Subtotal (line) 3 2 2 36 2" xfId="37502"/>
    <cellStyle name="Subtotal (line) 3 2 2 36 2 2" xfId="37503"/>
    <cellStyle name="Subtotal (line) 3 2 2 36 2 3" xfId="37504"/>
    <cellStyle name="Subtotal (line) 3 2 2 36 2 4" xfId="37505"/>
    <cellStyle name="Subtotal (line) 3 2 2 36 3" xfId="37506"/>
    <cellStyle name="Subtotal (line) 3 2 2 36 4" xfId="37507"/>
    <cellStyle name="Subtotal (line) 3 2 2 36 5" xfId="37508"/>
    <cellStyle name="Subtotal (line) 3 2 2 37" xfId="5175"/>
    <cellStyle name="Subtotal (line) 3 2 2 37 2" xfId="37509"/>
    <cellStyle name="Subtotal (line) 3 2 2 37 2 2" xfId="37510"/>
    <cellStyle name="Subtotal (line) 3 2 2 37 2 3" xfId="37511"/>
    <cellStyle name="Subtotal (line) 3 2 2 37 2 4" xfId="37512"/>
    <cellStyle name="Subtotal (line) 3 2 2 37 3" xfId="37513"/>
    <cellStyle name="Subtotal (line) 3 2 2 37 4" xfId="37514"/>
    <cellStyle name="Subtotal (line) 3 2 2 37 5" xfId="37515"/>
    <cellStyle name="Subtotal (line) 3 2 2 38" xfId="5176"/>
    <cellStyle name="Subtotal (line) 3 2 2 38 2" xfId="37516"/>
    <cellStyle name="Subtotal (line) 3 2 2 38 2 2" xfId="37517"/>
    <cellStyle name="Subtotal (line) 3 2 2 38 2 3" xfId="37518"/>
    <cellStyle name="Subtotal (line) 3 2 2 38 2 4" xfId="37519"/>
    <cellStyle name="Subtotal (line) 3 2 2 38 3" xfId="37520"/>
    <cellStyle name="Subtotal (line) 3 2 2 38 4" xfId="37521"/>
    <cellStyle name="Subtotal (line) 3 2 2 38 5" xfId="37522"/>
    <cellStyle name="Subtotal (line) 3 2 2 39" xfId="5177"/>
    <cellStyle name="Subtotal (line) 3 2 2 39 2" xfId="37523"/>
    <cellStyle name="Subtotal (line) 3 2 2 39 2 2" xfId="37524"/>
    <cellStyle name="Subtotal (line) 3 2 2 39 2 3" xfId="37525"/>
    <cellStyle name="Subtotal (line) 3 2 2 39 2 4" xfId="37526"/>
    <cellStyle name="Subtotal (line) 3 2 2 39 3" xfId="37527"/>
    <cellStyle name="Subtotal (line) 3 2 2 39 4" xfId="37528"/>
    <cellStyle name="Subtotal (line) 3 2 2 39 5" xfId="37529"/>
    <cellStyle name="Subtotal (line) 3 2 2 4" xfId="5178"/>
    <cellStyle name="Subtotal (line) 3 2 2 4 2" xfId="37530"/>
    <cellStyle name="Subtotal (line) 3 2 2 4 2 2" xfId="37531"/>
    <cellStyle name="Subtotal (line) 3 2 2 4 2 3" xfId="37532"/>
    <cellStyle name="Subtotal (line) 3 2 2 4 2 4" xfId="37533"/>
    <cellStyle name="Subtotal (line) 3 2 2 4 3" xfId="37534"/>
    <cellStyle name="Subtotal (line) 3 2 2 4 4" xfId="37535"/>
    <cellStyle name="Subtotal (line) 3 2 2 4 5" xfId="37536"/>
    <cellStyle name="Subtotal (line) 3 2 2 40" xfId="5179"/>
    <cellStyle name="Subtotal (line) 3 2 2 40 2" xfId="37537"/>
    <cellStyle name="Subtotal (line) 3 2 2 40 2 2" xfId="37538"/>
    <cellStyle name="Subtotal (line) 3 2 2 40 2 3" xfId="37539"/>
    <cellStyle name="Subtotal (line) 3 2 2 40 2 4" xfId="37540"/>
    <cellStyle name="Subtotal (line) 3 2 2 40 3" xfId="37541"/>
    <cellStyle name="Subtotal (line) 3 2 2 40 4" xfId="37542"/>
    <cellStyle name="Subtotal (line) 3 2 2 40 5" xfId="37543"/>
    <cellStyle name="Subtotal (line) 3 2 2 41" xfId="5180"/>
    <cellStyle name="Subtotal (line) 3 2 2 41 2" xfId="37544"/>
    <cellStyle name="Subtotal (line) 3 2 2 41 2 2" xfId="37545"/>
    <cellStyle name="Subtotal (line) 3 2 2 41 2 3" xfId="37546"/>
    <cellStyle name="Subtotal (line) 3 2 2 41 2 4" xfId="37547"/>
    <cellStyle name="Subtotal (line) 3 2 2 41 3" xfId="37548"/>
    <cellStyle name="Subtotal (line) 3 2 2 41 4" xfId="37549"/>
    <cellStyle name="Subtotal (line) 3 2 2 41 5" xfId="37550"/>
    <cellStyle name="Subtotal (line) 3 2 2 42" xfId="5181"/>
    <cellStyle name="Subtotal (line) 3 2 2 42 2" xfId="37551"/>
    <cellStyle name="Subtotal (line) 3 2 2 42 2 2" xfId="37552"/>
    <cellStyle name="Subtotal (line) 3 2 2 42 2 3" xfId="37553"/>
    <cellStyle name="Subtotal (line) 3 2 2 42 2 4" xfId="37554"/>
    <cellStyle name="Subtotal (line) 3 2 2 42 3" xfId="37555"/>
    <cellStyle name="Subtotal (line) 3 2 2 42 4" xfId="37556"/>
    <cellStyle name="Subtotal (line) 3 2 2 42 5" xfId="37557"/>
    <cellStyle name="Subtotal (line) 3 2 2 43" xfId="5182"/>
    <cellStyle name="Subtotal (line) 3 2 2 43 2" xfId="37558"/>
    <cellStyle name="Subtotal (line) 3 2 2 43 2 2" xfId="37559"/>
    <cellStyle name="Subtotal (line) 3 2 2 43 2 3" xfId="37560"/>
    <cellStyle name="Subtotal (line) 3 2 2 43 2 4" xfId="37561"/>
    <cellStyle name="Subtotal (line) 3 2 2 43 3" xfId="37562"/>
    <cellStyle name="Subtotal (line) 3 2 2 43 4" xfId="37563"/>
    <cellStyle name="Subtotal (line) 3 2 2 43 5" xfId="37564"/>
    <cellStyle name="Subtotal (line) 3 2 2 44" xfId="5183"/>
    <cellStyle name="Subtotal (line) 3 2 2 44 2" xfId="37565"/>
    <cellStyle name="Subtotal (line) 3 2 2 44 2 2" xfId="37566"/>
    <cellStyle name="Subtotal (line) 3 2 2 44 2 3" xfId="37567"/>
    <cellStyle name="Subtotal (line) 3 2 2 44 2 4" xfId="37568"/>
    <cellStyle name="Subtotal (line) 3 2 2 44 3" xfId="37569"/>
    <cellStyle name="Subtotal (line) 3 2 2 44 4" xfId="37570"/>
    <cellStyle name="Subtotal (line) 3 2 2 44 5" xfId="37571"/>
    <cellStyle name="Subtotal (line) 3 2 2 45" xfId="37572"/>
    <cellStyle name="Subtotal (line) 3 2 2 45 2" xfId="37573"/>
    <cellStyle name="Subtotal (line) 3 2 2 45 3" xfId="37574"/>
    <cellStyle name="Subtotal (line) 3 2 2 45 4" xfId="37575"/>
    <cellStyle name="Subtotal (line) 3 2 2 46" xfId="37576"/>
    <cellStyle name="Subtotal (line) 3 2 2 46 2" xfId="37577"/>
    <cellStyle name="Subtotal (line) 3 2 2 46 3" xfId="37578"/>
    <cellStyle name="Subtotal (line) 3 2 2 46 4" xfId="37579"/>
    <cellStyle name="Subtotal (line) 3 2 2 47" xfId="37580"/>
    <cellStyle name="Subtotal (line) 3 2 2 48" xfId="37581"/>
    <cellStyle name="Subtotal (line) 3 2 2 49" xfId="37582"/>
    <cellStyle name="Subtotal (line) 3 2 2 5" xfId="5184"/>
    <cellStyle name="Subtotal (line) 3 2 2 5 2" xfId="37583"/>
    <cellStyle name="Subtotal (line) 3 2 2 5 2 2" xfId="37584"/>
    <cellStyle name="Subtotal (line) 3 2 2 5 2 3" xfId="37585"/>
    <cellStyle name="Subtotal (line) 3 2 2 5 2 4" xfId="37586"/>
    <cellStyle name="Subtotal (line) 3 2 2 5 3" xfId="37587"/>
    <cellStyle name="Subtotal (line) 3 2 2 5 4" xfId="37588"/>
    <cellStyle name="Subtotal (line) 3 2 2 5 5" xfId="37589"/>
    <cellStyle name="Subtotal (line) 3 2 2 6" xfId="5185"/>
    <cellStyle name="Subtotal (line) 3 2 2 6 2" xfId="37590"/>
    <cellStyle name="Subtotal (line) 3 2 2 6 2 2" xfId="37591"/>
    <cellStyle name="Subtotal (line) 3 2 2 6 2 3" xfId="37592"/>
    <cellStyle name="Subtotal (line) 3 2 2 6 2 4" xfId="37593"/>
    <cellStyle name="Subtotal (line) 3 2 2 6 3" xfId="37594"/>
    <cellStyle name="Subtotal (line) 3 2 2 6 4" xfId="37595"/>
    <cellStyle name="Subtotal (line) 3 2 2 6 5" xfId="37596"/>
    <cellStyle name="Subtotal (line) 3 2 2 7" xfId="5186"/>
    <cellStyle name="Subtotal (line) 3 2 2 7 2" xfId="37597"/>
    <cellStyle name="Subtotal (line) 3 2 2 7 2 2" xfId="37598"/>
    <cellStyle name="Subtotal (line) 3 2 2 7 2 3" xfId="37599"/>
    <cellStyle name="Subtotal (line) 3 2 2 7 2 4" xfId="37600"/>
    <cellStyle name="Subtotal (line) 3 2 2 7 3" xfId="37601"/>
    <cellStyle name="Subtotal (line) 3 2 2 7 4" xfId="37602"/>
    <cellStyle name="Subtotal (line) 3 2 2 7 5" xfId="37603"/>
    <cellStyle name="Subtotal (line) 3 2 2 8" xfId="5187"/>
    <cellStyle name="Subtotal (line) 3 2 2 8 2" xfId="37604"/>
    <cellStyle name="Subtotal (line) 3 2 2 8 2 2" xfId="37605"/>
    <cellStyle name="Subtotal (line) 3 2 2 8 2 3" xfId="37606"/>
    <cellStyle name="Subtotal (line) 3 2 2 8 2 4" xfId="37607"/>
    <cellStyle name="Subtotal (line) 3 2 2 8 3" xfId="37608"/>
    <cellStyle name="Subtotal (line) 3 2 2 8 4" xfId="37609"/>
    <cellStyle name="Subtotal (line) 3 2 2 8 5" xfId="37610"/>
    <cellStyle name="Subtotal (line) 3 2 2 9" xfId="5188"/>
    <cellStyle name="Subtotal (line) 3 2 2 9 2" xfId="37611"/>
    <cellStyle name="Subtotal (line) 3 2 2 9 2 2" xfId="37612"/>
    <cellStyle name="Subtotal (line) 3 2 2 9 2 3" xfId="37613"/>
    <cellStyle name="Subtotal (line) 3 2 2 9 2 4" xfId="37614"/>
    <cellStyle name="Subtotal (line) 3 2 2 9 3" xfId="37615"/>
    <cellStyle name="Subtotal (line) 3 2 2 9 4" xfId="37616"/>
    <cellStyle name="Subtotal (line) 3 2 2 9 5" xfId="37617"/>
    <cellStyle name="Subtotal (line) 3 2 20" xfId="5189"/>
    <cellStyle name="Subtotal (line) 3 2 20 2" xfId="37618"/>
    <cellStyle name="Subtotal (line) 3 2 20 2 2" xfId="37619"/>
    <cellStyle name="Subtotal (line) 3 2 20 2 3" xfId="37620"/>
    <cellStyle name="Subtotal (line) 3 2 20 2 4" xfId="37621"/>
    <cellStyle name="Subtotal (line) 3 2 20 3" xfId="37622"/>
    <cellStyle name="Subtotal (line) 3 2 20 4" xfId="37623"/>
    <cellStyle name="Subtotal (line) 3 2 20 5" xfId="37624"/>
    <cellStyle name="Subtotal (line) 3 2 21" xfId="5190"/>
    <cellStyle name="Subtotal (line) 3 2 21 2" xfId="37625"/>
    <cellStyle name="Subtotal (line) 3 2 21 2 2" xfId="37626"/>
    <cellStyle name="Subtotal (line) 3 2 21 2 3" xfId="37627"/>
    <cellStyle name="Subtotal (line) 3 2 21 2 4" xfId="37628"/>
    <cellStyle name="Subtotal (line) 3 2 21 3" xfId="37629"/>
    <cellStyle name="Subtotal (line) 3 2 21 4" xfId="37630"/>
    <cellStyle name="Subtotal (line) 3 2 21 5" xfId="37631"/>
    <cellStyle name="Subtotal (line) 3 2 22" xfId="5191"/>
    <cellStyle name="Subtotal (line) 3 2 22 2" xfId="37632"/>
    <cellStyle name="Subtotal (line) 3 2 22 2 2" xfId="37633"/>
    <cellStyle name="Subtotal (line) 3 2 22 2 3" xfId="37634"/>
    <cellStyle name="Subtotal (line) 3 2 22 2 4" xfId="37635"/>
    <cellStyle name="Subtotal (line) 3 2 22 3" xfId="37636"/>
    <cellStyle name="Subtotal (line) 3 2 22 4" xfId="37637"/>
    <cellStyle name="Subtotal (line) 3 2 22 5" xfId="37638"/>
    <cellStyle name="Subtotal (line) 3 2 23" xfId="5192"/>
    <cellStyle name="Subtotal (line) 3 2 23 2" xfId="37639"/>
    <cellStyle name="Subtotal (line) 3 2 23 2 2" xfId="37640"/>
    <cellStyle name="Subtotal (line) 3 2 23 2 3" xfId="37641"/>
    <cellStyle name="Subtotal (line) 3 2 23 2 4" xfId="37642"/>
    <cellStyle name="Subtotal (line) 3 2 23 3" xfId="37643"/>
    <cellStyle name="Subtotal (line) 3 2 23 4" xfId="37644"/>
    <cellStyle name="Subtotal (line) 3 2 23 5" xfId="37645"/>
    <cellStyle name="Subtotal (line) 3 2 24" xfId="5193"/>
    <cellStyle name="Subtotal (line) 3 2 24 2" xfId="37646"/>
    <cellStyle name="Subtotal (line) 3 2 24 2 2" xfId="37647"/>
    <cellStyle name="Subtotal (line) 3 2 24 2 3" xfId="37648"/>
    <cellStyle name="Subtotal (line) 3 2 24 2 4" xfId="37649"/>
    <cellStyle name="Subtotal (line) 3 2 24 3" xfId="37650"/>
    <cellStyle name="Subtotal (line) 3 2 24 4" xfId="37651"/>
    <cellStyle name="Subtotal (line) 3 2 24 5" xfId="37652"/>
    <cellStyle name="Subtotal (line) 3 2 25" xfId="5194"/>
    <cellStyle name="Subtotal (line) 3 2 25 2" xfId="37653"/>
    <cellStyle name="Subtotal (line) 3 2 25 2 2" xfId="37654"/>
    <cellStyle name="Subtotal (line) 3 2 25 2 3" xfId="37655"/>
    <cellStyle name="Subtotal (line) 3 2 25 2 4" xfId="37656"/>
    <cellStyle name="Subtotal (line) 3 2 25 3" xfId="37657"/>
    <cellStyle name="Subtotal (line) 3 2 25 4" xfId="37658"/>
    <cellStyle name="Subtotal (line) 3 2 25 5" xfId="37659"/>
    <cellStyle name="Subtotal (line) 3 2 26" xfId="5195"/>
    <cellStyle name="Subtotal (line) 3 2 26 2" xfId="37660"/>
    <cellStyle name="Subtotal (line) 3 2 26 2 2" xfId="37661"/>
    <cellStyle name="Subtotal (line) 3 2 26 2 3" xfId="37662"/>
    <cellStyle name="Subtotal (line) 3 2 26 2 4" xfId="37663"/>
    <cellStyle name="Subtotal (line) 3 2 26 3" xfId="37664"/>
    <cellStyle name="Subtotal (line) 3 2 26 4" xfId="37665"/>
    <cellStyle name="Subtotal (line) 3 2 26 5" xfId="37666"/>
    <cellStyle name="Subtotal (line) 3 2 27" xfId="5196"/>
    <cellStyle name="Subtotal (line) 3 2 27 2" xfId="37667"/>
    <cellStyle name="Subtotal (line) 3 2 27 2 2" xfId="37668"/>
    <cellStyle name="Subtotal (line) 3 2 27 2 3" xfId="37669"/>
    <cellStyle name="Subtotal (line) 3 2 27 2 4" xfId="37670"/>
    <cellStyle name="Subtotal (line) 3 2 27 3" xfId="37671"/>
    <cellStyle name="Subtotal (line) 3 2 27 4" xfId="37672"/>
    <cellStyle name="Subtotal (line) 3 2 27 5" xfId="37673"/>
    <cellStyle name="Subtotal (line) 3 2 28" xfId="5197"/>
    <cellStyle name="Subtotal (line) 3 2 28 2" xfId="37674"/>
    <cellStyle name="Subtotal (line) 3 2 28 2 2" xfId="37675"/>
    <cellStyle name="Subtotal (line) 3 2 28 2 3" xfId="37676"/>
    <cellStyle name="Subtotal (line) 3 2 28 2 4" xfId="37677"/>
    <cellStyle name="Subtotal (line) 3 2 28 3" xfId="37678"/>
    <cellStyle name="Subtotal (line) 3 2 28 4" xfId="37679"/>
    <cellStyle name="Subtotal (line) 3 2 28 5" xfId="37680"/>
    <cellStyle name="Subtotal (line) 3 2 29" xfId="5198"/>
    <cellStyle name="Subtotal (line) 3 2 29 2" xfId="37681"/>
    <cellStyle name="Subtotal (line) 3 2 29 2 2" xfId="37682"/>
    <cellStyle name="Subtotal (line) 3 2 29 2 3" xfId="37683"/>
    <cellStyle name="Subtotal (line) 3 2 29 2 4" xfId="37684"/>
    <cellStyle name="Subtotal (line) 3 2 29 3" xfId="37685"/>
    <cellStyle name="Subtotal (line) 3 2 29 4" xfId="37686"/>
    <cellStyle name="Subtotal (line) 3 2 29 5" xfId="37687"/>
    <cellStyle name="Subtotal (line) 3 2 3" xfId="5199"/>
    <cellStyle name="Subtotal (line) 3 2 3 2" xfId="37688"/>
    <cellStyle name="Subtotal (line) 3 2 3 2 2" xfId="37689"/>
    <cellStyle name="Subtotal (line) 3 2 3 2 3" xfId="37690"/>
    <cellStyle name="Subtotal (line) 3 2 3 2 4" xfId="37691"/>
    <cellStyle name="Subtotal (line) 3 2 3 3" xfId="37692"/>
    <cellStyle name="Subtotal (line) 3 2 3 4" xfId="37693"/>
    <cellStyle name="Subtotal (line) 3 2 3 5" xfId="37694"/>
    <cellStyle name="Subtotal (line) 3 2 30" xfId="5200"/>
    <cellStyle name="Subtotal (line) 3 2 30 2" xfId="37695"/>
    <cellStyle name="Subtotal (line) 3 2 30 2 2" xfId="37696"/>
    <cellStyle name="Subtotal (line) 3 2 30 2 3" xfId="37697"/>
    <cellStyle name="Subtotal (line) 3 2 30 2 4" xfId="37698"/>
    <cellStyle name="Subtotal (line) 3 2 30 3" xfId="37699"/>
    <cellStyle name="Subtotal (line) 3 2 30 4" xfId="37700"/>
    <cellStyle name="Subtotal (line) 3 2 30 5" xfId="37701"/>
    <cellStyle name="Subtotal (line) 3 2 31" xfId="5201"/>
    <cellStyle name="Subtotal (line) 3 2 31 2" xfId="37702"/>
    <cellStyle name="Subtotal (line) 3 2 31 2 2" xfId="37703"/>
    <cellStyle name="Subtotal (line) 3 2 31 2 3" xfId="37704"/>
    <cellStyle name="Subtotal (line) 3 2 31 2 4" xfId="37705"/>
    <cellStyle name="Subtotal (line) 3 2 31 3" xfId="37706"/>
    <cellStyle name="Subtotal (line) 3 2 31 4" xfId="37707"/>
    <cellStyle name="Subtotal (line) 3 2 31 5" xfId="37708"/>
    <cellStyle name="Subtotal (line) 3 2 32" xfId="5202"/>
    <cellStyle name="Subtotal (line) 3 2 32 2" xfId="37709"/>
    <cellStyle name="Subtotal (line) 3 2 32 2 2" xfId="37710"/>
    <cellStyle name="Subtotal (line) 3 2 32 2 3" xfId="37711"/>
    <cellStyle name="Subtotal (line) 3 2 32 2 4" xfId="37712"/>
    <cellStyle name="Subtotal (line) 3 2 32 3" xfId="37713"/>
    <cellStyle name="Subtotal (line) 3 2 32 4" xfId="37714"/>
    <cellStyle name="Subtotal (line) 3 2 32 5" xfId="37715"/>
    <cellStyle name="Subtotal (line) 3 2 33" xfId="5203"/>
    <cellStyle name="Subtotal (line) 3 2 33 2" xfId="37716"/>
    <cellStyle name="Subtotal (line) 3 2 33 2 2" xfId="37717"/>
    <cellStyle name="Subtotal (line) 3 2 33 2 3" xfId="37718"/>
    <cellStyle name="Subtotal (line) 3 2 33 2 4" xfId="37719"/>
    <cellStyle name="Subtotal (line) 3 2 33 3" xfId="37720"/>
    <cellStyle name="Subtotal (line) 3 2 33 4" xfId="37721"/>
    <cellStyle name="Subtotal (line) 3 2 33 5" xfId="37722"/>
    <cellStyle name="Subtotal (line) 3 2 34" xfId="5204"/>
    <cellStyle name="Subtotal (line) 3 2 34 2" xfId="37723"/>
    <cellStyle name="Subtotal (line) 3 2 34 2 2" xfId="37724"/>
    <cellStyle name="Subtotal (line) 3 2 34 2 3" xfId="37725"/>
    <cellStyle name="Subtotal (line) 3 2 34 2 4" xfId="37726"/>
    <cellStyle name="Subtotal (line) 3 2 34 3" xfId="37727"/>
    <cellStyle name="Subtotal (line) 3 2 34 4" xfId="37728"/>
    <cellStyle name="Subtotal (line) 3 2 34 5" xfId="37729"/>
    <cellStyle name="Subtotal (line) 3 2 35" xfId="5205"/>
    <cellStyle name="Subtotal (line) 3 2 35 2" xfId="37730"/>
    <cellStyle name="Subtotal (line) 3 2 35 2 2" xfId="37731"/>
    <cellStyle name="Subtotal (line) 3 2 35 2 3" xfId="37732"/>
    <cellStyle name="Subtotal (line) 3 2 35 2 4" xfId="37733"/>
    <cellStyle name="Subtotal (line) 3 2 35 3" xfId="37734"/>
    <cellStyle name="Subtotal (line) 3 2 35 4" xfId="37735"/>
    <cellStyle name="Subtotal (line) 3 2 35 5" xfId="37736"/>
    <cellStyle name="Subtotal (line) 3 2 36" xfId="5206"/>
    <cellStyle name="Subtotal (line) 3 2 36 2" xfId="37737"/>
    <cellStyle name="Subtotal (line) 3 2 36 2 2" xfId="37738"/>
    <cellStyle name="Subtotal (line) 3 2 36 2 3" xfId="37739"/>
    <cellStyle name="Subtotal (line) 3 2 36 2 4" xfId="37740"/>
    <cellStyle name="Subtotal (line) 3 2 36 3" xfId="37741"/>
    <cellStyle name="Subtotal (line) 3 2 36 4" xfId="37742"/>
    <cellStyle name="Subtotal (line) 3 2 36 5" xfId="37743"/>
    <cellStyle name="Subtotal (line) 3 2 37" xfId="5207"/>
    <cellStyle name="Subtotal (line) 3 2 37 2" xfId="37744"/>
    <cellStyle name="Subtotal (line) 3 2 37 2 2" xfId="37745"/>
    <cellStyle name="Subtotal (line) 3 2 37 2 3" xfId="37746"/>
    <cellStyle name="Subtotal (line) 3 2 37 2 4" xfId="37747"/>
    <cellStyle name="Subtotal (line) 3 2 37 3" xfId="37748"/>
    <cellStyle name="Subtotal (line) 3 2 37 4" xfId="37749"/>
    <cellStyle name="Subtotal (line) 3 2 37 5" xfId="37750"/>
    <cellStyle name="Subtotal (line) 3 2 38" xfId="5208"/>
    <cellStyle name="Subtotal (line) 3 2 38 2" xfId="37751"/>
    <cellStyle name="Subtotal (line) 3 2 38 2 2" xfId="37752"/>
    <cellStyle name="Subtotal (line) 3 2 38 2 3" xfId="37753"/>
    <cellStyle name="Subtotal (line) 3 2 38 2 4" xfId="37754"/>
    <cellStyle name="Subtotal (line) 3 2 38 3" xfId="37755"/>
    <cellStyle name="Subtotal (line) 3 2 38 4" xfId="37756"/>
    <cellStyle name="Subtotal (line) 3 2 38 5" xfId="37757"/>
    <cellStyle name="Subtotal (line) 3 2 39" xfId="5209"/>
    <cellStyle name="Subtotal (line) 3 2 39 2" xfId="37758"/>
    <cellStyle name="Subtotal (line) 3 2 39 2 2" xfId="37759"/>
    <cellStyle name="Subtotal (line) 3 2 39 2 3" xfId="37760"/>
    <cellStyle name="Subtotal (line) 3 2 39 2 4" xfId="37761"/>
    <cellStyle name="Subtotal (line) 3 2 39 3" xfId="37762"/>
    <cellStyle name="Subtotal (line) 3 2 39 4" xfId="37763"/>
    <cellStyle name="Subtotal (line) 3 2 39 5" xfId="37764"/>
    <cellStyle name="Subtotal (line) 3 2 4" xfId="5210"/>
    <cellStyle name="Subtotal (line) 3 2 4 2" xfId="37765"/>
    <cellStyle name="Subtotal (line) 3 2 4 2 2" xfId="37766"/>
    <cellStyle name="Subtotal (line) 3 2 4 2 3" xfId="37767"/>
    <cellStyle name="Subtotal (line) 3 2 4 2 4" xfId="37768"/>
    <cellStyle name="Subtotal (line) 3 2 4 3" xfId="37769"/>
    <cellStyle name="Subtotal (line) 3 2 4 4" xfId="37770"/>
    <cellStyle name="Subtotal (line) 3 2 4 5" xfId="37771"/>
    <cellStyle name="Subtotal (line) 3 2 40" xfId="5211"/>
    <cellStyle name="Subtotal (line) 3 2 40 2" xfId="37772"/>
    <cellStyle name="Subtotal (line) 3 2 40 2 2" xfId="37773"/>
    <cellStyle name="Subtotal (line) 3 2 40 2 3" xfId="37774"/>
    <cellStyle name="Subtotal (line) 3 2 40 2 4" xfId="37775"/>
    <cellStyle name="Subtotal (line) 3 2 40 3" xfId="37776"/>
    <cellStyle name="Subtotal (line) 3 2 40 4" xfId="37777"/>
    <cellStyle name="Subtotal (line) 3 2 40 5" xfId="37778"/>
    <cellStyle name="Subtotal (line) 3 2 41" xfId="5212"/>
    <cellStyle name="Subtotal (line) 3 2 41 2" xfId="37779"/>
    <cellStyle name="Subtotal (line) 3 2 41 2 2" xfId="37780"/>
    <cellStyle name="Subtotal (line) 3 2 41 2 3" xfId="37781"/>
    <cellStyle name="Subtotal (line) 3 2 41 2 4" xfId="37782"/>
    <cellStyle name="Subtotal (line) 3 2 41 3" xfId="37783"/>
    <cellStyle name="Subtotal (line) 3 2 41 4" xfId="37784"/>
    <cellStyle name="Subtotal (line) 3 2 41 5" xfId="37785"/>
    <cellStyle name="Subtotal (line) 3 2 42" xfId="5213"/>
    <cellStyle name="Subtotal (line) 3 2 42 2" xfId="37786"/>
    <cellStyle name="Subtotal (line) 3 2 42 2 2" xfId="37787"/>
    <cellStyle name="Subtotal (line) 3 2 42 2 3" xfId="37788"/>
    <cellStyle name="Subtotal (line) 3 2 42 2 4" xfId="37789"/>
    <cellStyle name="Subtotal (line) 3 2 42 3" xfId="37790"/>
    <cellStyle name="Subtotal (line) 3 2 42 4" xfId="37791"/>
    <cellStyle name="Subtotal (line) 3 2 42 5" xfId="37792"/>
    <cellStyle name="Subtotal (line) 3 2 43" xfId="5214"/>
    <cellStyle name="Subtotal (line) 3 2 43 2" xfId="37793"/>
    <cellStyle name="Subtotal (line) 3 2 43 2 2" xfId="37794"/>
    <cellStyle name="Subtotal (line) 3 2 43 2 3" xfId="37795"/>
    <cellStyle name="Subtotal (line) 3 2 43 2 4" xfId="37796"/>
    <cellStyle name="Subtotal (line) 3 2 43 3" xfId="37797"/>
    <cellStyle name="Subtotal (line) 3 2 43 4" xfId="37798"/>
    <cellStyle name="Subtotal (line) 3 2 43 5" xfId="37799"/>
    <cellStyle name="Subtotal (line) 3 2 44" xfId="5215"/>
    <cellStyle name="Subtotal (line) 3 2 44 2" xfId="37800"/>
    <cellStyle name="Subtotal (line) 3 2 44 2 2" xfId="37801"/>
    <cellStyle name="Subtotal (line) 3 2 44 2 3" xfId="37802"/>
    <cellStyle name="Subtotal (line) 3 2 44 2 4" xfId="37803"/>
    <cellStyle name="Subtotal (line) 3 2 44 3" xfId="37804"/>
    <cellStyle name="Subtotal (line) 3 2 44 4" xfId="37805"/>
    <cellStyle name="Subtotal (line) 3 2 44 5" xfId="37806"/>
    <cellStyle name="Subtotal (line) 3 2 45" xfId="5216"/>
    <cellStyle name="Subtotal (line) 3 2 45 2" xfId="37807"/>
    <cellStyle name="Subtotal (line) 3 2 45 2 2" xfId="37808"/>
    <cellStyle name="Subtotal (line) 3 2 45 2 3" xfId="37809"/>
    <cellStyle name="Subtotal (line) 3 2 45 2 4" xfId="37810"/>
    <cellStyle name="Subtotal (line) 3 2 45 3" xfId="37811"/>
    <cellStyle name="Subtotal (line) 3 2 45 4" xfId="37812"/>
    <cellStyle name="Subtotal (line) 3 2 45 5" xfId="37813"/>
    <cellStyle name="Subtotal (line) 3 2 46" xfId="37814"/>
    <cellStyle name="Subtotal (line) 3 2 46 2" xfId="37815"/>
    <cellStyle name="Subtotal (line) 3 2 46 3" xfId="37816"/>
    <cellStyle name="Subtotal (line) 3 2 46 4" xfId="37817"/>
    <cellStyle name="Subtotal (line) 3 2 47" xfId="37818"/>
    <cellStyle name="Subtotal (line) 3 2 47 2" xfId="37819"/>
    <cellStyle name="Subtotal (line) 3 2 47 3" xfId="37820"/>
    <cellStyle name="Subtotal (line) 3 2 47 4" xfId="37821"/>
    <cellStyle name="Subtotal (line) 3 2 48" xfId="37822"/>
    <cellStyle name="Subtotal (line) 3 2 49" xfId="37823"/>
    <cellStyle name="Subtotal (line) 3 2 5" xfId="5217"/>
    <cellStyle name="Subtotal (line) 3 2 5 2" xfId="37824"/>
    <cellStyle name="Subtotal (line) 3 2 5 2 2" xfId="37825"/>
    <cellStyle name="Subtotal (line) 3 2 5 2 3" xfId="37826"/>
    <cellStyle name="Subtotal (line) 3 2 5 2 4" xfId="37827"/>
    <cellStyle name="Subtotal (line) 3 2 5 3" xfId="37828"/>
    <cellStyle name="Subtotal (line) 3 2 5 4" xfId="37829"/>
    <cellStyle name="Subtotal (line) 3 2 5 5" xfId="37830"/>
    <cellStyle name="Subtotal (line) 3 2 50" xfId="37831"/>
    <cellStyle name="Subtotal (line) 3 2 6" xfId="5218"/>
    <cellStyle name="Subtotal (line) 3 2 6 2" xfId="37832"/>
    <cellStyle name="Subtotal (line) 3 2 6 2 2" xfId="37833"/>
    <cellStyle name="Subtotal (line) 3 2 6 2 3" xfId="37834"/>
    <cellStyle name="Subtotal (line) 3 2 6 2 4" xfId="37835"/>
    <cellStyle name="Subtotal (line) 3 2 6 3" xfId="37836"/>
    <cellStyle name="Subtotal (line) 3 2 6 4" xfId="37837"/>
    <cellStyle name="Subtotal (line) 3 2 6 5" xfId="37838"/>
    <cellStyle name="Subtotal (line) 3 2 7" xfId="5219"/>
    <cellStyle name="Subtotal (line) 3 2 7 2" xfId="37839"/>
    <cellStyle name="Subtotal (line) 3 2 7 2 2" xfId="37840"/>
    <cellStyle name="Subtotal (line) 3 2 7 2 3" xfId="37841"/>
    <cellStyle name="Subtotal (line) 3 2 7 2 4" xfId="37842"/>
    <cellStyle name="Subtotal (line) 3 2 7 3" xfId="37843"/>
    <cellStyle name="Subtotal (line) 3 2 7 4" xfId="37844"/>
    <cellStyle name="Subtotal (line) 3 2 7 5" xfId="37845"/>
    <cellStyle name="Subtotal (line) 3 2 8" xfId="5220"/>
    <cellStyle name="Subtotal (line) 3 2 8 2" xfId="37846"/>
    <cellStyle name="Subtotal (line) 3 2 8 2 2" xfId="37847"/>
    <cellStyle name="Subtotal (line) 3 2 8 2 3" xfId="37848"/>
    <cellStyle name="Subtotal (line) 3 2 8 2 4" xfId="37849"/>
    <cellStyle name="Subtotal (line) 3 2 8 3" xfId="37850"/>
    <cellStyle name="Subtotal (line) 3 2 8 4" xfId="37851"/>
    <cellStyle name="Subtotal (line) 3 2 8 5" xfId="37852"/>
    <cellStyle name="Subtotal (line) 3 2 9" xfId="5221"/>
    <cellStyle name="Subtotal (line) 3 2 9 2" xfId="37853"/>
    <cellStyle name="Subtotal (line) 3 2 9 2 2" xfId="37854"/>
    <cellStyle name="Subtotal (line) 3 2 9 2 3" xfId="37855"/>
    <cellStyle name="Subtotal (line) 3 2 9 2 4" xfId="37856"/>
    <cellStyle name="Subtotal (line) 3 2 9 3" xfId="37857"/>
    <cellStyle name="Subtotal (line) 3 2 9 4" xfId="37858"/>
    <cellStyle name="Subtotal (line) 3 2 9 5" xfId="37859"/>
    <cellStyle name="Subtotal (line) 3 3" xfId="5222"/>
    <cellStyle name="Subtotal (line) 3 3 10" xfId="5223"/>
    <cellStyle name="Subtotal (line) 3 3 10 2" xfId="37860"/>
    <cellStyle name="Subtotal (line) 3 3 10 2 2" xfId="37861"/>
    <cellStyle name="Subtotal (line) 3 3 10 2 3" xfId="37862"/>
    <cellStyle name="Subtotal (line) 3 3 10 2 4" xfId="37863"/>
    <cellStyle name="Subtotal (line) 3 3 10 3" xfId="37864"/>
    <cellStyle name="Subtotal (line) 3 3 10 4" xfId="37865"/>
    <cellStyle name="Subtotal (line) 3 3 10 5" xfId="37866"/>
    <cellStyle name="Subtotal (line) 3 3 11" xfId="5224"/>
    <cellStyle name="Subtotal (line) 3 3 11 2" xfId="37867"/>
    <cellStyle name="Subtotal (line) 3 3 11 2 2" xfId="37868"/>
    <cellStyle name="Subtotal (line) 3 3 11 2 3" xfId="37869"/>
    <cellStyle name="Subtotal (line) 3 3 11 2 4" xfId="37870"/>
    <cellStyle name="Subtotal (line) 3 3 11 3" xfId="37871"/>
    <cellStyle name="Subtotal (line) 3 3 11 4" xfId="37872"/>
    <cellStyle name="Subtotal (line) 3 3 11 5" xfId="37873"/>
    <cellStyle name="Subtotal (line) 3 3 12" xfId="5225"/>
    <cellStyle name="Subtotal (line) 3 3 12 2" xfId="37874"/>
    <cellStyle name="Subtotal (line) 3 3 12 2 2" xfId="37875"/>
    <cellStyle name="Subtotal (line) 3 3 12 2 3" xfId="37876"/>
    <cellStyle name="Subtotal (line) 3 3 12 2 4" xfId="37877"/>
    <cellStyle name="Subtotal (line) 3 3 12 3" xfId="37878"/>
    <cellStyle name="Subtotal (line) 3 3 12 4" xfId="37879"/>
    <cellStyle name="Subtotal (line) 3 3 12 5" xfId="37880"/>
    <cellStyle name="Subtotal (line) 3 3 13" xfId="5226"/>
    <cellStyle name="Subtotal (line) 3 3 13 2" xfId="37881"/>
    <cellStyle name="Subtotal (line) 3 3 13 2 2" xfId="37882"/>
    <cellStyle name="Subtotal (line) 3 3 13 2 3" xfId="37883"/>
    <cellStyle name="Subtotal (line) 3 3 13 2 4" xfId="37884"/>
    <cellStyle name="Subtotal (line) 3 3 13 3" xfId="37885"/>
    <cellStyle name="Subtotal (line) 3 3 13 4" xfId="37886"/>
    <cellStyle name="Subtotal (line) 3 3 13 5" xfId="37887"/>
    <cellStyle name="Subtotal (line) 3 3 14" xfId="5227"/>
    <cellStyle name="Subtotal (line) 3 3 14 2" xfId="37888"/>
    <cellStyle name="Subtotal (line) 3 3 14 2 2" xfId="37889"/>
    <cellStyle name="Subtotal (line) 3 3 14 2 3" xfId="37890"/>
    <cellStyle name="Subtotal (line) 3 3 14 2 4" xfId="37891"/>
    <cellStyle name="Subtotal (line) 3 3 14 3" xfId="37892"/>
    <cellStyle name="Subtotal (line) 3 3 14 4" xfId="37893"/>
    <cellStyle name="Subtotal (line) 3 3 14 5" xfId="37894"/>
    <cellStyle name="Subtotal (line) 3 3 15" xfId="5228"/>
    <cellStyle name="Subtotal (line) 3 3 15 2" xfId="37895"/>
    <cellStyle name="Subtotal (line) 3 3 15 2 2" xfId="37896"/>
    <cellStyle name="Subtotal (line) 3 3 15 2 3" xfId="37897"/>
    <cellStyle name="Subtotal (line) 3 3 15 2 4" xfId="37898"/>
    <cellStyle name="Subtotal (line) 3 3 15 3" xfId="37899"/>
    <cellStyle name="Subtotal (line) 3 3 15 4" xfId="37900"/>
    <cellStyle name="Subtotal (line) 3 3 15 5" xfId="37901"/>
    <cellStyle name="Subtotal (line) 3 3 16" xfId="5229"/>
    <cellStyle name="Subtotal (line) 3 3 16 2" xfId="37902"/>
    <cellStyle name="Subtotal (line) 3 3 16 2 2" xfId="37903"/>
    <cellStyle name="Subtotal (line) 3 3 16 2 3" xfId="37904"/>
    <cellStyle name="Subtotal (line) 3 3 16 2 4" xfId="37905"/>
    <cellStyle name="Subtotal (line) 3 3 16 3" xfId="37906"/>
    <cellStyle name="Subtotal (line) 3 3 16 4" xfId="37907"/>
    <cellStyle name="Subtotal (line) 3 3 16 5" xfId="37908"/>
    <cellStyle name="Subtotal (line) 3 3 17" xfId="5230"/>
    <cellStyle name="Subtotal (line) 3 3 17 2" xfId="37909"/>
    <cellStyle name="Subtotal (line) 3 3 17 2 2" xfId="37910"/>
    <cellStyle name="Subtotal (line) 3 3 17 2 3" xfId="37911"/>
    <cellStyle name="Subtotal (line) 3 3 17 2 4" xfId="37912"/>
    <cellStyle name="Subtotal (line) 3 3 17 3" xfId="37913"/>
    <cellStyle name="Subtotal (line) 3 3 17 4" xfId="37914"/>
    <cellStyle name="Subtotal (line) 3 3 17 5" xfId="37915"/>
    <cellStyle name="Subtotal (line) 3 3 18" xfId="5231"/>
    <cellStyle name="Subtotal (line) 3 3 18 2" xfId="37916"/>
    <cellStyle name="Subtotal (line) 3 3 18 2 2" xfId="37917"/>
    <cellStyle name="Subtotal (line) 3 3 18 2 3" xfId="37918"/>
    <cellStyle name="Subtotal (line) 3 3 18 2 4" xfId="37919"/>
    <cellStyle name="Subtotal (line) 3 3 18 3" xfId="37920"/>
    <cellStyle name="Subtotal (line) 3 3 18 4" xfId="37921"/>
    <cellStyle name="Subtotal (line) 3 3 18 5" xfId="37922"/>
    <cellStyle name="Subtotal (line) 3 3 19" xfId="5232"/>
    <cellStyle name="Subtotal (line) 3 3 19 2" xfId="37923"/>
    <cellStyle name="Subtotal (line) 3 3 19 2 2" xfId="37924"/>
    <cellStyle name="Subtotal (line) 3 3 19 2 3" xfId="37925"/>
    <cellStyle name="Subtotal (line) 3 3 19 2 4" xfId="37926"/>
    <cellStyle name="Subtotal (line) 3 3 19 3" xfId="37927"/>
    <cellStyle name="Subtotal (line) 3 3 19 4" xfId="37928"/>
    <cellStyle name="Subtotal (line) 3 3 19 5" xfId="37929"/>
    <cellStyle name="Subtotal (line) 3 3 2" xfId="5233"/>
    <cellStyle name="Subtotal (line) 3 3 2 10" xfId="5234"/>
    <cellStyle name="Subtotal (line) 3 3 2 10 2" xfId="37930"/>
    <cellStyle name="Subtotal (line) 3 3 2 10 2 2" xfId="37931"/>
    <cellStyle name="Subtotal (line) 3 3 2 10 2 3" xfId="37932"/>
    <cellStyle name="Subtotal (line) 3 3 2 10 2 4" xfId="37933"/>
    <cellStyle name="Subtotal (line) 3 3 2 10 3" xfId="37934"/>
    <cellStyle name="Subtotal (line) 3 3 2 10 4" xfId="37935"/>
    <cellStyle name="Subtotal (line) 3 3 2 10 5" xfId="37936"/>
    <cellStyle name="Subtotal (line) 3 3 2 11" xfId="5235"/>
    <cellStyle name="Subtotal (line) 3 3 2 11 2" xfId="37937"/>
    <cellStyle name="Subtotal (line) 3 3 2 11 2 2" xfId="37938"/>
    <cellStyle name="Subtotal (line) 3 3 2 11 2 3" xfId="37939"/>
    <cellStyle name="Subtotal (line) 3 3 2 11 2 4" xfId="37940"/>
    <cellStyle name="Subtotal (line) 3 3 2 11 3" xfId="37941"/>
    <cellStyle name="Subtotal (line) 3 3 2 11 4" xfId="37942"/>
    <cellStyle name="Subtotal (line) 3 3 2 11 5" xfId="37943"/>
    <cellStyle name="Subtotal (line) 3 3 2 12" xfId="5236"/>
    <cellStyle name="Subtotal (line) 3 3 2 12 2" xfId="37944"/>
    <cellStyle name="Subtotal (line) 3 3 2 12 2 2" xfId="37945"/>
    <cellStyle name="Subtotal (line) 3 3 2 12 2 3" xfId="37946"/>
    <cellStyle name="Subtotal (line) 3 3 2 12 2 4" xfId="37947"/>
    <cellStyle name="Subtotal (line) 3 3 2 12 3" xfId="37948"/>
    <cellStyle name="Subtotal (line) 3 3 2 12 4" xfId="37949"/>
    <cellStyle name="Subtotal (line) 3 3 2 12 5" xfId="37950"/>
    <cellStyle name="Subtotal (line) 3 3 2 13" xfId="5237"/>
    <cellStyle name="Subtotal (line) 3 3 2 13 2" xfId="37951"/>
    <cellStyle name="Subtotal (line) 3 3 2 13 2 2" xfId="37952"/>
    <cellStyle name="Subtotal (line) 3 3 2 13 2 3" xfId="37953"/>
    <cellStyle name="Subtotal (line) 3 3 2 13 2 4" xfId="37954"/>
    <cellStyle name="Subtotal (line) 3 3 2 13 3" xfId="37955"/>
    <cellStyle name="Subtotal (line) 3 3 2 13 4" xfId="37956"/>
    <cellStyle name="Subtotal (line) 3 3 2 13 5" xfId="37957"/>
    <cellStyle name="Subtotal (line) 3 3 2 14" xfId="5238"/>
    <cellStyle name="Subtotal (line) 3 3 2 14 2" xfId="37958"/>
    <cellStyle name="Subtotal (line) 3 3 2 14 2 2" xfId="37959"/>
    <cellStyle name="Subtotal (line) 3 3 2 14 2 3" xfId="37960"/>
    <cellStyle name="Subtotal (line) 3 3 2 14 2 4" xfId="37961"/>
    <cellStyle name="Subtotal (line) 3 3 2 14 3" xfId="37962"/>
    <cellStyle name="Subtotal (line) 3 3 2 14 4" xfId="37963"/>
    <cellStyle name="Subtotal (line) 3 3 2 14 5" xfId="37964"/>
    <cellStyle name="Subtotal (line) 3 3 2 15" xfId="5239"/>
    <cellStyle name="Subtotal (line) 3 3 2 15 2" xfId="37965"/>
    <cellStyle name="Subtotal (line) 3 3 2 15 2 2" xfId="37966"/>
    <cellStyle name="Subtotal (line) 3 3 2 15 2 3" xfId="37967"/>
    <cellStyle name="Subtotal (line) 3 3 2 15 2 4" xfId="37968"/>
    <cellStyle name="Subtotal (line) 3 3 2 15 3" xfId="37969"/>
    <cellStyle name="Subtotal (line) 3 3 2 15 4" xfId="37970"/>
    <cellStyle name="Subtotal (line) 3 3 2 15 5" xfId="37971"/>
    <cellStyle name="Subtotal (line) 3 3 2 16" xfId="5240"/>
    <cellStyle name="Subtotal (line) 3 3 2 16 2" xfId="37972"/>
    <cellStyle name="Subtotal (line) 3 3 2 16 2 2" xfId="37973"/>
    <cellStyle name="Subtotal (line) 3 3 2 16 2 3" xfId="37974"/>
    <cellStyle name="Subtotal (line) 3 3 2 16 2 4" xfId="37975"/>
    <cellStyle name="Subtotal (line) 3 3 2 16 3" xfId="37976"/>
    <cellStyle name="Subtotal (line) 3 3 2 16 4" xfId="37977"/>
    <cellStyle name="Subtotal (line) 3 3 2 16 5" xfId="37978"/>
    <cellStyle name="Subtotal (line) 3 3 2 17" xfId="5241"/>
    <cellStyle name="Subtotal (line) 3 3 2 17 2" xfId="37979"/>
    <cellStyle name="Subtotal (line) 3 3 2 17 2 2" xfId="37980"/>
    <cellStyle name="Subtotal (line) 3 3 2 17 2 3" xfId="37981"/>
    <cellStyle name="Subtotal (line) 3 3 2 17 2 4" xfId="37982"/>
    <cellStyle name="Subtotal (line) 3 3 2 17 3" xfId="37983"/>
    <cellStyle name="Subtotal (line) 3 3 2 17 4" xfId="37984"/>
    <cellStyle name="Subtotal (line) 3 3 2 17 5" xfId="37985"/>
    <cellStyle name="Subtotal (line) 3 3 2 18" xfId="5242"/>
    <cellStyle name="Subtotal (line) 3 3 2 18 2" xfId="37986"/>
    <cellStyle name="Subtotal (line) 3 3 2 18 2 2" xfId="37987"/>
    <cellStyle name="Subtotal (line) 3 3 2 18 2 3" xfId="37988"/>
    <cellStyle name="Subtotal (line) 3 3 2 18 2 4" xfId="37989"/>
    <cellStyle name="Subtotal (line) 3 3 2 18 3" xfId="37990"/>
    <cellStyle name="Subtotal (line) 3 3 2 18 4" xfId="37991"/>
    <cellStyle name="Subtotal (line) 3 3 2 18 5" xfId="37992"/>
    <cellStyle name="Subtotal (line) 3 3 2 19" xfId="5243"/>
    <cellStyle name="Subtotal (line) 3 3 2 19 2" xfId="37993"/>
    <cellStyle name="Subtotal (line) 3 3 2 19 2 2" xfId="37994"/>
    <cellStyle name="Subtotal (line) 3 3 2 19 2 3" xfId="37995"/>
    <cellStyle name="Subtotal (line) 3 3 2 19 2 4" xfId="37996"/>
    <cellStyle name="Subtotal (line) 3 3 2 19 3" xfId="37997"/>
    <cellStyle name="Subtotal (line) 3 3 2 19 4" xfId="37998"/>
    <cellStyle name="Subtotal (line) 3 3 2 19 5" xfId="37999"/>
    <cellStyle name="Subtotal (line) 3 3 2 2" xfId="5244"/>
    <cellStyle name="Subtotal (line) 3 3 2 2 2" xfId="38000"/>
    <cellStyle name="Subtotal (line) 3 3 2 2 2 2" xfId="38001"/>
    <cellStyle name="Subtotal (line) 3 3 2 2 2 3" xfId="38002"/>
    <cellStyle name="Subtotal (line) 3 3 2 2 2 4" xfId="38003"/>
    <cellStyle name="Subtotal (line) 3 3 2 2 3" xfId="38004"/>
    <cellStyle name="Subtotal (line) 3 3 2 2 4" xfId="38005"/>
    <cellStyle name="Subtotal (line) 3 3 2 2 5" xfId="38006"/>
    <cellStyle name="Subtotal (line) 3 3 2 20" xfId="5245"/>
    <cellStyle name="Subtotal (line) 3 3 2 20 2" xfId="38007"/>
    <cellStyle name="Subtotal (line) 3 3 2 20 2 2" xfId="38008"/>
    <cellStyle name="Subtotal (line) 3 3 2 20 2 3" xfId="38009"/>
    <cellStyle name="Subtotal (line) 3 3 2 20 2 4" xfId="38010"/>
    <cellStyle name="Subtotal (line) 3 3 2 20 3" xfId="38011"/>
    <cellStyle name="Subtotal (line) 3 3 2 20 4" xfId="38012"/>
    <cellStyle name="Subtotal (line) 3 3 2 20 5" xfId="38013"/>
    <cellStyle name="Subtotal (line) 3 3 2 21" xfId="5246"/>
    <cellStyle name="Subtotal (line) 3 3 2 21 2" xfId="38014"/>
    <cellStyle name="Subtotal (line) 3 3 2 21 2 2" xfId="38015"/>
    <cellStyle name="Subtotal (line) 3 3 2 21 2 3" xfId="38016"/>
    <cellStyle name="Subtotal (line) 3 3 2 21 2 4" xfId="38017"/>
    <cellStyle name="Subtotal (line) 3 3 2 21 3" xfId="38018"/>
    <cellStyle name="Subtotal (line) 3 3 2 21 4" xfId="38019"/>
    <cellStyle name="Subtotal (line) 3 3 2 21 5" xfId="38020"/>
    <cellStyle name="Subtotal (line) 3 3 2 22" xfId="5247"/>
    <cellStyle name="Subtotal (line) 3 3 2 22 2" xfId="38021"/>
    <cellStyle name="Subtotal (line) 3 3 2 22 2 2" xfId="38022"/>
    <cellStyle name="Subtotal (line) 3 3 2 22 2 3" xfId="38023"/>
    <cellStyle name="Subtotal (line) 3 3 2 22 2 4" xfId="38024"/>
    <cellStyle name="Subtotal (line) 3 3 2 22 3" xfId="38025"/>
    <cellStyle name="Subtotal (line) 3 3 2 22 4" xfId="38026"/>
    <cellStyle name="Subtotal (line) 3 3 2 22 5" xfId="38027"/>
    <cellStyle name="Subtotal (line) 3 3 2 23" xfId="5248"/>
    <cellStyle name="Subtotal (line) 3 3 2 23 2" xfId="38028"/>
    <cellStyle name="Subtotal (line) 3 3 2 23 2 2" xfId="38029"/>
    <cellStyle name="Subtotal (line) 3 3 2 23 2 3" xfId="38030"/>
    <cellStyle name="Subtotal (line) 3 3 2 23 2 4" xfId="38031"/>
    <cellStyle name="Subtotal (line) 3 3 2 23 3" xfId="38032"/>
    <cellStyle name="Subtotal (line) 3 3 2 23 4" xfId="38033"/>
    <cellStyle name="Subtotal (line) 3 3 2 23 5" xfId="38034"/>
    <cellStyle name="Subtotal (line) 3 3 2 24" xfId="5249"/>
    <cellStyle name="Subtotal (line) 3 3 2 24 2" xfId="38035"/>
    <cellStyle name="Subtotal (line) 3 3 2 24 2 2" xfId="38036"/>
    <cellStyle name="Subtotal (line) 3 3 2 24 2 3" xfId="38037"/>
    <cellStyle name="Subtotal (line) 3 3 2 24 2 4" xfId="38038"/>
    <cellStyle name="Subtotal (line) 3 3 2 24 3" xfId="38039"/>
    <cellStyle name="Subtotal (line) 3 3 2 24 4" xfId="38040"/>
    <cellStyle name="Subtotal (line) 3 3 2 24 5" xfId="38041"/>
    <cellStyle name="Subtotal (line) 3 3 2 25" xfId="5250"/>
    <cellStyle name="Subtotal (line) 3 3 2 25 2" xfId="38042"/>
    <cellStyle name="Subtotal (line) 3 3 2 25 2 2" xfId="38043"/>
    <cellStyle name="Subtotal (line) 3 3 2 25 2 3" xfId="38044"/>
    <cellStyle name="Subtotal (line) 3 3 2 25 2 4" xfId="38045"/>
    <cellStyle name="Subtotal (line) 3 3 2 25 3" xfId="38046"/>
    <cellStyle name="Subtotal (line) 3 3 2 25 4" xfId="38047"/>
    <cellStyle name="Subtotal (line) 3 3 2 25 5" xfId="38048"/>
    <cellStyle name="Subtotal (line) 3 3 2 26" xfId="5251"/>
    <cellStyle name="Subtotal (line) 3 3 2 26 2" xfId="38049"/>
    <cellStyle name="Subtotal (line) 3 3 2 26 2 2" xfId="38050"/>
    <cellStyle name="Subtotal (line) 3 3 2 26 2 3" xfId="38051"/>
    <cellStyle name="Subtotal (line) 3 3 2 26 2 4" xfId="38052"/>
    <cellStyle name="Subtotal (line) 3 3 2 26 3" xfId="38053"/>
    <cellStyle name="Subtotal (line) 3 3 2 26 4" xfId="38054"/>
    <cellStyle name="Subtotal (line) 3 3 2 26 5" xfId="38055"/>
    <cellStyle name="Subtotal (line) 3 3 2 27" xfId="5252"/>
    <cellStyle name="Subtotal (line) 3 3 2 27 2" xfId="38056"/>
    <cellStyle name="Subtotal (line) 3 3 2 27 2 2" xfId="38057"/>
    <cellStyle name="Subtotal (line) 3 3 2 27 2 3" xfId="38058"/>
    <cellStyle name="Subtotal (line) 3 3 2 27 2 4" xfId="38059"/>
    <cellStyle name="Subtotal (line) 3 3 2 27 3" xfId="38060"/>
    <cellStyle name="Subtotal (line) 3 3 2 27 4" xfId="38061"/>
    <cellStyle name="Subtotal (line) 3 3 2 27 5" xfId="38062"/>
    <cellStyle name="Subtotal (line) 3 3 2 28" xfId="5253"/>
    <cellStyle name="Subtotal (line) 3 3 2 28 2" xfId="38063"/>
    <cellStyle name="Subtotal (line) 3 3 2 28 2 2" xfId="38064"/>
    <cellStyle name="Subtotal (line) 3 3 2 28 2 3" xfId="38065"/>
    <cellStyle name="Subtotal (line) 3 3 2 28 2 4" xfId="38066"/>
    <cellStyle name="Subtotal (line) 3 3 2 28 3" xfId="38067"/>
    <cellStyle name="Subtotal (line) 3 3 2 28 4" xfId="38068"/>
    <cellStyle name="Subtotal (line) 3 3 2 28 5" xfId="38069"/>
    <cellStyle name="Subtotal (line) 3 3 2 29" xfId="5254"/>
    <cellStyle name="Subtotal (line) 3 3 2 29 2" xfId="38070"/>
    <cellStyle name="Subtotal (line) 3 3 2 29 2 2" xfId="38071"/>
    <cellStyle name="Subtotal (line) 3 3 2 29 2 3" xfId="38072"/>
    <cellStyle name="Subtotal (line) 3 3 2 29 2 4" xfId="38073"/>
    <cellStyle name="Subtotal (line) 3 3 2 29 3" xfId="38074"/>
    <cellStyle name="Subtotal (line) 3 3 2 29 4" xfId="38075"/>
    <cellStyle name="Subtotal (line) 3 3 2 29 5" xfId="38076"/>
    <cellStyle name="Subtotal (line) 3 3 2 3" xfId="5255"/>
    <cellStyle name="Subtotal (line) 3 3 2 3 2" xfId="38077"/>
    <cellStyle name="Subtotal (line) 3 3 2 3 2 2" xfId="38078"/>
    <cellStyle name="Subtotal (line) 3 3 2 3 2 3" xfId="38079"/>
    <cellStyle name="Subtotal (line) 3 3 2 3 2 4" xfId="38080"/>
    <cellStyle name="Subtotal (line) 3 3 2 3 3" xfId="38081"/>
    <cellStyle name="Subtotal (line) 3 3 2 3 4" xfId="38082"/>
    <cellStyle name="Subtotal (line) 3 3 2 3 5" xfId="38083"/>
    <cellStyle name="Subtotal (line) 3 3 2 30" xfId="5256"/>
    <cellStyle name="Subtotal (line) 3 3 2 30 2" xfId="38084"/>
    <cellStyle name="Subtotal (line) 3 3 2 30 2 2" xfId="38085"/>
    <cellStyle name="Subtotal (line) 3 3 2 30 2 3" xfId="38086"/>
    <cellStyle name="Subtotal (line) 3 3 2 30 2 4" xfId="38087"/>
    <cellStyle name="Subtotal (line) 3 3 2 30 3" xfId="38088"/>
    <cellStyle name="Subtotal (line) 3 3 2 30 4" xfId="38089"/>
    <cellStyle name="Subtotal (line) 3 3 2 30 5" xfId="38090"/>
    <cellStyle name="Subtotal (line) 3 3 2 31" xfId="5257"/>
    <cellStyle name="Subtotal (line) 3 3 2 31 2" xfId="38091"/>
    <cellStyle name="Subtotal (line) 3 3 2 31 2 2" xfId="38092"/>
    <cellStyle name="Subtotal (line) 3 3 2 31 2 3" xfId="38093"/>
    <cellStyle name="Subtotal (line) 3 3 2 31 2 4" xfId="38094"/>
    <cellStyle name="Subtotal (line) 3 3 2 31 3" xfId="38095"/>
    <cellStyle name="Subtotal (line) 3 3 2 31 4" xfId="38096"/>
    <cellStyle name="Subtotal (line) 3 3 2 31 5" xfId="38097"/>
    <cellStyle name="Subtotal (line) 3 3 2 32" xfId="5258"/>
    <cellStyle name="Subtotal (line) 3 3 2 32 2" xfId="38098"/>
    <cellStyle name="Subtotal (line) 3 3 2 32 2 2" xfId="38099"/>
    <cellStyle name="Subtotal (line) 3 3 2 32 2 3" xfId="38100"/>
    <cellStyle name="Subtotal (line) 3 3 2 32 2 4" xfId="38101"/>
    <cellStyle name="Subtotal (line) 3 3 2 32 3" xfId="38102"/>
    <cellStyle name="Subtotal (line) 3 3 2 32 4" xfId="38103"/>
    <cellStyle name="Subtotal (line) 3 3 2 32 5" xfId="38104"/>
    <cellStyle name="Subtotal (line) 3 3 2 33" xfId="5259"/>
    <cellStyle name="Subtotal (line) 3 3 2 33 2" xfId="38105"/>
    <cellStyle name="Subtotal (line) 3 3 2 33 2 2" xfId="38106"/>
    <cellStyle name="Subtotal (line) 3 3 2 33 2 3" xfId="38107"/>
    <cellStyle name="Subtotal (line) 3 3 2 33 2 4" xfId="38108"/>
    <cellStyle name="Subtotal (line) 3 3 2 33 3" xfId="38109"/>
    <cellStyle name="Subtotal (line) 3 3 2 33 4" xfId="38110"/>
    <cellStyle name="Subtotal (line) 3 3 2 33 5" xfId="38111"/>
    <cellStyle name="Subtotal (line) 3 3 2 34" xfId="5260"/>
    <cellStyle name="Subtotal (line) 3 3 2 34 2" xfId="38112"/>
    <cellStyle name="Subtotal (line) 3 3 2 34 2 2" xfId="38113"/>
    <cellStyle name="Subtotal (line) 3 3 2 34 2 3" xfId="38114"/>
    <cellStyle name="Subtotal (line) 3 3 2 34 2 4" xfId="38115"/>
    <cellStyle name="Subtotal (line) 3 3 2 34 3" xfId="38116"/>
    <cellStyle name="Subtotal (line) 3 3 2 34 4" xfId="38117"/>
    <cellStyle name="Subtotal (line) 3 3 2 34 5" xfId="38118"/>
    <cellStyle name="Subtotal (line) 3 3 2 35" xfId="5261"/>
    <cellStyle name="Subtotal (line) 3 3 2 35 2" xfId="38119"/>
    <cellStyle name="Subtotal (line) 3 3 2 35 2 2" xfId="38120"/>
    <cellStyle name="Subtotal (line) 3 3 2 35 2 3" xfId="38121"/>
    <cellStyle name="Subtotal (line) 3 3 2 35 2 4" xfId="38122"/>
    <cellStyle name="Subtotal (line) 3 3 2 35 3" xfId="38123"/>
    <cellStyle name="Subtotal (line) 3 3 2 35 4" xfId="38124"/>
    <cellStyle name="Subtotal (line) 3 3 2 35 5" xfId="38125"/>
    <cellStyle name="Subtotal (line) 3 3 2 36" xfId="5262"/>
    <cellStyle name="Subtotal (line) 3 3 2 36 2" xfId="38126"/>
    <cellStyle name="Subtotal (line) 3 3 2 36 2 2" xfId="38127"/>
    <cellStyle name="Subtotal (line) 3 3 2 36 2 3" xfId="38128"/>
    <cellStyle name="Subtotal (line) 3 3 2 36 2 4" xfId="38129"/>
    <cellStyle name="Subtotal (line) 3 3 2 36 3" xfId="38130"/>
    <cellStyle name="Subtotal (line) 3 3 2 36 4" xfId="38131"/>
    <cellStyle name="Subtotal (line) 3 3 2 36 5" xfId="38132"/>
    <cellStyle name="Subtotal (line) 3 3 2 37" xfId="5263"/>
    <cellStyle name="Subtotal (line) 3 3 2 37 2" xfId="38133"/>
    <cellStyle name="Subtotal (line) 3 3 2 37 2 2" xfId="38134"/>
    <cellStyle name="Subtotal (line) 3 3 2 37 2 3" xfId="38135"/>
    <cellStyle name="Subtotal (line) 3 3 2 37 2 4" xfId="38136"/>
    <cellStyle name="Subtotal (line) 3 3 2 37 3" xfId="38137"/>
    <cellStyle name="Subtotal (line) 3 3 2 37 4" xfId="38138"/>
    <cellStyle name="Subtotal (line) 3 3 2 37 5" xfId="38139"/>
    <cellStyle name="Subtotal (line) 3 3 2 38" xfId="5264"/>
    <cellStyle name="Subtotal (line) 3 3 2 38 2" xfId="38140"/>
    <cellStyle name="Subtotal (line) 3 3 2 38 2 2" xfId="38141"/>
    <cellStyle name="Subtotal (line) 3 3 2 38 2 3" xfId="38142"/>
    <cellStyle name="Subtotal (line) 3 3 2 38 2 4" xfId="38143"/>
    <cellStyle name="Subtotal (line) 3 3 2 38 3" xfId="38144"/>
    <cellStyle name="Subtotal (line) 3 3 2 38 4" xfId="38145"/>
    <cellStyle name="Subtotal (line) 3 3 2 38 5" xfId="38146"/>
    <cellStyle name="Subtotal (line) 3 3 2 39" xfId="5265"/>
    <cellStyle name="Subtotal (line) 3 3 2 39 2" xfId="38147"/>
    <cellStyle name="Subtotal (line) 3 3 2 39 2 2" xfId="38148"/>
    <cellStyle name="Subtotal (line) 3 3 2 39 2 3" xfId="38149"/>
    <cellStyle name="Subtotal (line) 3 3 2 39 2 4" xfId="38150"/>
    <cellStyle name="Subtotal (line) 3 3 2 39 3" xfId="38151"/>
    <cellStyle name="Subtotal (line) 3 3 2 39 4" xfId="38152"/>
    <cellStyle name="Subtotal (line) 3 3 2 39 5" xfId="38153"/>
    <cellStyle name="Subtotal (line) 3 3 2 4" xfId="5266"/>
    <cellStyle name="Subtotal (line) 3 3 2 4 2" xfId="38154"/>
    <cellStyle name="Subtotal (line) 3 3 2 4 2 2" xfId="38155"/>
    <cellStyle name="Subtotal (line) 3 3 2 4 2 3" xfId="38156"/>
    <cellStyle name="Subtotal (line) 3 3 2 4 2 4" xfId="38157"/>
    <cellStyle name="Subtotal (line) 3 3 2 4 3" xfId="38158"/>
    <cellStyle name="Subtotal (line) 3 3 2 4 4" xfId="38159"/>
    <cellStyle name="Subtotal (line) 3 3 2 4 5" xfId="38160"/>
    <cellStyle name="Subtotal (line) 3 3 2 40" xfId="5267"/>
    <cellStyle name="Subtotal (line) 3 3 2 40 2" xfId="38161"/>
    <cellStyle name="Subtotal (line) 3 3 2 40 2 2" xfId="38162"/>
    <cellStyle name="Subtotal (line) 3 3 2 40 2 3" xfId="38163"/>
    <cellStyle name="Subtotal (line) 3 3 2 40 2 4" xfId="38164"/>
    <cellStyle name="Subtotal (line) 3 3 2 40 3" xfId="38165"/>
    <cellStyle name="Subtotal (line) 3 3 2 40 4" xfId="38166"/>
    <cellStyle name="Subtotal (line) 3 3 2 40 5" xfId="38167"/>
    <cellStyle name="Subtotal (line) 3 3 2 41" xfId="5268"/>
    <cellStyle name="Subtotal (line) 3 3 2 41 2" xfId="38168"/>
    <cellStyle name="Subtotal (line) 3 3 2 41 2 2" xfId="38169"/>
    <cellStyle name="Subtotal (line) 3 3 2 41 2 3" xfId="38170"/>
    <cellStyle name="Subtotal (line) 3 3 2 41 2 4" xfId="38171"/>
    <cellStyle name="Subtotal (line) 3 3 2 41 3" xfId="38172"/>
    <cellStyle name="Subtotal (line) 3 3 2 41 4" xfId="38173"/>
    <cellStyle name="Subtotal (line) 3 3 2 41 5" xfId="38174"/>
    <cellStyle name="Subtotal (line) 3 3 2 42" xfId="5269"/>
    <cellStyle name="Subtotal (line) 3 3 2 42 2" xfId="38175"/>
    <cellStyle name="Subtotal (line) 3 3 2 42 2 2" xfId="38176"/>
    <cellStyle name="Subtotal (line) 3 3 2 42 2 3" xfId="38177"/>
    <cellStyle name="Subtotal (line) 3 3 2 42 2 4" xfId="38178"/>
    <cellStyle name="Subtotal (line) 3 3 2 42 3" xfId="38179"/>
    <cellStyle name="Subtotal (line) 3 3 2 42 4" xfId="38180"/>
    <cellStyle name="Subtotal (line) 3 3 2 42 5" xfId="38181"/>
    <cellStyle name="Subtotal (line) 3 3 2 43" xfId="5270"/>
    <cellStyle name="Subtotal (line) 3 3 2 43 2" xfId="38182"/>
    <cellStyle name="Subtotal (line) 3 3 2 43 2 2" xfId="38183"/>
    <cellStyle name="Subtotal (line) 3 3 2 43 2 3" xfId="38184"/>
    <cellStyle name="Subtotal (line) 3 3 2 43 2 4" xfId="38185"/>
    <cellStyle name="Subtotal (line) 3 3 2 43 3" xfId="38186"/>
    <cellStyle name="Subtotal (line) 3 3 2 43 4" xfId="38187"/>
    <cellStyle name="Subtotal (line) 3 3 2 43 5" xfId="38188"/>
    <cellStyle name="Subtotal (line) 3 3 2 44" xfId="5271"/>
    <cellStyle name="Subtotal (line) 3 3 2 44 2" xfId="38189"/>
    <cellStyle name="Subtotal (line) 3 3 2 44 2 2" xfId="38190"/>
    <cellStyle name="Subtotal (line) 3 3 2 44 2 3" xfId="38191"/>
    <cellStyle name="Subtotal (line) 3 3 2 44 2 4" xfId="38192"/>
    <cellStyle name="Subtotal (line) 3 3 2 44 3" xfId="38193"/>
    <cellStyle name="Subtotal (line) 3 3 2 44 4" xfId="38194"/>
    <cellStyle name="Subtotal (line) 3 3 2 44 5" xfId="38195"/>
    <cellStyle name="Subtotal (line) 3 3 2 45" xfId="38196"/>
    <cellStyle name="Subtotal (line) 3 3 2 45 2" xfId="38197"/>
    <cellStyle name="Subtotal (line) 3 3 2 45 3" xfId="38198"/>
    <cellStyle name="Subtotal (line) 3 3 2 45 4" xfId="38199"/>
    <cellStyle name="Subtotal (line) 3 3 2 46" xfId="38200"/>
    <cellStyle name="Subtotal (line) 3 3 2 46 2" xfId="38201"/>
    <cellStyle name="Subtotal (line) 3 3 2 46 3" xfId="38202"/>
    <cellStyle name="Subtotal (line) 3 3 2 46 4" xfId="38203"/>
    <cellStyle name="Subtotal (line) 3 3 2 47" xfId="38204"/>
    <cellStyle name="Subtotal (line) 3 3 2 48" xfId="38205"/>
    <cellStyle name="Subtotal (line) 3 3 2 49" xfId="38206"/>
    <cellStyle name="Subtotal (line) 3 3 2 5" xfId="5272"/>
    <cellStyle name="Subtotal (line) 3 3 2 5 2" xfId="38207"/>
    <cellStyle name="Subtotal (line) 3 3 2 5 2 2" xfId="38208"/>
    <cellStyle name="Subtotal (line) 3 3 2 5 2 3" xfId="38209"/>
    <cellStyle name="Subtotal (line) 3 3 2 5 2 4" xfId="38210"/>
    <cellStyle name="Subtotal (line) 3 3 2 5 3" xfId="38211"/>
    <cellStyle name="Subtotal (line) 3 3 2 5 4" xfId="38212"/>
    <cellStyle name="Subtotal (line) 3 3 2 5 5" xfId="38213"/>
    <cellStyle name="Subtotal (line) 3 3 2 6" xfId="5273"/>
    <cellStyle name="Subtotal (line) 3 3 2 6 2" xfId="38214"/>
    <cellStyle name="Subtotal (line) 3 3 2 6 2 2" xfId="38215"/>
    <cellStyle name="Subtotal (line) 3 3 2 6 2 3" xfId="38216"/>
    <cellStyle name="Subtotal (line) 3 3 2 6 2 4" xfId="38217"/>
    <cellStyle name="Subtotal (line) 3 3 2 6 3" xfId="38218"/>
    <cellStyle name="Subtotal (line) 3 3 2 6 4" xfId="38219"/>
    <cellStyle name="Subtotal (line) 3 3 2 6 5" xfId="38220"/>
    <cellStyle name="Subtotal (line) 3 3 2 7" xfId="5274"/>
    <cellStyle name="Subtotal (line) 3 3 2 7 2" xfId="38221"/>
    <cellStyle name="Subtotal (line) 3 3 2 7 2 2" xfId="38222"/>
    <cellStyle name="Subtotal (line) 3 3 2 7 2 3" xfId="38223"/>
    <cellStyle name="Subtotal (line) 3 3 2 7 2 4" xfId="38224"/>
    <cellStyle name="Subtotal (line) 3 3 2 7 3" xfId="38225"/>
    <cellStyle name="Subtotal (line) 3 3 2 7 4" xfId="38226"/>
    <cellStyle name="Subtotal (line) 3 3 2 7 5" xfId="38227"/>
    <cellStyle name="Subtotal (line) 3 3 2 8" xfId="5275"/>
    <cellStyle name="Subtotal (line) 3 3 2 8 2" xfId="38228"/>
    <cellStyle name="Subtotal (line) 3 3 2 8 2 2" xfId="38229"/>
    <cellStyle name="Subtotal (line) 3 3 2 8 2 3" xfId="38230"/>
    <cellStyle name="Subtotal (line) 3 3 2 8 2 4" xfId="38231"/>
    <cellStyle name="Subtotal (line) 3 3 2 8 3" xfId="38232"/>
    <cellStyle name="Subtotal (line) 3 3 2 8 4" xfId="38233"/>
    <cellStyle name="Subtotal (line) 3 3 2 8 5" xfId="38234"/>
    <cellStyle name="Subtotal (line) 3 3 2 9" xfId="5276"/>
    <cellStyle name="Subtotal (line) 3 3 2 9 2" xfId="38235"/>
    <cellStyle name="Subtotal (line) 3 3 2 9 2 2" xfId="38236"/>
    <cellStyle name="Subtotal (line) 3 3 2 9 2 3" xfId="38237"/>
    <cellStyle name="Subtotal (line) 3 3 2 9 2 4" xfId="38238"/>
    <cellStyle name="Subtotal (line) 3 3 2 9 3" xfId="38239"/>
    <cellStyle name="Subtotal (line) 3 3 2 9 4" xfId="38240"/>
    <cellStyle name="Subtotal (line) 3 3 2 9 5" xfId="38241"/>
    <cellStyle name="Subtotal (line) 3 3 20" xfId="5277"/>
    <cellStyle name="Subtotal (line) 3 3 20 2" xfId="38242"/>
    <cellStyle name="Subtotal (line) 3 3 20 2 2" xfId="38243"/>
    <cellStyle name="Subtotal (line) 3 3 20 2 3" xfId="38244"/>
    <cellStyle name="Subtotal (line) 3 3 20 2 4" xfId="38245"/>
    <cellStyle name="Subtotal (line) 3 3 20 3" xfId="38246"/>
    <cellStyle name="Subtotal (line) 3 3 20 4" xfId="38247"/>
    <cellStyle name="Subtotal (line) 3 3 20 5" xfId="38248"/>
    <cellStyle name="Subtotal (line) 3 3 21" xfId="5278"/>
    <cellStyle name="Subtotal (line) 3 3 21 2" xfId="38249"/>
    <cellStyle name="Subtotal (line) 3 3 21 2 2" xfId="38250"/>
    <cellStyle name="Subtotal (line) 3 3 21 2 3" xfId="38251"/>
    <cellStyle name="Subtotal (line) 3 3 21 2 4" xfId="38252"/>
    <cellStyle name="Subtotal (line) 3 3 21 3" xfId="38253"/>
    <cellStyle name="Subtotal (line) 3 3 21 4" xfId="38254"/>
    <cellStyle name="Subtotal (line) 3 3 21 5" xfId="38255"/>
    <cellStyle name="Subtotal (line) 3 3 22" xfId="5279"/>
    <cellStyle name="Subtotal (line) 3 3 22 2" xfId="38256"/>
    <cellStyle name="Subtotal (line) 3 3 22 2 2" xfId="38257"/>
    <cellStyle name="Subtotal (line) 3 3 22 2 3" xfId="38258"/>
    <cellStyle name="Subtotal (line) 3 3 22 2 4" xfId="38259"/>
    <cellStyle name="Subtotal (line) 3 3 22 3" xfId="38260"/>
    <cellStyle name="Subtotal (line) 3 3 22 4" xfId="38261"/>
    <cellStyle name="Subtotal (line) 3 3 22 5" xfId="38262"/>
    <cellStyle name="Subtotal (line) 3 3 23" xfId="5280"/>
    <cellStyle name="Subtotal (line) 3 3 23 2" xfId="38263"/>
    <cellStyle name="Subtotal (line) 3 3 23 2 2" xfId="38264"/>
    <cellStyle name="Subtotal (line) 3 3 23 2 3" xfId="38265"/>
    <cellStyle name="Subtotal (line) 3 3 23 2 4" xfId="38266"/>
    <cellStyle name="Subtotal (line) 3 3 23 3" xfId="38267"/>
    <cellStyle name="Subtotal (line) 3 3 23 4" xfId="38268"/>
    <cellStyle name="Subtotal (line) 3 3 23 5" xfId="38269"/>
    <cellStyle name="Subtotal (line) 3 3 24" xfId="5281"/>
    <cellStyle name="Subtotal (line) 3 3 24 2" xfId="38270"/>
    <cellStyle name="Subtotal (line) 3 3 24 2 2" xfId="38271"/>
    <cellStyle name="Subtotal (line) 3 3 24 2 3" xfId="38272"/>
    <cellStyle name="Subtotal (line) 3 3 24 2 4" xfId="38273"/>
    <cellStyle name="Subtotal (line) 3 3 24 3" xfId="38274"/>
    <cellStyle name="Subtotal (line) 3 3 24 4" xfId="38275"/>
    <cellStyle name="Subtotal (line) 3 3 24 5" xfId="38276"/>
    <cellStyle name="Subtotal (line) 3 3 25" xfId="5282"/>
    <cellStyle name="Subtotal (line) 3 3 25 2" xfId="38277"/>
    <cellStyle name="Subtotal (line) 3 3 25 2 2" xfId="38278"/>
    <cellStyle name="Subtotal (line) 3 3 25 2 3" xfId="38279"/>
    <cellStyle name="Subtotal (line) 3 3 25 2 4" xfId="38280"/>
    <cellStyle name="Subtotal (line) 3 3 25 3" xfId="38281"/>
    <cellStyle name="Subtotal (line) 3 3 25 4" xfId="38282"/>
    <cellStyle name="Subtotal (line) 3 3 25 5" xfId="38283"/>
    <cellStyle name="Subtotal (line) 3 3 26" xfId="5283"/>
    <cellStyle name="Subtotal (line) 3 3 26 2" xfId="38284"/>
    <cellStyle name="Subtotal (line) 3 3 26 2 2" xfId="38285"/>
    <cellStyle name="Subtotal (line) 3 3 26 2 3" xfId="38286"/>
    <cellStyle name="Subtotal (line) 3 3 26 2 4" xfId="38287"/>
    <cellStyle name="Subtotal (line) 3 3 26 3" xfId="38288"/>
    <cellStyle name="Subtotal (line) 3 3 26 4" xfId="38289"/>
    <cellStyle name="Subtotal (line) 3 3 26 5" xfId="38290"/>
    <cellStyle name="Subtotal (line) 3 3 27" xfId="5284"/>
    <cellStyle name="Subtotal (line) 3 3 27 2" xfId="38291"/>
    <cellStyle name="Subtotal (line) 3 3 27 2 2" xfId="38292"/>
    <cellStyle name="Subtotal (line) 3 3 27 2 3" xfId="38293"/>
    <cellStyle name="Subtotal (line) 3 3 27 2 4" xfId="38294"/>
    <cellStyle name="Subtotal (line) 3 3 27 3" xfId="38295"/>
    <cellStyle name="Subtotal (line) 3 3 27 4" xfId="38296"/>
    <cellStyle name="Subtotal (line) 3 3 27 5" xfId="38297"/>
    <cellStyle name="Subtotal (line) 3 3 28" xfId="5285"/>
    <cellStyle name="Subtotal (line) 3 3 28 2" xfId="38298"/>
    <cellStyle name="Subtotal (line) 3 3 28 2 2" xfId="38299"/>
    <cellStyle name="Subtotal (line) 3 3 28 2 3" xfId="38300"/>
    <cellStyle name="Subtotal (line) 3 3 28 2 4" xfId="38301"/>
    <cellStyle name="Subtotal (line) 3 3 28 3" xfId="38302"/>
    <cellStyle name="Subtotal (line) 3 3 28 4" xfId="38303"/>
    <cellStyle name="Subtotal (line) 3 3 28 5" xfId="38304"/>
    <cellStyle name="Subtotal (line) 3 3 29" xfId="5286"/>
    <cellStyle name="Subtotal (line) 3 3 29 2" xfId="38305"/>
    <cellStyle name="Subtotal (line) 3 3 29 2 2" xfId="38306"/>
    <cellStyle name="Subtotal (line) 3 3 29 2 3" xfId="38307"/>
    <cellStyle name="Subtotal (line) 3 3 29 2 4" xfId="38308"/>
    <cellStyle name="Subtotal (line) 3 3 29 3" xfId="38309"/>
    <cellStyle name="Subtotal (line) 3 3 29 4" xfId="38310"/>
    <cellStyle name="Subtotal (line) 3 3 29 5" xfId="38311"/>
    <cellStyle name="Subtotal (line) 3 3 3" xfId="5287"/>
    <cellStyle name="Subtotal (line) 3 3 3 2" xfId="38312"/>
    <cellStyle name="Subtotal (line) 3 3 3 2 2" xfId="38313"/>
    <cellStyle name="Subtotal (line) 3 3 3 2 3" xfId="38314"/>
    <cellStyle name="Subtotal (line) 3 3 3 2 4" xfId="38315"/>
    <cellStyle name="Subtotal (line) 3 3 3 3" xfId="38316"/>
    <cellStyle name="Subtotal (line) 3 3 3 4" xfId="38317"/>
    <cellStyle name="Subtotal (line) 3 3 3 5" xfId="38318"/>
    <cellStyle name="Subtotal (line) 3 3 30" xfId="5288"/>
    <cellStyle name="Subtotal (line) 3 3 30 2" xfId="38319"/>
    <cellStyle name="Subtotal (line) 3 3 30 2 2" xfId="38320"/>
    <cellStyle name="Subtotal (line) 3 3 30 2 3" xfId="38321"/>
    <cellStyle name="Subtotal (line) 3 3 30 2 4" xfId="38322"/>
    <cellStyle name="Subtotal (line) 3 3 30 3" xfId="38323"/>
    <cellStyle name="Subtotal (line) 3 3 30 4" xfId="38324"/>
    <cellStyle name="Subtotal (line) 3 3 30 5" xfId="38325"/>
    <cellStyle name="Subtotal (line) 3 3 31" xfId="5289"/>
    <cellStyle name="Subtotal (line) 3 3 31 2" xfId="38326"/>
    <cellStyle name="Subtotal (line) 3 3 31 2 2" xfId="38327"/>
    <cellStyle name="Subtotal (line) 3 3 31 2 3" xfId="38328"/>
    <cellStyle name="Subtotal (line) 3 3 31 2 4" xfId="38329"/>
    <cellStyle name="Subtotal (line) 3 3 31 3" xfId="38330"/>
    <cellStyle name="Subtotal (line) 3 3 31 4" xfId="38331"/>
    <cellStyle name="Subtotal (line) 3 3 31 5" xfId="38332"/>
    <cellStyle name="Subtotal (line) 3 3 32" xfId="5290"/>
    <cellStyle name="Subtotal (line) 3 3 32 2" xfId="38333"/>
    <cellStyle name="Subtotal (line) 3 3 32 2 2" xfId="38334"/>
    <cellStyle name="Subtotal (line) 3 3 32 2 3" xfId="38335"/>
    <cellStyle name="Subtotal (line) 3 3 32 2 4" xfId="38336"/>
    <cellStyle name="Subtotal (line) 3 3 32 3" xfId="38337"/>
    <cellStyle name="Subtotal (line) 3 3 32 4" xfId="38338"/>
    <cellStyle name="Subtotal (line) 3 3 32 5" xfId="38339"/>
    <cellStyle name="Subtotal (line) 3 3 33" xfId="5291"/>
    <cellStyle name="Subtotal (line) 3 3 33 2" xfId="38340"/>
    <cellStyle name="Subtotal (line) 3 3 33 2 2" xfId="38341"/>
    <cellStyle name="Subtotal (line) 3 3 33 2 3" xfId="38342"/>
    <cellStyle name="Subtotal (line) 3 3 33 2 4" xfId="38343"/>
    <cellStyle name="Subtotal (line) 3 3 33 3" xfId="38344"/>
    <cellStyle name="Subtotal (line) 3 3 33 4" xfId="38345"/>
    <cellStyle name="Subtotal (line) 3 3 33 5" xfId="38346"/>
    <cellStyle name="Subtotal (line) 3 3 34" xfId="5292"/>
    <cellStyle name="Subtotal (line) 3 3 34 2" xfId="38347"/>
    <cellStyle name="Subtotal (line) 3 3 34 2 2" xfId="38348"/>
    <cellStyle name="Subtotal (line) 3 3 34 2 3" xfId="38349"/>
    <cellStyle name="Subtotal (line) 3 3 34 2 4" xfId="38350"/>
    <cellStyle name="Subtotal (line) 3 3 34 3" xfId="38351"/>
    <cellStyle name="Subtotal (line) 3 3 34 4" xfId="38352"/>
    <cellStyle name="Subtotal (line) 3 3 34 5" xfId="38353"/>
    <cellStyle name="Subtotal (line) 3 3 35" xfId="5293"/>
    <cellStyle name="Subtotal (line) 3 3 35 2" xfId="38354"/>
    <cellStyle name="Subtotal (line) 3 3 35 2 2" xfId="38355"/>
    <cellStyle name="Subtotal (line) 3 3 35 2 3" xfId="38356"/>
    <cellStyle name="Subtotal (line) 3 3 35 2 4" xfId="38357"/>
    <cellStyle name="Subtotal (line) 3 3 35 3" xfId="38358"/>
    <cellStyle name="Subtotal (line) 3 3 35 4" xfId="38359"/>
    <cellStyle name="Subtotal (line) 3 3 35 5" xfId="38360"/>
    <cellStyle name="Subtotal (line) 3 3 36" xfId="5294"/>
    <cellStyle name="Subtotal (line) 3 3 36 2" xfId="38361"/>
    <cellStyle name="Subtotal (line) 3 3 36 2 2" xfId="38362"/>
    <cellStyle name="Subtotal (line) 3 3 36 2 3" xfId="38363"/>
    <cellStyle name="Subtotal (line) 3 3 36 2 4" xfId="38364"/>
    <cellStyle name="Subtotal (line) 3 3 36 3" xfId="38365"/>
    <cellStyle name="Subtotal (line) 3 3 36 4" xfId="38366"/>
    <cellStyle name="Subtotal (line) 3 3 36 5" xfId="38367"/>
    <cellStyle name="Subtotal (line) 3 3 37" xfId="5295"/>
    <cellStyle name="Subtotal (line) 3 3 37 2" xfId="38368"/>
    <cellStyle name="Subtotal (line) 3 3 37 2 2" xfId="38369"/>
    <cellStyle name="Subtotal (line) 3 3 37 2 3" xfId="38370"/>
    <cellStyle name="Subtotal (line) 3 3 37 2 4" xfId="38371"/>
    <cellStyle name="Subtotal (line) 3 3 37 3" xfId="38372"/>
    <cellStyle name="Subtotal (line) 3 3 37 4" xfId="38373"/>
    <cellStyle name="Subtotal (line) 3 3 37 5" xfId="38374"/>
    <cellStyle name="Subtotal (line) 3 3 38" xfId="5296"/>
    <cellStyle name="Subtotal (line) 3 3 38 2" xfId="38375"/>
    <cellStyle name="Subtotal (line) 3 3 38 2 2" xfId="38376"/>
    <cellStyle name="Subtotal (line) 3 3 38 2 3" xfId="38377"/>
    <cellStyle name="Subtotal (line) 3 3 38 2 4" xfId="38378"/>
    <cellStyle name="Subtotal (line) 3 3 38 3" xfId="38379"/>
    <cellStyle name="Subtotal (line) 3 3 38 4" xfId="38380"/>
    <cellStyle name="Subtotal (line) 3 3 38 5" xfId="38381"/>
    <cellStyle name="Subtotal (line) 3 3 39" xfId="5297"/>
    <cellStyle name="Subtotal (line) 3 3 39 2" xfId="38382"/>
    <cellStyle name="Subtotal (line) 3 3 39 2 2" xfId="38383"/>
    <cellStyle name="Subtotal (line) 3 3 39 2 3" xfId="38384"/>
    <cellStyle name="Subtotal (line) 3 3 39 2 4" xfId="38385"/>
    <cellStyle name="Subtotal (line) 3 3 39 3" xfId="38386"/>
    <cellStyle name="Subtotal (line) 3 3 39 4" xfId="38387"/>
    <cellStyle name="Subtotal (line) 3 3 39 5" xfId="38388"/>
    <cellStyle name="Subtotal (line) 3 3 4" xfId="5298"/>
    <cellStyle name="Subtotal (line) 3 3 4 2" xfId="38389"/>
    <cellStyle name="Subtotal (line) 3 3 4 2 2" xfId="38390"/>
    <cellStyle name="Subtotal (line) 3 3 4 2 3" xfId="38391"/>
    <cellStyle name="Subtotal (line) 3 3 4 2 4" xfId="38392"/>
    <cellStyle name="Subtotal (line) 3 3 4 3" xfId="38393"/>
    <cellStyle name="Subtotal (line) 3 3 4 4" xfId="38394"/>
    <cellStyle name="Subtotal (line) 3 3 4 5" xfId="38395"/>
    <cellStyle name="Subtotal (line) 3 3 40" xfId="5299"/>
    <cellStyle name="Subtotal (line) 3 3 40 2" xfId="38396"/>
    <cellStyle name="Subtotal (line) 3 3 40 2 2" xfId="38397"/>
    <cellStyle name="Subtotal (line) 3 3 40 2 3" xfId="38398"/>
    <cellStyle name="Subtotal (line) 3 3 40 2 4" xfId="38399"/>
    <cellStyle name="Subtotal (line) 3 3 40 3" xfId="38400"/>
    <cellStyle name="Subtotal (line) 3 3 40 4" xfId="38401"/>
    <cellStyle name="Subtotal (line) 3 3 40 5" xfId="38402"/>
    <cellStyle name="Subtotal (line) 3 3 41" xfId="5300"/>
    <cellStyle name="Subtotal (line) 3 3 41 2" xfId="38403"/>
    <cellStyle name="Subtotal (line) 3 3 41 2 2" xfId="38404"/>
    <cellStyle name="Subtotal (line) 3 3 41 2 3" xfId="38405"/>
    <cellStyle name="Subtotal (line) 3 3 41 2 4" xfId="38406"/>
    <cellStyle name="Subtotal (line) 3 3 41 3" xfId="38407"/>
    <cellStyle name="Subtotal (line) 3 3 41 4" xfId="38408"/>
    <cellStyle name="Subtotal (line) 3 3 41 5" xfId="38409"/>
    <cellStyle name="Subtotal (line) 3 3 42" xfId="5301"/>
    <cellStyle name="Subtotal (line) 3 3 42 2" xfId="38410"/>
    <cellStyle name="Subtotal (line) 3 3 42 2 2" xfId="38411"/>
    <cellStyle name="Subtotal (line) 3 3 42 2 3" xfId="38412"/>
    <cellStyle name="Subtotal (line) 3 3 42 2 4" xfId="38413"/>
    <cellStyle name="Subtotal (line) 3 3 42 3" xfId="38414"/>
    <cellStyle name="Subtotal (line) 3 3 42 4" xfId="38415"/>
    <cellStyle name="Subtotal (line) 3 3 42 5" xfId="38416"/>
    <cellStyle name="Subtotal (line) 3 3 43" xfId="5302"/>
    <cellStyle name="Subtotal (line) 3 3 43 2" xfId="38417"/>
    <cellStyle name="Subtotal (line) 3 3 43 2 2" xfId="38418"/>
    <cellStyle name="Subtotal (line) 3 3 43 2 3" xfId="38419"/>
    <cellStyle name="Subtotal (line) 3 3 43 2 4" xfId="38420"/>
    <cellStyle name="Subtotal (line) 3 3 43 3" xfId="38421"/>
    <cellStyle name="Subtotal (line) 3 3 43 4" xfId="38422"/>
    <cellStyle name="Subtotal (line) 3 3 43 5" xfId="38423"/>
    <cellStyle name="Subtotal (line) 3 3 44" xfId="5303"/>
    <cellStyle name="Subtotal (line) 3 3 44 2" xfId="38424"/>
    <cellStyle name="Subtotal (line) 3 3 44 2 2" xfId="38425"/>
    <cellStyle name="Subtotal (line) 3 3 44 2 3" xfId="38426"/>
    <cellStyle name="Subtotal (line) 3 3 44 2 4" xfId="38427"/>
    <cellStyle name="Subtotal (line) 3 3 44 3" xfId="38428"/>
    <cellStyle name="Subtotal (line) 3 3 44 4" xfId="38429"/>
    <cellStyle name="Subtotal (line) 3 3 44 5" xfId="38430"/>
    <cellStyle name="Subtotal (line) 3 3 45" xfId="5304"/>
    <cellStyle name="Subtotal (line) 3 3 45 2" xfId="38431"/>
    <cellStyle name="Subtotal (line) 3 3 45 2 2" xfId="38432"/>
    <cellStyle name="Subtotal (line) 3 3 45 2 3" xfId="38433"/>
    <cellStyle name="Subtotal (line) 3 3 45 2 4" xfId="38434"/>
    <cellStyle name="Subtotal (line) 3 3 45 3" xfId="38435"/>
    <cellStyle name="Subtotal (line) 3 3 45 4" xfId="38436"/>
    <cellStyle name="Subtotal (line) 3 3 45 5" xfId="38437"/>
    <cellStyle name="Subtotal (line) 3 3 46" xfId="38438"/>
    <cellStyle name="Subtotal (line) 3 3 46 2" xfId="38439"/>
    <cellStyle name="Subtotal (line) 3 3 46 3" xfId="38440"/>
    <cellStyle name="Subtotal (line) 3 3 46 4" xfId="38441"/>
    <cellStyle name="Subtotal (line) 3 3 47" xfId="38442"/>
    <cellStyle name="Subtotal (line) 3 3 48" xfId="38443"/>
    <cellStyle name="Subtotal (line) 3 3 49" xfId="38444"/>
    <cellStyle name="Subtotal (line) 3 3 5" xfId="5305"/>
    <cellStyle name="Subtotal (line) 3 3 5 2" xfId="38445"/>
    <cellStyle name="Subtotal (line) 3 3 5 2 2" xfId="38446"/>
    <cellStyle name="Subtotal (line) 3 3 5 2 3" xfId="38447"/>
    <cellStyle name="Subtotal (line) 3 3 5 2 4" xfId="38448"/>
    <cellStyle name="Subtotal (line) 3 3 5 3" xfId="38449"/>
    <cellStyle name="Subtotal (line) 3 3 5 4" xfId="38450"/>
    <cellStyle name="Subtotal (line) 3 3 5 5" xfId="38451"/>
    <cellStyle name="Subtotal (line) 3 3 6" xfId="5306"/>
    <cellStyle name="Subtotal (line) 3 3 6 2" xfId="38452"/>
    <cellStyle name="Subtotal (line) 3 3 6 2 2" xfId="38453"/>
    <cellStyle name="Subtotal (line) 3 3 6 2 3" xfId="38454"/>
    <cellStyle name="Subtotal (line) 3 3 6 2 4" xfId="38455"/>
    <cellStyle name="Subtotal (line) 3 3 6 3" xfId="38456"/>
    <cellStyle name="Subtotal (line) 3 3 6 4" xfId="38457"/>
    <cellStyle name="Subtotal (line) 3 3 6 5" xfId="38458"/>
    <cellStyle name="Subtotal (line) 3 3 7" xfId="5307"/>
    <cellStyle name="Subtotal (line) 3 3 7 2" xfId="38459"/>
    <cellStyle name="Subtotal (line) 3 3 7 2 2" xfId="38460"/>
    <cellStyle name="Subtotal (line) 3 3 7 2 3" xfId="38461"/>
    <cellStyle name="Subtotal (line) 3 3 7 2 4" xfId="38462"/>
    <cellStyle name="Subtotal (line) 3 3 7 3" xfId="38463"/>
    <cellStyle name="Subtotal (line) 3 3 7 4" xfId="38464"/>
    <cellStyle name="Subtotal (line) 3 3 7 5" xfId="38465"/>
    <cellStyle name="Subtotal (line) 3 3 8" xfId="5308"/>
    <cellStyle name="Subtotal (line) 3 3 8 2" xfId="38466"/>
    <cellStyle name="Subtotal (line) 3 3 8 2 2" xfId="38467"/>
    <cellStyle name="Subtotal (line) 3 3 8 2 3" xfId="38468"/>
    <cellStyle name="Subtotal (line) 3 3 8 2 4" xfId="38469"/>
    <cellStyle name="Subtotal (line) 3 3 8 3" xfId="38470"/>
    <cellStyle name="Subtotal (line) 3 3 8 4" xfId="38471"/>
    <cellStyle name="Subtotal (line) 3 3 8 5" xfId="38472"/>
    <cellStyle name="Subtotal (line) 3 3 9" xfId="5309"/>
    <cellStyle name="Subtotal (line) 3 3 9 2" xfId="38473"/>
    <cellStyle name="Subtotal (line) 3 3 9 2 2" xfId="38474"/>
    <cellStyle name="Subtotal (line) 3 3 9 2 3" xfId="38475"/>
    <cellStyle name="Subtotal (line) 3 3 9 2 4" xfId="38476"/>
    <cellStyle name="Subtotal (line) 3 3 9 3" xfId="38477"/>
    <cellStyle name="Subtotal (line) 3 3 9 4" xfId="38478"/>
    <cellStyle name="Subtotal (line) 3 3 9 5" xfId="38479"/>
    <cellStyle name="Subtotal (line) 3 4" xfId="5310"/>
    <cellStyle name="Subtotal (line) 3 4 10" xfId="5311"/>
    <cellStyle name="Subtotal (line) 3 4 10 2" xfId="38480"/>
    <cellStyle name="Subtotal (line) 3 4 10 2 2" xfId="38481"/>
    <cellStyle name="Subtotal (line) 3 4 10 2 3" xfId="38482"/>
    <cellStyle name="Subtotal (line) 3 4 10 2 4" xfId="38483"/>
    <cellStyle name="Subtotal (line) 3 4 10 3" xfId="38484"/>
    <cellStyle name="Subtotal (line) 3 4 10 4" xfId="38485"/>
    <cellStyle name="Subtotal (line) 3 4 10 5" xfId="38486"/>
    <cellStyle name="Subtotal (line) 3 4 11" xfId="5312"/>
    <cellStyle name="Subtotal (line) 3 4 11 2" xfId="38487"/>
    <cellStyle name="Subtotal (line) 3 4 11 2 2" xfId="38488"/>
    <cellStyle name="Subtotal (line) 3 4 11 2 3" xfId="38489"/>
    <cellStyle name="Subtotal (line) 3 4 11 2 4" xfId="38490"/>
    <cellStyle name="Subtotal (line) 3 4 11 3" xfId="38491"/>
    <cellStyle name="Subtotal (line) 3 4 11 4" xfId="38492"/>
    <cellStyle name="Subtotal (line) 3 4 11 5" xfId="38493"/>
    <cellStyle name="Subtotal (line) 3 4 12" xfId="5313"/>
    <cellStyle name="Subtotal (line) 3 4 12 2" xfId="38494"/>
    <cellStyle name="Subtotal (line) 3 4 12 2 2" xfId="38495"/>
    <cellStyle name="Subtotal (line) 3 4 12 2 3" xfId="38496"/>
    <cellStyle name="Subtotal (line) 3 4 12 2 4" xfId="38497"/>
    <cellStyle name="Subtotal (line) 3 4 12 3" xfId="38498"/>
    <cellStyle name="Subtotal (line) 3 4 12 4" xfId="38499"/>
    <cellStyle name="Subtotal (line) 3 4 12 5" xfId="38500"/>
    <cellStyle name="Subtotal (line) 3 4 13" xfId="5314"/>
    <cellStyle name="Subtotal (line) 3 4 13 2" xfId="38501"/>
    <cellStyle name="Subtotal (line) 3 4 13 2 2" xfId="38502"/>
    <cellStyle name="Subtotal (line) 3 4 13 2 3" xfId="38503"/>
    <cellStyle name="Subtotal (line) 3 4 13 2 4" xfId="38504"/>
    <cellStyle name="Subtotal (line) 3 4 13 3" xfId="38505"/>
    <cellStyle name="Subtotal (line) 3 4 13 4" xfId="38506"/>
    <cellStyle name="Subtotal (line) 3 4 13 5" xfId="38507"/>
    <cellStyle name="Subtotal (line) 3 4 14" xfId="5315"/>
    <cellStyle name="Subtotal (line) 3 4 14 2" xfId="38508"/>
    <cellStyle name="Subtotal (line) 3 4 14 2 2" xfId="38509"/>
    <cellStyle name="Subtotal (line) 3 4 14 2 3" xfId="38510"/>
    <cellStyle name="Subtotal (line) 3 4 14 2 4" xfId="38511"/>
    <cellStyle name="Subtotal (line) 3 4 14 3" xfId="38512"/>
    <cellStyle name="Subtotal (line) 3 4 14 4" xfId="38513"/>
    <cellStyle name="Subtotal (line) 3 4 14 5" xfId="38514"/>
    <cellStyle name="Subtotal (line) 3 4 15" xfId="5316"/>
    <cellStyle name="Subtotal (line) 3 4 15 2" xfId="38515"/>
    <cellStyle name="Subtotal (line) 3 4 15 2 2" xfId="38516"/>
    <cellStyle name="Subtotal (line) 3 4 15 2 3" xfId="38517"/>
    <cellStyle name="Subtotal (line) 3 4 15 2 4" xfId="38518"/>
    <cellStyle name="Subtotal (line) 3 4 15 3" xfId="38519"/>
    <cellStyle name="Subtotal (line) 3 4 15 4" xfId="38520"/>
    <cellStyle name="Subtotal (line) 3 4 15 5" xfId="38521"/>
    <cellStyle name="Subtotal (line) 3 4 16" xfId="5317"/>
    <cellStyle name="Subtotal (line) 3 4 16 2" xfId="38522"/>
    <cellStyle name="Subtotal (line) 3 4 16 2 2" xfId="38523"/>
    <cellStyle name="Subtotal (line) 3 4 16 2 3" xfId="38524"/>
    <cellStyle name="Subtotal (line) 3 4 16 2 4" xfId="38525"/>
    <cellStyle name="Subtotal (line) 3 4 16 3" xfId="38526"/>
    <cellStyle name="Subtotal (line) 3 4 16 4" xfId="38527"/>
    <cellStyle name="Subtotal (line) 3 4 16 5" xfId="38528"/>
    <cellStyle name="Subtotal (line) 3 4 17" xfId="5318"/>
    <cellStyle name="Subtotal (line) 3 4 17 2" xfId="38529"/>
    <cellStyle name="Subtotal (line) 3 4 17 2 2" xfId="38530"/>
    <cellStyle name="Subtotal (line) 3 4 17 2 3" xfId="38531"/>
    <cellStyle name="Subtotal (line) 3 4 17 2 4" xfId="38532"/>
    <cellStyle name="Subtotal (line) 3 4 17 3" xfId="38533"/>
    <cellStyle name="Subtotal (line) 3 4 17 4" xfId="38534"/>
    <cellStyle name="Subtotal (line) 3 4 17 5" xfId="38535"/>
    <cellStyle name="Subtotal (line) 3 4 18" xfId="5319"/>
    <cellStyle name="Subtotal (line) 3 4 18 2" xfId="38536"/>
    <cellStyle name="Subtotal (line) 3 4 18 2 2" xfId="38537"/>
    <cellStyle name="Subtotal (line) 3 4 18 2 3" xfId="38538"/>
    <cellStyle name="Subtotal (line) 3 4 18 2 4" xfId="38539"/>
    <cellStyle name="Subtotal (line) 3 4 18 3" xfId="38540"/>
    <cellStyle name="Subtotal (line) 3 4 18 4" xfId="38541"/>
    <cellStyle name="Subtotal (line) 3 4 18 5" xfId="38542"/>
    <cellStyle name="Subtotal (line) 3 4 19" xfId="5320"/>
    <cellStyle name="Subtotal (line) 3 4 19 2" xfId="38543"/>
    <cellStyle name="Subtotal (line) 3 4 19 2 2" xfId="38544"/>
    <cellStyle name="Subtotal (line) 3 4 19 2 3" xfId="38545"/>
    <cellStyle name="Subtotal (line) 3 4 19 2 4" xfId="38546"/>
    <cellStyle name="Subtotal (line) 3 4 19 3" xfId="38547"/>
    <cellStyle name="Subtotal (line) 3 4 19 4" xfId="38548"/>
    <cellStyle name="Subtotal (line) 3 4 19 5" xfId="38549"/>
    <cellStyle name="Subtotal (line) 3 4 2" xfId="5321"/>
    <cellStyle name="Subtotal (line) 3 4 2 10" xfId="5322"/>
    <cellStyle name="Subtotal (line) 3 4 2 10 2" xfId="38550"/>
    <cellStyle name="Subtotal (line) 3 4 2 10 2 2" xfId="38551"/>
    <cellStyle name="Subtotal (line) 3 4 2 10 2 3" xfId="38552"/>
    <cellStyle name="Subtotal (line) 3 4 2 10 2 4" xfId="38553"/>
    <cellStyle name="Subtotal (line) 3 4 2 10 3" xfId="38554"/>
    <cellStyle name="Subtotal (line) 3 4 2 10 4" xfId="38555"/>
    <cellStyle name="Subtotal (line) 3 4 2 10 5" xfId="38556"/>
    <cellStyle name="Subtotal (line) 3 4 2 11" xfId="5323"/>
    <cellStyle name="Subtotal (line) 3 4 2 11 2" xfId="38557"/>
    <cellStyle name="Subtotal (line) 3 4 2 11 2 2" xfId="38558"/>
    <cellStyle name="Subtotal (line) 3 4 2 11 2 3" xfId="38559"/>
    <cellStyle name="Subtotal (line) 3 4 2 11 2 4" xfId="38560"/>
    <cellStyle name="Subtotal (line) 3 4 2 11 3" xfId="38561"/>
    <cellStyle name="Subtotal (line) 3 4 2 11 4" xfId="38562"/>
    <cellStyle name="Subtotal (line) 3 4 2 11 5" xfId="38563"/>
    <cellStyle name="Subtotal (line) 3 4 2 12" xfId="5324"/>
    <cellStyle name="Subtotal (line) 3 4 2 12 2" xfId="38564"/>
    <cellStyle name="Subtotal (line) 3 4 2 12 2 2" xfId="38565"/>
    <cellStyle name="Subtotal (line) 3 4 2 12 2 3" xfId="38566"/>
    <cellStyle name="Subtotal (line) 3 4 2 12 2 4" xfId="38567"/>
    <cellStyle name="Subtotal (line) 3 4 2 12 3" xfId="38568"/>
    <cellStyle name="Subtotal (line) 3 4 2 12 4" xfId="38569"/>
    <cellStyle name="Subtotal (line) 3 4 2 12 5" xfId="38570"/>
    <cellStyle name="Subtotal (line) 3 4 2 13" xfId="5325"/>
    <cellStyle name="Subtotal (line) 3 4 2 13 2" xfId="38571"/>
    <cellStyle name="Subtotal (line) 3 4 2 13 2 2" xfId="38572"/>
    <cellStyle name="Subtotal (line) 3 4 2 13 2 3" xfId="38573"/>
    <cellStyle name="Subtotal (line) 3 4 2 13 2 4" xfId="38574"/>
    <cellStyle name="Subtotal (line) 3 4 2 13 3" xfId="38575"/>
    <cellStyle name="Subtotal (line) 3 4 2 13 4" xfId="38576"/>
    <cellStyle name="Subtotal (line) 3 4 2 13 5" xfId="38577"/>
    <cellStyle name="Subtotal (line) 3 4 2 14" xfId="5326"/>
    <cellStyle name="Subtotal (line) 3 4 2 14 2" xfId="38578"/>
    <cellStyle name="Subtotal (line) 3 4 2 14 2 2" xfId="38579"/>
    <cellStyle name="Subtotal (line) 3 4 2 14 2 3" xfId="38580"/>
    <cellStyle name="Subtotal (line) 3 4 2 14 2 4" xfId="38581"/>
    <cellStyle name="Subtotal (line) 3 4 2 14 3" xfId="38582"/>
    <cellStyle name="Subtotal (line) 3 4 2 14 4" xfId="38583"/>
    <cellStyle name="Subtotal (line) 3 4 2 14 5" xfId="38584"/>
    <cellStyle name="Subtotal (line) 3 4 2 15" xfId="5327"/>
    <cellStyle name="Subtotal (line) 3 4 2 15 2" xfId="38585"/>
    <cellStyle name="Subtotal (line) 3 4 2 15 2 2" xfId="38586"/>
    <cellStyle name="Subtotal (line) 3 4 2 15 2 3" xfId="38587"/>
    <cellStyle name="Subtotal (line) 3 4 2 15 2 4" xfId="38588"/>
    <cellStyle name="Subtotal (line) 3 4 2 15 3" xfId="38589"/>
    <cellStyle name="Subtotal (line) 3 4 2 15 4" xfId="38590"/>
    <cellStyle name="Subtotal (line) 3 4 2 15 5" xfId="38591"/>
    <cellStyle name="Subtotal (line) 3 4 2 16" xfId="5328"/>
    <cellStyle name="Subtotal (line) 3 4 2 16 2" xfId="38592"/>
    <cellStyle name="Subtotal (line) 3 4 2 16 2 2" xfId="38593"/>
    <cellStyle name="Subtotal (line) 3 4 2 16 2 3" xfId="38594"/>
    <cellStyle name="Subtotal (line) 3 4 2 16 2 4" xfId="38595"/>
    <cellStyle name="Subtotal (line) 3 4 2 16 3" xfId="38596"/>
    <cellStyle name="Subtotal (line) 3 4 2 16 4" xfId="38597"/>
    <cellStyle name="Subtotal (line) 3 4 2 16 5" xfId="38598"/>
    <cellStyle name="Subtotal (line) 3 4 2 17" xfId="5329"/>
    <cellStyle name="Subtotal (line) 3 4 2 17 2" xfId="38599"/>
    <cellStyle name="Subtotal (line) 3 4 2 17 2 2" xfId="38600"/>
    <cellStyle name="Subtotal (line) 3 4 2 17 2 3" xfId="38601"/>
    <cellStyle name="Subtotal (line) 3 4 2 17 2 4" xfId="38602"/>
    <cellStyle name="Subtotal (line) 3 4 2 17 3" xfId="38603"/>
    <cellStyle name="Subtotal (line) 3 4 2 17 4" xfId="38604"/>
    <cellStyle name="Subtotal (line) 3 4 2 17 5" xfId="38605"/>
    <cellStyle name="Subtotal (line) 3 4 2 18" xfId="5330"/>
    <cellStyle name="Subtotal (line) 3 4 2 18 2" xfId="38606"/>
    <cellStyle name="Subtotal (line) 3 4 2 18 2 2" xfId="38607"/>
    <cellStyle name="Subtotal (line) 3 4 2 18 2 3" xfId="38608"/>
    <cellStyle name="Subtotal (line) 3 4 2 18 2 4" xfId="38609"/>
    <cellStyle name="Subtotal (line) 3 4 2 18 3" xfId="38610"/>
    <cellStyle name="Subtotal (line) 3 4 2 18 4" xfId="38611"/>
    <cellStyle name="Subtotal (line) 3 4 2 18 5" xfId="38612"/>
    <cellStyle name="Subtotal (line) 3 4 2 19" xfId="5331"/>
    <cellStyle name="Subtotal (line) 3 4 2 19 2" xfId="38613"/>
    <cellStyle name="Subtotal (line) 3 4 2 19 2 2" xfId="38614"/>
    <cellStyle name="Subtotal (line) 3 4 2 19 2 3" xfId="38615"/>
    <cellStyle name="Subtotal (line) 3 4 2 19 2 4" xfId="38616"/>
    <cellStyle name="Subtotal (line) 3 4 2 19 3" xfId="38617"/>
    <cellStyle name="Subtotal (line) 3 4 2 19 4" xfId="38618"/>
    <cellStyle name="Subtotal (line) 3 4 2 19 5" xfId="38619"/>
    <cellStyle name="Subtotal (line) 3 4 2 2" xfId="5332"/>
    <cellStyle name="Subtotal (line) 3 4 2 2 2" xfId="38620"/>
    <cellStyle name="Subtotal (line) 3 4 2 2 2 2" xfId="38621"/>
    <cellStyle name="Subtotal (line) 3 4 2 2 2 3" xfId="38622"/>
    <cellStyle name="Subtotal (line) 3 4 2 2 2 4" xfId="38623"/>
    <cellStyle name="Subtotal (line) 3 4 2 2 3" xfId="38624"/>
    <cellStyle name="Subtotal (line) 3 4 2 2 4" xfId="38625"/>
    <cellStyle name="Subtotal (line) 3 4 2 2 5" xfId="38626"/>
    <cellStyle name="Subtotal (line) 3 4 2 20" xfId="5333"/>
    <cellStyle name="Subtotal (line) 3 4 2 20 2" xfId="38627"/>
    <cellStyle name="Subtotal (line) 3 4 2 20 2 2" xfId="38628"/>
    <cellStyle name="Subtotal (line) 3 4 2 20 2 3" xfId="38629"/>
    <cellStyle name="Subtotal (line) 3 4 2 20 2 4" xfId="38630"/>
    <cellStyle name="Subtotal (line) 3 4 2 20 3" xfId="38631"/>
    <cellStyle name="Subtotal (line) 3 4 2 20 4" xfId="38632"/>
    <cellStyle name="Subtotal (line) 3 4 2 20 5" xfId="38633"/>
    <cellStyle name="Subtotal (line) 3 4 2 21" xfId="5334"/>
    <cellStyle name="Subtotal (line) 3 4 2 21 2" xfId="38634"/>
    <cellStyle name="Subtotal (line) 3 4 2 21 2 2" xfId="38635"/>
    <cellStyle name="Subtotal (line) 3 4 2 21 2 3" xfId="38636"/>
    <cellStyle name="Subtotal (line) 3 4 2 21 2 4" xfId="38637"/>
    <cellStyle name="Subtotal (line) 3 4 2 21 3" xfId="38638"/>
    <cellStyle name="Subtotal (line) 3 4 2 21 4" xfId="38639"/>
    <cellStyle name="Subtotal (line) 3 4 2 21 5" xfId="38640"/>
    <cellStyle name="Subtotal (line) 3 4 2 22" xfId="5335"/>
    <cellStyle name="Subtotal (line) 3 4 2 22 2" xfId="38641"/>
    <cellStyle name="Subtotal (line) 3 4 2 22 2 2" xfId="38642"/>
    <cellStyle name="Subtotal (line) 3 4 2 22 2 3" xfId="38643"/>
    <cellStyle name="Subtotal (line) 3 4 2 22 2 4" xfId="38644"/>
    <cellStyle name="Subtotal (line) 3 4 2 22 3" xfId="38645"/>
    <cellStyle name="Subtotal (line) 3 4 2 22 4" xfId="38646"/>
    <cellStyle name="Subtotal (line) 3 4 2 22 5" xfId="38647"/>
    <cellStyle name="Subtotal (line) 3 4 2 23" xfId="5336"/>
    <cellStyle name="Subtotal (line) 3 4 2 23 2" xfId="38648"/>
    <cellStyle name="Subtotal (line) 3 4 2 23 2 2" xfId="38649"/>
    <cellStyle name="Subtotal (line) 3 4 2 23 2 3" xfId="38650"/>
    <cellStyle name="Subtotal (line) 3 4 2 23 2 4" xfId="38651"/>
    <cellStyle name="Subtotal (line) 3 4 2 23 3" xfId="38652"/>
    <cellStyle name="Subtotal (line) 3 4 2 23 4" xfId="38653"/>
    <cellStyle name="Subtotal (line) 3 4 2 23 5" xfId="38654"/>
    <cellStyle name="Subtotal (line) 3 4 2 24" xfId="5337"/>
    <cellStyle name="Subtotal (line) 3 4 2 24 2" xfId="38655"/>
    <cellStyle name="Subtotal (line) 3 4 2 24 2 2" xfId="38656"/>
    <cellStyle name="Subtotal (line) 3 4 2 24 2 3" xfId="38657"/>
    <cellStyle name="Subtotal (line) 3 4 2 24 2 4" xfId="38658"/>
    <cellStyle name="Subtotal (line) 3 4 2 24 3" xfId="38659"/>
    <cellStyle name="Subtotal (line) 3 4 2 24 4" xfId="38660"/>
    <cellStyle name="Subtotal (line) 3 4 2 24 5" xfId="38661"/>
    <cellStyle name="Subtotal (line) 3 4 2 25" xfId="5338"/>
    <cellStyle name="Subtotal (line) 3 4 2 25 2" xfId="38662"/>
    <cellStyle name="Subtotal (line) 3 4 2 25 2 2" xfId="38663"/>
    <cellStyle name="Subtotal (line) 3 4 2 25 2 3" xfId="38664"/>
    <cellStyle name="Subtotal (line) 3 4 2 25 2 4" xfId="38665"/>
    <cellStyle name="Subtotal (line) 3 4 2 25 3" xfId="38666"/>
    <cellStyle name="Subtotal (line) 3 4 2 25 4" xfId="38667"/>
    <cellStyle name="Subtotal (line) 3 4 2 25 5" xfId="38668"/>
    <cellStyle name="Subtotal (line) 3 4 2 26" xfId="5339"/>
    <cellStyle name="Subtotal (line) 3 4 2 26 2" xfId="38669"/>
    <cellStyle name="Subtotal (line) 3 4 2 26 2 2" xfId="38670"/>
    <cellStyle name="Subtotal (line) 3 4 2 26 2 3" xfId="38671"/>
    <cellStyle name="Subtotal (line) 3 4 2 26 2 4" xfId="38672"/>
    <cellStyle name="Subtotal (line) 3 4 2 26 3" xfId="38673"/>
    <cellStyle name="Subtotal (line) 3 4 2 26 4" xfId="38674"/>
    <cellStyle name="Subtotal (line) 3 4 2 26 5" xfId="38675"/>
    <cellStyle name="Subtotal (line) 3 4 2 27" xfId="5340"/>
    <cellStyle name="Subtotal (line) 3 4 2 27 2" xfId="38676"/>
    <cellStyle name="Subtotal (line) 3 4 2 27 2 2" xfId="38677"/>
    <cellStyle name="Subtotal (line) 3 4 2 27 2 3" xfId="38678"/>
    <cellStyle name="Subtotal (line) 3 4 2 27 2 4" xfId="38679"/>
    <cellStyle name="Subtotal (line) 3 4 2 27 3" xfId="38680"/>
    <cellStyle name="Subtotal (line) 3 4 2 27 4" xfId="38681"/>
    <cellStyle name="Subtotal (line) 3 4 2 27 5" xfId="38682"/>
    <cellStyle name="Subtotal (line) 3 4 2 28" xfId="5341"/>
    <cellStyle name="Subtotal (line) 3 4 2 28 2" xfId="38683"/>
    <cellStyle name="Subtotal (line) 3 4 2 28 2 2" xfId="38684"/>
    <cellStyle name="Subtotal (line) 3 4 2 28 2 3" xfId="38685"/>
    <cellStyle name="Subtotal (line) 3 4 2 28 2 4" xfId="38686"/>
    <cellStyle name="Subtotal (line) 3 4 2 28 3" xfId="38687"/>
    <cellStyle name="Subtotal (line) 3 4 2 28 4" xfId="38688"/>
    <cellStyle name="Subtotal (line) 3 4 2 28 5" xfId="38689"/>
    <cellStyle name="Subtotal (line) 3 4 2 29" xfId="5342"/>
    <cellStyle name="Subtotal (line) 3 4 2 29 2" xfId="38690"/>
    <cellStyle name="Subtotal (line) 3 4 2 29 2 2" xfId="38691"/>
    <cellStyle name="Subtotal (line) 3 4 2 29 2 3" xfId="38692"/>
    <cellStyle name="Subtotal (line) 3 4 2 29 2 4" xfId="38693"/>
    <cellStyle name="Subtotal (line) 3 4 2 29 3" xfId="38694"/>
    <cellStyle name="Subtotal (line) 3 4 2 29 4" xfId="38695"/>
    <cellStyle name="Subtotal (line) 3 4 2 29 5" xfId="38696"/>
    <cellStyle name="Subtotal (line) 3 4 2 3" xfId="5343"/>
    <cellStyle name="Subtotal (line) 3 4 2 3 2" xfId="38697"/>
    <cellStyle name="Subtotal (line) 3 4 2 3 2 2" xfId="38698"/>
    <cellStyle name="Subtotal (line) 3 4 2 3 2 3" xfId="38699"/>
    <cellStyle name="Subtotal (line) 3 4 2 3 2 4" xfId="38700"/>
    <cellStyle name="Subtotal (line) 3 4 2 3 3" xfId="38701"/>
    <cellStyle name="Subtotal (line) 3 4 2 3 4" xfId="38702"/>
    <cellStyle name="Subtotal (line) 3 4 2 3 5" xfId="38703"/>
    <cellStyle name="Subtotal (line) 3 4 2 30" xfId="5344"/>
    <cellStyle name="Subtotal (line) 3 4 2 30 2" xfId="38704"/>
    <cellStyle name="Subtotal (line) 3 4 2 30 2 2" xfId="38705"/>
    <cellStyle name="Subtotal (line) 3 4 2 30 2 3" xfId="38706"/>
    <cellStyle name="Subtotal (line) 3 4 2 30 2 4" xfId="38707"/>
    <cellStyle name="Subtotal (line) 3 4 2 30 3" xfId="38708"/>
    <cellStyle name="Subtotal (line) 3 4 2 30 4" xfId="38709"/>
    <cellStyle name="Subtotal (line) 3 4 2 30 5" xfId="38710"/>
    <cellStyle name="Subtotal (line) 3 4 2 31" xfId="5345"/>
    <cellStyle name="Subtotal (line) 3 4 2 31 2" xfId="38711"/>
    <cellStyle name="Subtotal (line) 3 4 2 31 2 2" xfId="38712"/>
    <cellStyle name="Subtotal (line) 3 4 2 31 2 3" xfId="38713"/>
    <cellStyle name="Subtotal (line) 3 4 2 31 2 4" xfId="38714"/>
    <cellStyle name="Subtotal (line) 3 4 2 31 3" xfId="38715"/>
    <cellStyle name="Subtotal (line) 3 4 2 31 4" xfId="38716"/>
    <cellStyle name="Subtotal (line) 3 4 2 31 5" xfId="38717"/>
    <cellStyle name="Subtotal (line) 3 4 2 32" xfId="5346"/>
    <cellStyle name="Subtotal (line) 3 4 2 32 2" xfId="38718"/>
    <cellStyle name="Subtotal (line) 3 4 2 32 2 2" xfId="38719"/>
    <cellStyle name="Subtotal (line) 3 4 2 32 2 3" xfId="38720"/>
    <cellStyle name="Subtotal (line) 3 4 2 32 2 4" xfId="38721"/>
    <cellStyle name="Subtotal (line) 3 4 2 32 3" xfId="38722"/>
    <cellStyle name="Subtotal (line) 3 4 2 32 4" xfId="38723"/>
    <cellStyle name="Subtotal (line) 3 4 2 32 5" xfId="38724"/>
    <cellStyle name="Subtotal (line) 3 4 2 33" xfId="5347"/>
    <cellStyle name="Subtotal (line) 3 4 2 33 2" xfId="38725"/>
    <cellStyle name="Subtotal (line) 3 4 2 33 2 2" xfId="38726"/>
    <cellStyle name="Subtotal (line) 3 4 2 33 2 3" xfId="38727"/>
    <cellStyle name="Subtotal (line) 3 4 2 33 2 4" xfId="38728"/>
    <cellStyle name="Subtotal (line) 3 4 2 33 3" xfId="38729"/>
    <cellStyle name="Subtotal (line) 3 4 2 33 4" xfId="38730"/>
    <cellStyle name="Subtotal (line) 3 4 2 33 5" xfId="38731"/>
    <cellStyle name="Subtotal (line) 3 4 2 34" xfId="5348"/>
    <cellStyle name="Subtotal (line) 3 4 2 34 2" xfId="38732"/>
    <cellStyle name="Subtotal (line) 3 4 2 34 2 2" xfId="38733"/>
    <cellStyle name="Subtotal (line) 3 4 2 34 2 3" xfId="38734"/>
    <cellStyle name="Subtotal (line) 3 4 2 34 2 4" xfId="38735"/>
    <cellStyle name="Subtotal (line) 3 4 2 34 3" xfId="38736"/>
    <cellStyle name="Subtotal (line) 3 4 2 34 4" xfId="38737"/>
    <cellStyle name="Subtotal (line) 3 4 2 34 5" xfId="38738"/>
    <cellStyle name="Subtotal (line) 3 4 2 35" xfId="5349"/>
    <cellStyle name="Subtotal (line) 3 4 2 35 2" xfId="38739"/>
    <cellStyle name="Subtotal (line) 3 4 2 35 2 2" xfId="38740"/>
    <cellStyle name="Subtotal (line) 3 4 2 35 2 3" xfId="38741"/>
    <cellStyle name="Subtotal (line) 3 4 2 35 2 4" xfId="38742"/>
    <cellStyle name="Subtotal (line) 3 4 2 35 3" xfId="38743"/>
    <cellStyle name="Subtotal (line) 3 4 2 35 4" xfId="38744"/>
    <cellStyle name="Subtotal (line) 3 4 2 35 5" xfId="38745"/>
    <cellStyle name="Subtotal (line) 3 4 2 36" xfId="5350"/>
    <cellStyle name="Subtotal (line) 3 4 2 36 2" xfId="38746"/>
    <cellStyle name="Subtotal (line) 3 4 2 36 2 2" xfId="38747"/>
    <cellStyle name="Subtotal (line) 3 4 2 36 2 3" xfId="38748"/>
    <cellStyle name="Subtotal (line) 3 4 2 36 2 4" xfId="38749"/>
    <cellStyle name="Subtotal (line) 3 4 2 36 3" xfId="38750"/>
    <cellStyle name="Subtotal (line) 3 4 2 36 4" xfId="38751"/>
    <cellStyle name="Subtotal (line) 3 4 2 36 5" xfId="38752"/>
    <cellStyle name="Subtotal (line) 3 4 2 37" xfId="5351"/>
    <cellStyle name="Subtotal (line) 3 4 2 37 2" xfId="38753"/>
    <cellStyle name="Subtotal (line) 3 4 2 37 2 2" xfId="38754"/>
    <cellStyle name="Subtotal (line) 3 4 2 37 2 3" xfId="38755"/>
    <cellStyle name="Subtotal (line) 3 4 2 37 2 4" xfId="38756"/>
    <cellStyle name="Subtotal (line) 3 4 2 37 3" xfId="38757"/>
    <cellStyle name="Subtotal (line) 3 4 2 37 4" xfId="38758"/>
    <cellStyle name="Subtotal (line) 3 4 2 37 5" xfId="38759"/>
    <cellStyle name="Subtotal (line) 3 4 2 38" xfId="5352"/>
    <cellStyle name="Subtotal (line) 3 4 2 38 2" xfId="38760"/>
    <cellStyle name="Subtotal (line) 3 4 2 38 2 2" xfId="38761"/>
    <cellStyle name="Subtotal (line) 3 4 2 38 2 3" xfId="38762"/>
    <cellStyle name="Subtotal (line) 3 4 2 38 2 4" xfId="38763"/>
    <cellStyle name="Subtotal (line) 3 4 2 38 3" xfId="38764"/>
    <cellStyle name="Subtotal (line) 3 4 2 38 4" xfId="38765"/>
    <cellStyle name="Subtotal (line) 3 4 2 38 5" xfId="38766"/>
    <cellStyle name="Subtotal (line) 3 4 2 39" xfId="5353"/>
    <cellStyle name="Subtotal (line) 3 4 2 39 2" xfId="38767"/>
    <cellStyle name="Subtotal (line) 3 4 2 39 2 2" xfId="38768"/>
    <cellStyle name="Subtotal (line) 3 4 2 39 2 3" xfId="38769"/>
    <cellStyle name="Subtotal (line) 3 4 2 39 2 4" xfId="38770"/>
    <cellStyle name="Subtotal (line) 3 4 2 39 3" xfId="38771"/>
    <cellStyle name="Subtotal (line) 3 4 2 39 4" xfId="38772"/>
    <cellStyle name="Subtotal (line) 3 4 2 39 5" xfId="38773"/>
    <cellStyle name="Subtotal (line) 3 4 2 4" xfId="5354"/>
    <cellStyle name="Subtotal (line) 3 4 2 4 2" xfId="38774"/>
    <cellStyle name="Subtotal (line) 3 4 2 4 2 2" xfId="38775"/>
    <cellStyle name="Subtotal (line) 3 4 2 4 2 3" xfId="38776"/>
    <cellStyle name="Subtotal (line) 3 4 2 4 2 4" xfId="38777"/>
    <cellStyle name="Subtotal (line) 3 4 2 4 3" xfId="38778"/>
    <cellStyle name="Subtotal (line) 3 4 2 4 4" xfId="38779"/>
    <cellStyle name="Subtotal (line) 3 4 2 4 5" xfId="38780"/>
    <cellStyle name="Subtotal (line) 3 4 2 40" xfId="5355"/>
    <cellStyle name="Subtotal (line) 3 4 2 40 2" xfId="38781"/>
    <cellStyle name="Subtotal (line) 3 4 2 40 2 2" xfId="38782"/>
    <cellStyle name="Subtotal (line) 3 4 2 40 2 3" xfId="38783"/>
    <cellStyle name="Subtotal (line) 3 4 2 40 2 4" xfId="38784"/>
    <cellStyle name="Subtotal (line) 3 4 2 40 3" xfId="38785"/>
    <cellStyle name="Subtotal (line) 3 4 2 40 4" xfId="38786"/>
    <cellStyle name="Subtotal (line) 3 4 2 40 5" xfId="38787"/>
    <cellStyle name="Subtotal (line) 3 4 2 41" xfId="5356"/>
    <cellStyle name="Subtotal (line) 3 4 2 41 2" xfId="38788"/>
    <cellStyle name="Subtotal (line) 3 4 2 41 2 2" xfId="38789"/>
    <cellStyle name="Subtotal (line) 3 4 2 41 2 3" xfId="38790"/>
    <cellStyle name="Subtotal (line) 3 4 2 41 2 4" xfId="38791"/>
    <cellStyle name="Subtotal (line) 3 4 2 41 3" xfId="38792"/>
    <cellStyle name="Subtotal (line) 3 4 2 41 4" xfId="38793"/>
    <cellStyle name="Subtotal (line) 3 4 2 41 5" xfId="38794"/>
    <cellStyle name="Subtotal (line) 3 4 2 42" xfId="5357"/>
    <cellStyle name="Subtotal (line) 3 4 2 42 2" xfId="38795"/>
    <cellStyle name="Subtotal (line) 3 4 2 42 2 2" xfId="38796"/>
    <cellStyle name="Subtotal (line) 3 4 2 42 2 3" xfId="38797"/>
    <cellStyle name="Subtotal (line) 3 4 2 42 2 4" xfId="38798"/>
    <cellStyle name="Subtotal (line) 3 4 2 42 3" xfId="38799"/>
    <cellStyle name="Subtotal (line) 3 4 2 42 4" xfId="38800"/>
    <cellStyle name="Subtotal (line) 3 4 2 42 5" xfId="38801"/>
    <cellStyle name="Subtotal (line) 3 4 2 43" xfId="5358"/>
    <cellStyle name="Subtotal (line) 3 4 2 43 2" xfId="38802"/>
    <cellStyle name="Subtotal (line) 3 4 2 43 2 2" xfId="38803"/>
    <cellStyle name="Subtotal (line) 3 4 2 43 2 3" xfId="38804"/>
    <cellStyle name="Subtotal (line) 3 4 2 43 2 4" xfId="38805"/>
    <cellStyle name="Subtotal (line) 3 4 2 43 3" xfId="38806"/>
    <cellStyle name="Subtotal (line) 3 4 2 43 4" xfId="38807"/>
    <cellStyle name="Subtotal (line) 3 4 2 43 5" xfId="38808"/>
    <cellStyle name="Subtotal (line) 3 4 2 44" xfId="5359"/>
    <cellStyle name="Subtotal (line) 3 4 2 44 2" xfId="38809"/>
    <cellStyle name="Subtotal (line) 3 4 2 44 2 2" xfId="38810"/>
    <cellStyle name="Subtotal (line) 3 4 2 44 2 3" xfId="38811"/>
    <cellStyle name="Subtotal (line) 3 4 2 44 2 4" xfId="38812"/>
    <cellStyle name="Subtotal (line) 3 4 2 44 3" xfId="38813"/>
    <cellStyle name="Subtotal (line) 3 4 2 44 4" xfId="38814"/>
    <cellStyle name="Subtotal (line) 3 4 2 44 5" xfId="38815"/>
    <cellStyle name="Subtotal (line) 3 4 2 45" xfId="38816"/>
    <cellStyle name="Subtotal (line) 3 4 2 45 2" xfId="38817"/>
    <cellStyle name="Subtotal (line) 3 4 2 45 3" xfId="38818"/>
    <cellStyle name="Subtotal (line) 3 4 2 45 4" xfId="38819"/>
    <cellStyle name="Subtotal (line) 3 4 2 46" xfId="38820"/>
    <cellStyle name="Subtotal (line) 3 4 2 46 2" xfId="38821"/>
    <cellStyle name="Subtotal (line) 3 4 2 46 3" xfId="38822"/>
    <cellStyle name="Subtotal (line) 3 4 2 46 4" xfId="38823"/>
    <cellStyle name="Subtotal (line) 3 4 2 47" xfId="38824"/>
    <cellStyle name="Subtotal (line) 3 4 2 5" xfId="5360"/>
    <cellStyle name="Subtotal (line) 3 4 2 5 2" xfId="38825"/>
    <cellStyle name="Subtotal (line) 3 4 2 5 2 2" xfId="38826"/>
    <cellStyle name="Subtotal (line) 3 4 2 5 2 3" xfId="38827"/>
    <cellStyle name="Subtotal (line) 3 4 2 5 2 4" xfId="38828"/>
    <cellStyle name="Subtotal (line) 3 4 2 5 3" xfId="38829"/>
    <cellStyle name="Subtotal (line) 3 4 2 5 4" xfId="38830"/>
    <cellStyle name="Subtotal (line) 3 4 2 5 5" xfId="38831"/>
    <cellStyle name="Subtotal (line) 3 4 2 6" xfId="5361"/>
    <cellStyle name="Subtotal (line) 3 4 2 6 2" xfId="38832"/>
    <cellStyle name="Subtotal (line) 3 4 2 6 2 2" xfId="38833"/>
    <cellStyle name="Subtotal (line) 3 4 2 6 2 3" xfId="38834"/>
    <cellStyle name="Subtotal (line) 3 4 2 6 2 4" xfId="38835"/>
    <cellStyle name="Subtotal (line) 3 4 2 6 3" xfId="38836"/>
    <cellStyle name="Subtotal (line) 3 4 2 6 4" xfId="38837"/>
    <cellStyle name="Subtotal (line) 3 4 2 6 5" xfId="38838"/>
    <cellStyle name="Subtotal (line) 3 4 2 7" xfId="5362"/>
    <cellStyle name="Subtotal (line) 3 4 2 7 2" xfId="38839"/>
    <cellStyle name="Subtotal (line) 3 4 2 7 2 2" xfId="38840"/>
    <cellStyle name="Subtotal (line) 3 4 2 7 2 3" xfId="38841"/>
    <cellStyle name="Subtotal (line) 3 4 2 7 2 4" xfId="38842"/>
    <cellStyle name="Subtotal (line) 3 4 2 7 3" xfId="38843"/>
    <cellStyle name="Subtotal (line) 3 4 2 7 4" xfId="38844"/>
    <cellStyle name="Subtotal (line) 3 4 2 7 5" xfId="38845"/>
    <cellStyle name="Subtotal (line) 3 4 2 8" xfId="5363"/>
    <cellStyle name="Subtotal (line) 3 4 2 8 2" xfId="38846"/>
    <cellStyle name="Subtotal (line) 3 4 2 8 2 2" xfId="38847"/>
    <cellStyle name="Subtotal (line) 3 4 2 8 2 3" xfId="38848"/>
    <cellStyle name="Subtotal (line) 3 4 2 8 2 4" xfId="38849"/>
    <cellStyle name="Subtotal (line) 3 4 2 8 3" xfId="38850"/>
    <cellStyle name="Subtotal (line) 3 4 2 8 4" xfId="38851"/>
    <cellStyle name="Subtotal (line) 3 4 2 8 5" xfId="38852"/>
    <cellStyle name="Subtotal (line) 3 4 2 9" xfId="5364"/>
    <cellStyle name="Subtotal (line) 3 4 2 9 2" xfId="38853"/>
    <cellStyle name="Subtotal (line) 3 4 2 9 2 2" xfId="38854"/>
    <cellStyle name="Subtotal (line) 3 4 2 9 2 3" xfId="38855"/>
    <cellStyle name="Subtotal (line) 3 4 2 9 2 4" xfId="38856"/>
    <cellStyle name="Subtotal (line) 3 4 2 9 3" xfId="38857"/>
    <cellStyle name="Subtotal (line) 3 4 2 9 4" xfId="38858"/>
    <cellStyle name="Subtotal (line) 3 4 2 9 5" xfId="38859"/>
    <cellStyle name="Subtotal (line) 3 4 20" xfId="5365"/>
    <cellStyle name="Subtotal (line) 3 4 20 2" xfId="38860"/>
    <cellStyle name="Subtotal (line) 3 4 20 2 2" xfId="38861"/>
    <cellStyle name="Subtotal (line) 3 4 20 2 3" xfId="38862"/>
    <cellStyle name="Subtotal (line) 3 4 20 2 4" xfId="38863"/>
    <cellStyle name="Subtotal (line) 3 4 20 3" xfId="38864"/>
    <cellStyle name="Subtotal (line) 3 4 20 4" xfId="38865"/>
    <cellStyle name="Subtotal (line) 3 4 20 5" xfId="38866"/>
    <cellStyle name="Subtotal (line) 3 4 21" xfId="5366"/>
    <cellStyle name="Subtotal (line) 3 4 21 2" xfId="38867"/>
    <cellStyle name="Subtotal (line) 3 4 21 2 2" xfId="38868"/>
    <cellStyle name="Subtotal (line) 3 4 21 2 3" xfId="38869"/>
    <cellStyle name="Subtotal (line) 3 4 21 2 4" xfId="38870"/>
    <cellStyle name="Subtotal (line) 3 4 21 3" xfId="38871"/>
    <cellStyle name="Subtotal (line) 3 4 21 4" xfId="38872"/>
    <cellStyle name="Subtotal (line) 3 4 21 5" xfId="38873"/>
    <cellStyle name="Subtotal (line) 3 4 22" xfId="5367"/>
    <cellStyle name="Subtotal (line) 3 4 22 2" xfId="38874"/>
    <cellStyle name="Subtotal (line) 3 4 22 2 2" xfId="38875"/>
    <cellStyle name="Subtotal (line) 3 4 22 2 3" xfId="38876"/>
    <cellStyle name="Subtotal (line) 3 4 22 2 4" xfId="38877"/>
    <cellStyle name="Subtotal (line) 3 4 22 3" xfId="38878"/>
    <cellStyle name="Subtotal (line) 3 4 22 4" xfId="38879"/>
    <cellStyle name="Subtotal (line) 3 4 22 5" xfId="38880"/>
    <cellStyle name="Subtotal (line) 3 4 23" xfId="5368"/>
    <cellStyle name="Subtotal (line) 3 4 23 2" xfId="38881"/>
    <cellStyle name="Subtotal (line) 3 4 23 2 2" xfId="38882"/>
    <cellStyle name="Subtotal (line) 3 4 23 2 3" xfId="38883"/>
    <cellStyle name="Subtotal (line) 3 4 23 2 4" xfId="38884"/>
    <cellStyle name="Subtotal (line) 3 4 23 3" xfId="38885"/>
    <cellStyle name="Subtotal (line) 3 4 23 4" xfId="38886"/>
    <cellStyle name="Subtotal (line) 3 4 23 5" xfId="38887"/>
    <cellStyle name="Subtotal (line) 3 4 24" xfId="5369"/>
    <cellStyle name="Subtotal (line) 3 4 24 2" xfId="38888"/>
    <cellStyle name="Subtotal (line) 3 4 24 2 2" xfId="38889"/>
    <cellStyle name="Subtotal (line) 3 4 24 2 3" xfId="38890"/>
    <cellStyle name="Subtotal (line) 3 4 24 2 4" xfId="38891"/>
    <cellStyle name="Subtotal (line) 3 4 24 3" xfId="38892"/>
    <cellStyle name="Subtotal (line) 3 4 24 4" xfId="38893"/>
    <cellStyle name="Subtotal (line) 3 4 24 5" xfId="38894"/>
    <cellStyle name="Subtotal (line) 3 4 25" xfId="5370"/>
    <cellStyle name="Subtotal (line) 3 4 25 2" xfId="38895"/>
    <cellStyle name="Subtotal (line) 3 4 25 2 2" xfId="38896"/>
    <cellStyle name="Subtotal (line) 3 4 25 2 3" xfId="38897"/>
    <cellStyle name="Subtotal (line) 3 4 25 2 4" xfId="38898"/>
    <cellStyle name="Subtotal (line) 3 4 25 3" xfId="38899"/>
    <cellStyle name="Subtotal (line) 3 4 25 4" xfId="38900"/>
    <cellStyle name="Subtotal (line) 3 4 25 5" xfId="38901"/>
    <cellStyle name="Subtotal (line) 3 4 26" xfId="5371"/>
    <cellStyle name="Subtotal (line) 3 4 26 2" xfId="38902"/>
    <cellStyle name="Subtotal (line) 3 4 26 2 2" xfId="38903"/>
    <cellStyle name="Subtotal (line) 3 4 26 2 3" xfId="38904"/>
    <cellStyle name="Subtotal (line) 3 4 26 2 4" xfId="38905"/>
    <cellStyle name="Subtotal (line) 3 4 26 3" xfId="38906"/>
    <cellStyle name="Subtotal (line) 3 4 26 4" xfId="38907"/>
    <cellStyle name="Subtotal (line) 3 4 26 5" xfId="38908"/>
    <cellStyle name="Subtotal (line) 3 4 27" xfId="5372"/>
    <cellStyle name="Subtotal (line) 3 4 27 2" xfId="38909"/>
    <cellStyle name="Subtotal (line) 3 4 27 2 2" xfId="38910"/>
    <cellStyle name="Subtotal (line) 3 4 27 2 3" xfId="38911"/>
    <cellStyle name="Subtotal (line) 3 4 27 2 4" xfId="38912"/>
    <cellStyle name="Subtotal (line) 3 4 27 3" xfId="38913"/>
    <cellStyle name="Subtotal (line) 3 4 27 4" xfId="38914"/>
    <cellStyle name="Subtotal (line) 3 4 27 5" xfId="38915"/>
    <cellStyle name="Subtotal (line) 3 4 28" xfId="5373"/>
    <cellStyle name="Subtotal (line) 3 4 28 2" xfId="38916"/>
    <cellStyle name="Subtotal (line) 3 4 28 2 2" xfId="38917"/>
    <cellStyle name="Subtotal (line) 3 4 28 2 3" xfId="38918"/>
    <cellStyle name="Subtotal (line) 3 4 28 2 4" xfId="38919"/>
    <cellStyle name="Subtotal (line) 3 4 28 3" xfId="38920"/>
    <cellStyle name="Subtotal (line) 3 4 28 4" xfId="38921"/>
    <cellStyle name="Subtotal (line) 3 4 28 5" xfId="38922"/>
    <cellStyle name="Subtotal (line) 3 4 29" xfId="5374"/>
    <cellStyle name="Subtotal (line) 3 4 29 2" xfId="38923"/>
    <cellStyle name="Subtotal (line) 3 4 29 2 2" xfId="38924"/>
    <cellStyle name="Subtotal (line) 3 4 29 2 3" xfId="38925"/>
    <cellStyle name="Subtotal (line) 3 4 29 2 4" xfId="38926"/>
    <cellStyle name="Subtotal (line) 3 4 29 3" xfId="38927"/>
    <cellStyle name="Subtotal (line) 3 4 29 4" xfId="38928"/>
    <cellStyle name="Subtotal (line) 3 4 29 5" xfId="38929"/>
    <cellStyle name="Subtotal (line) 3 4 3" xfId="5375"/>
    <cellStyle name="Subtotal (line) 3 4 3 2" xfId="38930"/>
    <cellStyle name="Subtotal (line) 3 4 3 2 2" xfId="38931"/>
    <cellStyle name="Subtotal (line) 3 4 3 2 3" xfId="38932"/>
    <cellStyle name="Subtotal (line) 3 4 3 2 4" xfId="38933"/>
    <cellStyle name="Subtotal (line) 3 4 3 3" xfId="38934"/>
    <cellStyle name="Subtotal (line) 3 4 3 4" xfId="38935"/>
    <cellStyle name="Subtotal (line) 3 4 3 5" xfId="38936"/>
    <cellStyle name="Subtotal (line) 3 4 30" xfId="5376"/>
    <cellStyle name="Subtotal (line) 3 4 30 2" xfId="38937"/>
    <cellStyle name="Subtotal (line) 3 4 30 2 2" xfId="38938"/>
    <cellStyle name="Subtotal (line) 3 4 30 2 3" xfId="38939"/>
    <cellStyle name="Subtotal (line) 3 4 30 2 4" xfId="38940"/>
    <cellStyle name="Subtotal (line) 3 4 30 3" xfId="38941"/>
    <cellStyle name="Subtotal (line) 3 4 30 4" xfId="38942"/>
    <cellStyle name="Subtotal (line) 3 4 30 5" xfId="38943"/>
    <cellStyle name="Subtotal (line) 3 4 31" xfId="5377"/>
    <cellStyle name="Subtotal (line) 3 4 31 2" xfId="38944"/>
    <cellStyle name="Subtotal (line) 3 4 31 2 2" xfId="38945"/>
    <cellStyle name="Subtotal (line) 3 4 31 2 3" xfId="38946"/>
    <cellStyle name="Subtotal (line) 3 4 31 2 4" xfId="38947"/>
    <cellStyle name="Subtotal (line) 3 4 31 3" xfId="38948"/>
    <cellStyle name="Subtotal (line) 3 4 31 4" xfId="38949"/>
    <cellStyle name="Subtotal (line) 3 4 31 5" xfId="38950"/>
    <cellStyle name="Subtotal (line) 3 4 32" xfId="5378"/>
    <cellStyle name="Subtotal (line) 3 4 32 2" xfId="38951"/>
    <cellStyle name="Subtotal (line) 3 4 32 2 2" xfId="38952"/>
    <cellStyle name="Subtotal (line) 3 4 32 2 3" xfId="38953"/>
    <cellStyle name="Subtotal (line) 3 4 32 2 4" xfId="38954"/>
    <cellStyle name="Subtotal (line) 3 4 32 3" xfId="38955"/>
    <cellStyle name="Subtotal (line) 3 4 32 4" xfId="38956"/>
    <cellStyle name="Subtotal (line) 3 4 32 5" xfId="38957"/>
    <cellStyle name="Subtotal (line) 3 4 33" xfId="5379"/>
    <cellStyle name="Subtotal (line) 3 4 33 2" xfId="38958"/>
    <cellStyle name="Subtotal (line) 3 4 33 2 2" xfId="38959"/>
    <cellStyle name="Subtotal (line) 3 4 33 2 3" xfId="38960"/>
    <cellStyle name="Subtotal (line) 3 4 33 2 4" xfId="38961"/>
    <cellStyle name="Subtotal (line) 3 4 33 3" xfId="38962"/>
    <cellStyle name="Subtotal (line) 3 4 33 4" xfId="38963"/>
    <cellStyle name="Subtotal (line) 3 4 33 5" xfId="38964"/>
    <cellStyle name="Subtotal (line) 3 4 34" xfId="5380"/>
    <cellStyle name="Subtotal (line) 3 4 34 2" xfId="38965"/>
    <cellStyle name="Subtotal (line) 3 4 34 2 2" xfId="38966"/>
    <cellStyle name="Subtotal (line) 3 4 34 2 3" xfId="38967"/>
    <cellStyle name="Subtotal (line) 3 4 34 2 4" xfId="38968"/>
    <cellStyle name="Subtotal (line) 3 4 34 3" xfId="38969"/>
    <cellStyle name="Subtotal (line) 3 4 34 4" xfId="38970"/>
    <cellStyle name="Subtotal (line) 3 4 34 5" xfId="38971"/>
    <cellStyle name="Subtotal (line) 3 4 35" xfId="5381"/>
    <cellStyle name="Subtotal (line) 3 4 35 2" xfId="38972"/>
    <cellStyle name="Subtotal (line) 3 4 35 2 2" xfId="38973"/>
    <cellStyle name="Subtotal (line) 3 4 35 2 3" xfId="38974"/>
    <cellStyle name="Subtotal (line) 3 4 35 2 4" xfId="38975"/>
    <cellStyle name="Subtotal (line) 3 4 35 3" xfId="38976"/>
    <cellStyle name="Subtotal (line) 3 4 35 4" xfId="38977"/>
    <cellStyle name="Subtotal (line) 3 4 35 5" xfId="38978"/>
    <cellStyle name="Subtotal (line) 3 4 36" xfId="5382"/>
    <cellStyle name="Subtotal (line) 3 4 36 2" xfId="38979"/>
    <cellStyle name="Subtotal (line) 3 4 36 2 2" xfId="38980"/>
    <cellStyle name="Subtotal (line) 3 4 36 2 3" xfId="38981"/>
    <cellStyle name="Subtotal (line) 3 4 36 2 4" xfId="38982"/>
    <cellStyle name="Subtotal (line) 3 4 36 3" xfId="38983"/>
    <cellStyle name="Subtotal (line) 3 4 36 4" xfId="38984"/>
    <cellStyle name="Subtotal (line) 3 4 36 5" xfId="38985"/>
    <cellStyle name="Subtotal (line) 3 4 37" xfId="5383"/>
    <cellStyle name="Subtotal (line) 3 4 37 2" xfId="38986"/>
    <cellStyle name="Subtotal (line) 3 4 37 2 2" xfId="38987"/>
    <cellStyle name="Subtotal (line) 3 4 37 2 3" xfId="38988"/>
    <cellStyle name="Subtotal (line) 3 4 37 2 4" xfId="38989"/>
    <cellStyle name="Subtotal (line) 3 4 37 3" xfId="38990"/>
    <cellStyle name="Subtotal (line) 3 4 37 4" xfId="38991"/>
    <cellStyle name="Subtotal (line) 3 4 37 5" xfId="38992"/>
    <cellStyle name="Subtotal (line) 3 4 38" xfId="5384"/>
    <cellStyle name="Subtotal (line) 3 4 38 2" xfId="38993"/>
    <cellStyle name="Subtotal (line) 3 4 38 2 2" xfId="38994"/>
    <cellStyle name="Subtotal (line) 3 4 38 2 3" xfId="38995"/>
    <cellStyle name="Subtotal (line) 3 4 38 2 4" xfId="38996"/>
    <cellStyle name="Subtotal (line) 3 4 38 3" xfId="38997"/>
    <cellStyle name="Subtotal (line) 3 4 38 4" xfId="38998"/>
    <cellStyle name="Subtotal (line) 3 4 38 5" xfId="38999"/>
    <cellStyle name="Subtotal (line) 3 4 39" xfId="5385"/>
    <cellStyle name="Subtotal (line) 3 4 39 2" xfId="39000"/>
    <cellStyle name="Subtotal (line) 3 4 39 2 2" xfId="39001"/>
    <cellStyle name="Subtotal (line) 3 4 39 2 3" xfId="39002"/>
    <cellStyle name="Subtotal (line) 3 4 39 2 4" xfId="39003"/>
    <cellStyle name="Subtotal (line) 3 4 39 3" xfId="39004"/>
    <cellStyle name="Subtotal (line) 3 4 39 4" xfId="39005"/>
    <cellStyle name="Subtotal (line) 3 4 39 5" xfId="39006"/>
    <cellStyle name="Subtotal (line) 3 4 4" xfId="5386"/>
    <cellStyle name="Subtotal (line) 3 4 4 2" xfId="39007"/>
    <cellStyle name="Subtotal (line) 3 4 4 2 2" xfId="39008"/>
    <cellStyle name="Subtotal (line) 3 4 4 2 3" xfId="39009"/>
    <cellStyle name="Subtotal (line) 3 4 4 2 4" xfId="39010"/>
    <cellStyle name="Subtotal (line) 3 4 4 3" xfId="39011"/>
    <cellStyle name="Subtotal (line) 3 4 4 4" xfId="39012"/>
    <cellStyle name="Subtotal (line) 3 4 4 5" xfId="39013"/>
    <cellStyle name="Subtotal (line) 3 4 40" xfId="5387"/>
    <cellStyle name="Subtotal (line) 3 4 40 2" xfId="39014"/>
    <cellStyle name="Subtotal (line) 3 4 40 2 2" xfId="39015"/>
    <cellStyle name="Subtotal (line) 3 4 40 2 3" xfId="39016"/>
    <cellStyle name="Subtotal (line) 3 4 40 2 4" xfId="39017"/>
    <cellStyle name="Subtotal (line) 3 4 40 3" xfId="39018"/>
    <cellStyle name="Subtotal (line) 3 4 40 4" xfId="39019"/>
    <cellStyle name="Subtotal (line) 3 4 40 5" xfId="39020"/>
    <cellStyle name="Subtotal (line) 3 4 41" xfId="5388"/>
    <cellStyle name="Subtotal (line) 3 4 41 2" xfId="39021"/>
    <cellStyle name="Subtotal (line) 3 4 41 2 2" xfId="39022"/>
    <cellStyle name="Subtotal (line) 3 4 41 2 3" xfId="39023"/>
    <cellStyle name="Subtotal (line) 3 4 41 2 4" xfId="39024"/>
    <cellStyle name="Subtotal (line) 3 4 41 3" xfId="39025"/>
    <cellStyle name="Subtotal (line) 3 4 41 4" xfId="39026"/>
    <cellStyle name="Subtotal (line) 3 4 41 5" xfId="39027"/>
    <cellStyle name="Subtotal (line) 3 4 42" xfId="5389"/>
    <cellStyle name="Subtotal (line) 3 4 42 2" xfId="39028"/>
    <cellStyle name="Subtotal (line) 3 4 42 2 2" xfId="39029"/>
    <cellStyle name="Subtotal (line) 3 4 42 2 3" xfId="39030"/>
    <cellStyle name="Subtotal (line) 3 4 42 2 4" xfId="39031"/>
    <cellStyle name="Subtotal (line) 3 4 42 3" xfId="39032"/>
    <cellStyle name="Subtotal (line) 3 4 42 4" xfId="39033"/>
    <cellStyle name="Subtotal (line) 3 4 42 5" xfId="39034"/>
    <cellStyle name="Subtotal (line) 3 4 43" xfId="5390"/>
    <cellStyle name="Subtotal (line) 3 4 43 2" xfId="39035"/>
    <cellStyle name="Subtotal (line) 3 4 43 2 2" xfId="39036"/>
    <cellStyle name="Subtotal (line) 3 4 43 2 3" xfId="39037"/>
    <cellStyle name="Subtotal (line) 3 4 43 2 4" xfId="39038"/>
    <cellStyle name="Subtotal (line) 3 4 43 3" xfId="39039"/>
    <cellStyle name="Subtotal (line) 3 4 43 4" xfId="39040"/>
    <cellStyle name="Subtotal (line) 3 4 43 5" xfId="39041"/>
    <cellStyle name="Subtotal (line) 3 4 44" xfId="5391"/>
    <cellStyle name="Subtotal (line) 3 4 44 2" xfId="39042"/>
    <cellStyle name="Subtotal (line) 3 4 44 2 2" xfId="39043"/>
    <cellStyle name="Subtotal (line) 3 4 44 2 3" xfId="39044"/>
    <cellStyle name="Subtotal (line) 3 4 44 2 4" xfId="39045"/>
    <cellStyle name="Subtotal (line) 3 4 44 3" xfId="39046"/>
    <cellStyle name="Subtotal (line) 3 4 44 4" xfId="39047"/>
    <cellStyle name="Subtotal (line) 3 4 44 5" xfId="39048"/>
    <cellStyle name="Subtotal (line) 3 4 45" xfId="5392"/>
    <cellStyle name="Subtotal (line) 3 4 45 2" xfId="39049"/>
    <cellStyle name="Subtotal (line) 3 4 45 2 2" xfId="39050"/>
    <cellStyle name="Subtotal (line) 3 4 45 2 3" xfId="39051"/>
    <cellStyle name="Subtotal (line) 3 4 45 2 4" xfId="39052"/>
    <cellStyle name="Subtotal (line) 3 4 45 3" xfId="39053"/>
    <cellStyle name="Subtotal (line) 3 4 45 4" xfId="39054"/>
    <cellStyle name="Subtotal (line) 3 4 45 5" xfId="39055"/>
    <cellStyle name="Subtotal (line) 3 4 46" xfId="39056"/>
    <cellStyle name="Subtotal (line) 3 4 46 2" xfId="39057"/>
    <cellStyle name="Subtotal (line) 3 4 46 3" xfId="39058"/>
    <cellStyle name="Subtotal (line) 3 4 46 4" xfId="39059"/>
    <cellStyle name="Subtotal (line) 3 4 47" xfId="39060"/>
    <cellStyle name="Subtotal (line) 3 4 5" xfId="5393"/>
    <cellStyle name="Subtotal (line) 3 4 5 2" xfId="39061"/>
    <cellStyle name="Subtotal (line) 3 4 5 2 2" xfId="39062"/>
    <cellStyle name="Subtotal (line) 3 4 5 2 3" xfId="39063"/>
    <cellStyle name="Subtotal (line) 3 4 5 2 4" xfId="39064"/>
    <cellStyle name="Subtotal (line) 3 4 5 3" xfId="39065"/>
    <cellStyle name="Subtotal (line) 3 4 5 4" xfId="39066"/>
    <cellStyle name="Subtotal (line) 3 4 5 5" xfId="39067"/>
    <cellStyle name="Subtotal (line) 3 4 6" xfId="5394"/>
    <cellStyle name="Subtotal (line) 3 4 6 2" xfId="39068"/>
    <cellStyle name="Subtotal (line) 3 4 6 2 2" xfId="39069"/>
    <cellStyle name="Subtotal (line) 3 4 6 2 3" xfId="39070"/>
    <cellStyle name="Subtotal (line) 3 4 6 2 4" xfId="39071"/>
    <cellStyle name="Subtotal (line) 3 4 6 3" xfId="39072"/>
    <cellStyle name="Subtotal (line) 3 4 6 4" xfId="39073"/>
    <cellStyle name="Subtotal (line) 3 4 6 5" xfId="39074"/>
    <cellStyle name="Subtotal (line) 3 4 7" xfId="5395"/>
    <cellStyle name="Subtotal (line) 3 4 7 2" xfId="39075"/>
    <cellStyle name="Subtotal (line) 3 4 7 2 2" xfId="39076"/>
    <cellStyle name="Subtotal (line) 3 4 7 2 3" xfId="39077"/>
    <cellStyle name="Subtotal (line) 3 4 7 2 4" xfId="39078"/>
    <cellStyle name="Subtotal (line) 3 4 7 3" xfId="39079"/>
    <cellStyle name="Subtotal (line) 3 4 7 4" xfId="39080"/>
    <cellStyle name="Subtotal (line) 3 4 7 5" xfId="39081"/>
    <cellStyle name="Subtotal (line) 3 4 8" xfId="5396"/>
    <cellStyle name="Subtotal (line) 3 4 8 2" xfId="39082"/>
    <cellStyle name="Subtotal (line) 3 4 8 2 2" xfId="39083"/>
    <cellStyle name="Subtotal (line) 3 4 8 2 3" xfId="39084"/>
    <cellStyle name="Subtotal (line) 3 4 8 2 4" xfId="39085"/>
    <cellStyle name="Subtotal (line) 3 4 8 3" xfId="39086"/>
    <cellStyle name="Subtotal (line) 3 4 8 4" xfId="39087"/>
    <cellStyle name="Subtotal (line) 3 4 8 5" xfId="39088"/>
    <cellStyle name="Subtotal (line) 3 4 9" xfId="5397"/>
    <cellStyle name="Subtotal (line) 3 4 9 2" xfId="39089"/>
    <cellStyle name="Subtotal (line) 3 4 9 2 2" xfId="39090"/>
    <cellStyle name="Subtotal (line) 3 4 9 2 3" xfId="39091"/>
    <cellStyle name="Subtotal (line) 3 4 9 2 4" xfId="39092"/>
    <cellStyle name="Subtotal (line) 3 4 9 3" xfId="39093"/>
    <cellStyle name="Subtotal (line) 3 4 9 4" xfId="39094"/>
    <cellStyle name="Subtotal (line) 3 4 9 5" xfId="39095"/>
    <cellStyle name="Subtotal (line) 3 5" xfId="5398"/>
    <cellStyle name="Subtotal (line) 3 5 10" xfId="5399"/>
    <cellStyle name="Subtotal (line) 3 5 10 2" xfId="39096"/>
    <cellStyle name="Subtotal (line) 3 5 10 2 2" xfId="39097"/>
    <cellStyle name="Subtotal (line) 3 5 10 2 3" xfId="39098"/>
    <cellStyle name="Subtotal (line) 3 5 10 2 4" xfId="39099"/>
    <cellStyle name="Subtotal (line) 3 5 10 3" xfId="39100"/>
    <cellStyle name="Subtotal (line) 3 5 10 4" xfId="39101"/>
    <cellStyle name="Subtotal (line) 3 5 10 5" xfId="39102"/>
    <cellStyle name="Subtotal (line) 3 5 11" xfId="5400"/>
    <cellStyle name="Subtotal (line) 3 5 11 2" xfId="39103"/>
    <cellStyle name="Subtotal (line) 3 5 11 2 2" xfId="39104"/>
    <cellStyle name="Subtotal (line) 3 5 11 2 3" xfId="39105"/>
    <cellStyle name="Subtotal (line) 3 5 11 2 4" xfId="39106"/>
    <cellStyle name="Subtotal (line) 3 5 11 3" xfId="39107"/>
    <cellStyle name="Subtotal (line) 3 5 11 4" xfId="39108"/>
    <cellStyle name="Subtotal (line) 3 5 11 5" xfId="39109"/>
    <cellStyle name="Subtotal (line) 3 5 12" xfId="5401"/>
    <cellStyle name="Subtotal (line) 3 5 12 2" xfId="39110"/>
    <cellStyle name="Subtotal (line) 3 5 12 2 2" xfId="39111"/>
    <cellStyle name="Subtotal (line) 3 5 12 2 3" xfId="39112"/>
    <cellStyle name="Subtotal (line) 3 5 12 2 4" xfId="39113"/>
    <cellStyle name="Subtotal (line) 3 5 12 3" xfId="39114"/>
    <cellStyle name="Subtotal (line) 3 5 12 4" xfId="39115"/>
    <cellStyle name="Subtotal (line) 3 5 12 5" xfId="39116"/>
    <cellStyle name="Subtotal (line) 3 5 13" xfId="5402"/>
    <cellStyle name="Subtotal (line) 3 5 13 2" xfId="39117"/>
    <cellStyle name="Subtotal (line) 3 5 13 2 2" xfId="39118"/>
    <cellStyle name="Subtotal (line) 3 5 13 2 3" xfId="39119"/>
    <cellStyle name="Subtotal (line) 3 5 13 2 4" xfId="39120"/>
    <cellStyle name="Subtotal (line) 3 5 13 3" xfId="39121"/>
    <cellStyle name="Subtotal (line) 3 5 13 4" xfId="39122"/>
    <cellStyle name="Subtotal (line) 3 5 13 5" xfId="39123"/>
    <cellStyle name="Subtotal (line) 3 5 14" xfId="5403"/>
    <cellStyle name="Subtotal (line) 3 5 14 2" xfId="39124"/>
    <cellStyle name="Subtotal (line) 3 5 14 2 2" xfId="39125"/>
    <cellStyle name="Subtotal (line) 3 5 14 2 3" xfId="39126"/>
    <cellStyle name="Subtotal (line) 3 5 14 2 4" xfId="39127"/>
    <cellStyle name="Subtotal (line) 3 5 14 3" xfId="39128"/>
    <cellStyle name="Subtotal (line) 3 5 14 4" xfId="39129"/>
    <cellStyle name="Subtotal (line) 3 5 14 5" xfId="39130"/>
    <cellStyle name="Subtotal (line) 3 5 15" xfId="5404"/>
    <cellStyle name="Subtotal (line) 3 5 15 2" xfId="39131"/>
    <cellStyle name="Subtotal (line) 3 5 15 2 2" xfId="39132"/>
    <cellStyle name="Subtotal (line) 3 5 15 2 3" xfId="39133"/>
    <cellStyle name="Subtotal (line) 3 5 15 2 4" xfId="39134"/>
    <cellStyle name="Subtotal (line) 3 5 15 3" xfId="39135"/>
    <cellStyle name="Subtotal (line) 3 5 15 4" xfId="39136"/>
    <cellStyle name="Subtotal (line) 3 5 15 5" xfId="39137"/>
    <cellStyle name="Subtotal (line) 3 5 16" xfId="5405"/>
    <cellStyle name="Subtotal (line) 3 5 16 2" xfId="39138"/>
    <cellStyle name="Subtotal (line) 3 5 16 2 2" xfId="39139"/>
    <cellStyle name="Subtotal (line) 3 5 16 2 3" xfId="39140"/>
    <cellStyle name="Subtotal (line) 3 5 16 2 4" xfId="39141"/>
    <cellStyle name="Subtotal (line) 3 5 16 3" xfId="39142"/>
    <cellStyle name="Subtotal (line) 3 5 16 4" xfId="39143"/>
    <cellStyle name="Subtotal (line) 3 5 16 5" xfId="39144"/>
    <cellStyle name="Subtotal (line) 3 5 17" xfId="5406"/>
    <cellStyle name="Subtotal (line) 3 5 17 2" xfId="39145"/>
    <cellStyle name="Subtotal (line) 3 5 17 2 2" xfId="39146"/>
    <cellStyle name="Subtotal (line) 3 5 17 2 3" xfId="39147"/>
    <cellStyle name="Subtotal (line) 3 5 17 2 4" xfId="39148"/>
    <cellStyle name="Subtotal (line) 3 5 17 3" xfId="39149"/>
    <cellStyle name="Subtotal (line) 3 5 17 4" xfId="39150"/>
    <cellStyle name="Subtotal (line) 3 5 17 5" xfId="39151"/>
    <cellStyle name="Subtotal (line) 3 5 18" xfId="5407"/>
    <cellStyle name="Subtotal (line) 3 5 18 2" xfId="39152"/>
    <cellStyle name="Subtotal (line) 3 5 18 2 2" xfId="39153"/>
    <cellStyle name="Subtotal (line) 3 5 18 2 3" xfId="39154"/>
    <cellStyle name="Subtotal (line) 3 5 18 2 4" xfId="39155"/>
    <cellStyle name="Subtotal (line) 3 5 18 3" xfId="39156"/>
    <cellStyle name="Subtotal (line) 3 5 18 4" xfId="39157"/>
    <cellStyle name="Subtotal (line) 3 5 18 5" xfId="39158"/>
    <cellStyle name="Subtotal (line) 3 5 19" xfId="5408"/>
    <cellStyle name="Subtotal (line) 3 5 19 2" xfId="39159"/>
    <cellStyle name="Subtotal (line) 3 5 19 2 2" xfId="39160"/>
    <cellStyle name="Subtotal (line) 3 5 19 2 3" xfId="39161"/>
    <cellStyle name="Subtotal (line) 3 5 19 2 4" xfId="39162"/>
    <cellStyle name="Subtotal (line) 3 5 19 3" xfId="39163"/>
    <cellStyle name="Subtotal (line) 3 5 19 4" xfId="39164"/>
    <cellStyle name="Subtotal (line) 3 5 19 5" xfId="39165"/>
    <cellStyle name="Subtotal (line) 3 5 2" xfId="5409"/>
    <cellStyle name="Subtotal (line) 3 5 2 2" xfId="39166"/>
    <cellStyle name="Subtotal (line) 3 5 2 2 2" xfId="39167"/>
    <cellStyle name="Subtotal (line) 3 5 2 2 3" xfId="39168"/>
    <cellStyle name="Subtotal (line) 3 5 2 2 4" xfId="39169"/>
    <cellStyle name="Subtotal (line) 3 5 2 3" xfId="39170"/>
    <cellStyle name="Subtotal (line) 3 5 2 4" xfId="39171"/>
    <cellStyle name="Subtotal (line) 3 5 2 5" xfId="39172"/>
    <cellStyle name="Subtotal (line) 3 5 20" xfId="5410"/>
    <cellStyle name="Subtotal (line) 3 5 20 2" xfId="39173"/>
    <cellStyle name="Subtotal (line) 3 5 20 2 2" xfId="39174"/>
    <cellStyle name="Subtotal (line) 3 5 20 2 3" xfId="39175"/>
    <cellStyle name="Subtotal (line) 3 5 20 2 4" xfId="39176"/>
    <cellStyle name="Subtotal (line) 3 5 20 3" xfId="39177"/>
    <cellStyle name="Subtotal (line) 3 5 20 4" xfId="39178"/>
    <cellStyle name="Subtotal (line) 3 5 20 5" xfId="39179"/>
    <cellStyle name="Subtotal (line) 3 5 21" xfId="5411"/>
    <cellStyle name="Subtotal (line) 3 5 21 2" xfId="39180"/>
    <cellStyle name="Subtotal (line) 3 5 21 2 2" xfId="39181"/>
    <cellStyle name="Subtotal (line) 3 5 21 2 3" xfId="39182"/>
    <cellStyle name="Subtotal (line) 3 5 21 2 4" xfId="39183"/>
    <cellStyle name="Subtotal (line) 3 5 21 3" xfId="39184"/>
    <cellStyle name="Subtotal (line) 3 5 21 4" xfId="39185"/>
    <cellStyle name="Subtotal (line) 3 5 21 5" xfId="39186"/>
    <cellStyle name="Subtotal (line) 3 5 22" xfId="5412"/>
    <cellStyle name="Subtotal (line) 3 5 22 2" xfId="39187"/>
    <cellStyle name="Subtotal (line) 3 5 22 2 2" xfId="39188"/>
    <cellStyle name="Subtotal (line) 3 5 22 2 3" xfId="39189"/>
    <cellStyle name="Subtotal (line) 3 5 22 2 4" xfId="39190"/>
    <cellStyle name="Subtotal (line) 3 5 22 3" xfId="39191"/>
    <cellStyle name="Subtotal (line) 3 5 22 4" xfId="39192"/>
    <cellStyle name="Subtotal (line) 3 5 22 5" xfId="39193"/>
    <cellStyle name="Subtotal (line) 3 5 23" xfId="5413"/>
    <cellStyle name="Subtotal (line) 3 5 23 2" xfId="39194"/>
    <cellStyle name="Subtotal (line) 3 5 23 2 2" xfId="39195"/>
    <cellStyle name="Subtotal (line) 3 5 23 2 3" xfId="39196"/>
    <cellStyle name="Subtotal (line) 3 5 23 2 4" xfId="39197"/>
    <cellStyle name="Subtotal (line) 3 5 23 3" xfId="39198"/>
    <cellStyle name="Subtotal (line) 3 5 23 4" xfId="39199"/>
    <cellStyle name="Subtotal (line) 3 5 23 5" xfId="39200"/>
    <cellStyle name="Subtotal (line) 3 5 24" xfId="5414"/>
    <cellStyle name="Subtotal (line) 3 5 24 2" xfId="39201"/>
    <cellStyle name="Subtotal (line) 3 5 24 2 2" xfId="39202"/>
    <cellStyle name="Subtotal (line) 3 5 24 2 3" xfId="39203"/>
    <cellStyle name="Subtotal (line) 3 5 24 2 4" xfId="39204"/>
    <cellStyle name="Subtotal (line) 3 5 24 3" xfId="39205"/>
    <cellStyle name="Subtotal (line) 3 5 24 4" xfId="39206"/>
    <cellStyle name="Subtotal (line) 3 5 24 5" xfId="39207"/>
    <cellStyle name="Subtotal (line) 3 5 25" xfId="5415"/>
    <cellStyle name="Subtotal (line) 3 5 25 2" xfId="39208"/>
    <cellStyle name="Subtotal (line) 3 5 25 2 2" xfId="39209"/>
    <cellStyle name="Subtotal (line) 3 5 25 2 3" xfId="39210"/>
    <cellStyle name="Subtotal (line) 3 5 25 2 4" xfId="39211"/>
    <cellStyle name="Subtotal (line) 3 5 25 3" xfId="39212"/>
    <cellStyle name="Subtotal (line) 3 5 25 4" xfId="39213"/>
    <cellStyle name="Subtotal (line) 3 5 25 5" xfId="39214"/>
    <cellStyle name="Subtotal (line) 3 5 26" xfId="5416"/>
    <cellStyle name="Subtotal (line) 3 5 26 2" xfId="39215"/>
    <cellStyle name="Subtotal (line) 3 5 26 2 2" xfId="39216"/>
    <cellStyle name="Subtotal (line) 3 5 26 2 3" xfId="39217"/>
    <cellStyle name="Subtotal (line) 3 5 26 2 4" xfId="39218"/>
    <cellStyle name="Subtotal (line) 3 5 26 3" xfId="39219"/>
    <cellStyle name="Subtotal (line) 3 5 26 4" xfId="39220"/>
    <cellStyle name="Subtotal (line) 3 5 26 5" xfId="39221"/>
    <cellStyle name="Subtotal (line) 3 5 27" xfId="5417"/>
    <cellStyle name="Subtotal (line) 3 5 27 2" xfId="39222"/>
    <cellStyle name="Subtotal (line) 3 5 27 2 2" xfId="39223"/>
    <cellStyle name="Subtotal (line) 3 5 27 2 3" xfId="39224"/>
    <cellStyle name="Subtotal (line) 3 5 27 2 4" xfId="39225"/>
    <cellStyle name="Subtotal (line) 3 5 27 3" xfId="39226"/>
    <cellStyle name="Subtotal (line) 3 5 27 4" xfId="39227"/>
    <cellStyle name="Subtotal (line) 3 5 27 5" xfId="39228"/>
    <cellStyle name="Subtotal (line) 3 5 28" xfId="5418"/>
    <cellStyle name="Subtotal (line) 3 5 28 2" xfId="39229"/>
    <cellStyle name="Subtotal (line) 3 5 28 2 2" xfId="39230"/>
    <cellStyle name="Subtotal (line) 3 5 28 2 3" xfId="39231"/>
    <cellStyle name="Subtotal (line) 3 5 28 2 4" xfId="39232"/>
    <cellStyle name="Subtotal (line) 3 5 28 3" xfId="39233"/>
    <cellStyle name="Subtotal (line) 3 5 28 4" xfId="39234"/>
    <cellStyle name="Subtotal (line) 3 5 28 5" xfId="39235"/>
    <cellStyle name="Subtotal (line) 3 5 29" xfId="5419"/>
    <cellStyle name="Subtotal (line) 3 5 29 2" xfId="39236"/>
    <cellStyle name="Subtotal (line) 3 5 29 2 2" xfId="39237"/>
    <cellStyle name="Subtotal (line) 3 5 29 2 3" xfId="39238"/>
    <cellStyle name="Subtotal (line) 3 5 29 2 4" xfId="39239"/>
    <cellStyle name="Subtotal (line) 3 5 29 3" xfId="39240"/>
    <cellStyle name="Subtotal (line) 3 5 29 4" xfId="39241"/>
    <cellStyle name="Subtotal (line) 3 5 29 5" xfId="39242"/>
    <cellStyle name="Subtotal (line) 3 5 3" xfId="5420"/>
    <cellStyle name="Subtotal (line) 3 5 3 2" xfId="39243"/>
    <cellStyle name="Subtotal (line) 3 5 3 2 2" xfId="39244"/>
    <cellStyle name="Subtotal (line) 3 5 3 2 3" xfId="39245"/>
    <cellStyle name="Subtotal (line) 3 5 3 2 4" xfId="39246"/>
    <cellStyle name="Subtotal (line) 3 5 3 3" xfId="39247"/>
    <cellStyle name="Subtotal (line) 3 5 3 4" xfId="39248"/>
    <cellStyle name="Subtotal (line) 3 5 3 5" xfId="39249"/>
    <cellStyle name="Subtotal (line) 3 5 30" xfId="5421"/>
    <cellStyle name="Subtotal (line) 3 5 30 2" xfId="39250"/>
    <cellStyle name="Subtotal (line) 3 5 30 2 2" xfId="39251"/>
    <cellStyle name="Subtotal (line) 3 5 30 2 3" xfId="39252"/>
    <cellStyle name="Subtotal (line) 3 5 30 2 4" xfId="39253"/>
    <cellStyle name="Subtotal (line) 3 5 30 3" xfId="39254"/>
    <cellStyle name="Subtotal (line) 3 5 30 4" xfId="39255"/>
    <cellStyle name="Subtotal (line) 3 5 30 5" xfId="39256"/>
    <cellStyle name="Subtotal (line) 3 5 31" xfId="5422"/>
    <cellStyle name="Subtotal (line) 3 5 31 2" xfId="39257"/>
    <cellStyle name="Subtotal (line) 3 5 31 2 2" xfId="39258"/>
    <cellStyle name="Subtotal (line) 3 5 31 2 3" xfId="39259"/>
    <cellStyle name="Subtotal (line) 3 5 31 2 4" xfId="39260"/>
    <cellStyle name="Subtotal (line) 3 5 31 3" xfId="39261"/>
    <cellStyle name="Subtotal (line) 3 5 31 4" xfId="39262"/>
    <cellStyle name="Subtotal (line) 3 5 31 5" xfId="39263"/>
    <cellStyle name="Subtotal (line) 3 5 32" xfId="5423"/>
    <cellStyle name="Subtotal (line) 3 5 32 2" xfId="39264"/>
    <cellStyle name="Subtotal (line) 3 5 32 2 2" xfId="39265"/>
    <cellStyle name="Subtotal (line) 3 5 32 2 3" xfId="39266"/>
    <cellStyle name="Subtotal (line) 3 5 32 2 4" xfId="39267"/>
    <cellStyle name="Subtotal (line) 3 5 32 3" xfId="39268"/>
    <cellStyle name="Subtotal (line) 3 5 32 4" xfId="39269"/>
    <cellStyle name="Subtotal (line) 3 5 32 5" xfId="39270"/>
    <cellStyle name="Subtotal (line) 3 5 33" xfId="5424"/>
    <cellStyle name="Subtotal (line) 3 5 33 2" xfId="39271"/>
    <cellStyle name="Subtotal (line) 3 5 33 2 2" xfId="39272"/>
    <cellStyle name="Subtotal (line) 3 5 33 2 3" xfId="39273"/>
    <cellStyle name="Subtotal (line) 3 5 33 2 4" xfId="39274"/>
    <cellStyle name="Subtotal (line) 3 5 33 3" xfId="39275"/>
    <cellStyle name="Subtotal (line) 3 5 33 4" xfId="39276"/>
    <cellStyle name="Subtotal (line) 3 5 33 5" xfId="39277"/>
    <cellStyle name="Subtotal (line) 3 5 34" xfId="5425"/>
    <cellStyle name="Subtotal (line) 3 5 34 2" xfId="39278"/>
    <cellStyle name="Subtotal (line) 3 5 34 2 2" xfId="39279"/>
    <cellStyle name="Subtotal (line) 3 5 34 2 3" xfId="39280"/>
    <cellStyle name="Subtotal (line) 3 5 34 2 4" xfId="39281"/>
    <cellStyle name="Subtotal (line) 3 5 34 3" xfId="39282"/>
    <cellStyle name="Subtotal (line) 3 5 34 4" xfId="39283"/>
    <cellStyle name="Subtotal (line) 3 5 34 5" xfId="39284"/>
    <cellStyle name="Subtotal (line) 3 5 35" xfId="5426"/>
    <cellStyle name="Subtotal (line) 3 5 35 2" xfId="39285"/>
    <cellStyle name="Subtotal (line) 3 5 35 2 2" xfId="39286"/>
    <cellStyle name="Subtotal (line) 3 5 35 2 3" xfId="39287"/>
    <cellStyle name="Subtotal (line) 3 5 35 2 4" xfId="39288"/>
    <cellStyle name="Subtotal (line) 3 5 35 3" xfId="39289"/>
    <cellStyle name="Subtotal (line) 3 5 35 4" xfId="39290"/>
    <cellStyle name="Subtotal (line) 3 5 35 5" xfId="39291"/>
    <cellStyle name="Subtotal (line) 3 5 36" xfId="5427"/>
    <cellStyle name="Subtotal (line) 3 5 36 2" xfId="39292"/>
    <cellStyle name="Subtotal (line) 3 5 36 2 2" xfId="39293"/>
    <cellStyle name="Subtotal (line) 3 5 36 2 3" xfId="39294"/>
    <cellStyle name="Subtotal (line) 3 5 36 2 4" xfId="39295"/>
    <cellStyle name="Subtotal (line) 3 5 36 3" xfId="39296"/>
    <cellStyle name="Subtotal (line) 3 5 36 4" xfId="39297"/>
    <cellStyle name="Subtotal (line) 3 5 36 5" xfId="39298"/>
    <cellStyle name="Subtotal (line) 3 5 37" xfId="5428"/>
    <cellStyle name="Subtotal (line) 3 5 37 2" xfId="39299"/>
    <cellStyle name="Subtotal (line) 3 5 37 2 2" xfId="39300"/>
    <cellStyle name="Subtotal (line) 3 5 37 2 3" xfId="39301"/>
    <cellStyle name="Subtotal (line) 3 5 37 2 4" xfId="39302"/>
    <cellStyle name="Subtotal (line) 3 5 37 3" xfId="39303"/>
    <cellStyle name="Subtotal (line) 3 5 37 4" xfId="39304"/>
    <cellStyle name="Subtotal (line) 3 5 37 5" xfId="39305"/>
    <cellStyle name="Subtotal (line) 3 5 38" xfId="5429"/>
    <cellStyle name="Subtotal (line) 3 5 38 2" xfId="39306"/>
    <cellStyle name="Subtotal (line) 3 5 38 2 2" xfId="39307"/>
    <cellStyle name="Subtotal (line) 3 5 38 2 3" xfId="39308"/>
    <cellStyle name="Subtotal (line) 3 5 38 2 4" xfId="39309"/>
    <cellStyle name="Subtotal (line) 3 5 38 3" xfId="39310"/>
    <cellStyle name="Subtotal (line) 3 5 38 4" xfId="39311"/>
    <cellStyle name="Subtotal (line) 3 5 38 5" xfId="39312"/>
    <cellStyle name="Subtotal (line) 3 5 39" xfId="5430"/>
    <cellStyle name="Subtotal (line) 3 5 39 2" xfId="39313"/>
    <cellStyle name="Subtotal (line) 3 5 39 2 2" xfId="39314"/>
    <cellStyle name="Subtotal (line) 3 5 39 2 3" xfId="39315"/>
    <cellStyle name="Subtotal (line) 3 5 39 2 4" xfId="39316"/>
    <cellStyle name="Subtotal (line) 3 5 39 3" xfId="39317"/>
    <cellStyle name="Subtotal (line) 3 5 39 4" xfId="39318"/>
    <cellStyle name="Subtotal (line) 3 5 39 5" xfId="39319"/>
    <cellStyle name="Subtotal (line) 3 5 4" xfId="5431"/>
    <cellStyle name="Subtotal (line) 3 5 4 2" xfId="39320"/>
    <cellStyle name="Subtotal (line) 3 5 4 2 2" xfId="39321"/>
    <cellStyle name="Subtotal (line) 3 5 4 2 3" xfId="39322"/>
    <cellStyle name="Subtotal (line) 3 5 4 2 4" xfId="39323"/>
    <cellStyle name="Subtotal (line) 3 5 4 3" xfId="39324"/>
    <cellStyle name="Subtotal (line) 3 5 4 4" xfId="39325"/>
    <cellStyle name="Subtotal (line) 3 5 4 5" xfId="39326"/>
    <cellStyle name="Subtotal (line) 3 5 40" xfId="5432"/>
    <cellStyle name="Subtotal (line) 3 5 40 2" xfId="39327"/>
    <cellStyle name="Subtotal (line) 3 5 40 2 2" xfId="39328"/>
    <cellStyle name="Subtotal (line) 3 5 40 2 3" xfId="39329"/>
    <cellStyle name="Subtotal (line) 3 5 40 2 4" xfId="39330"/>
    <cellStyle name="Subtotal (line) 3 5 40 3" xfId="39331"/>
    <cellStyle name="Subtotal (line) 3 5 40 4" xfId="39332"/>
    <cellStyle name="Subtotal (line) 3 5 40 5" xfId="39333"/>
    <cellStyle name="Subtotal (line) 3 5 41" xfId="5433"/>
    <cellStyle name="Subtotal (line) 3 5 41 2" xfId="39334"/>
    <cellStyle name="Subtotal (line) 3 5 41 2 2" xfId="39335"/>
    <cellStyle name="Subtotal (line) 3 5 41 2 3" xfId="39336"/>
    <cellStyle name="Subtotal (line) 3 5 41 2 4" xfId="39337"/>
    <cellStyle name="Subtotal (line) 3 5 41 3" xfId="39338"/>
    <cellStyle name="Subtotal (line) 3 5 41 4" xfId="39339"/>
    <cellStyle name="Subtotal (line) 3 5 41 5" xfId="39340"/>
    <cellStyle name="Subtotal (line) 3 5 42" xfId="5434"/>
    <cellStyle name="Subtotal (line) 3 5 42 2" xfId="39341"/>
    <cellStyle name="Subtotal (line) 3 5 42 2 2" xfId="39342"/>
    <cellStyle name="Subtotal (line) 3 5 42 2 3" xfId="39343"/>
    <cellStyle name="Subtotal (line) 3 5 42 2 4" xfId="39344"/>
    <cellStyle name="Subtotal (line) 3 5 42 3" xfId="39345"/>
    <cellStyle name="Subtotal (line) 3 5 42 4" xfId="39346"/>
    <cellStyle name="Subtotal (line) 3 5 42 5" xfId="39347"/>
    <cellStyle name="Subtotal (line) 3 5 43" xfId="5435"/>
    <cellStyle name="Subtotal (line) 3 5 43 2" xfId="39348"/>
    <cellStyle name="Subtotal (line) 3 5 43 2 2" xfId="39349"/>
    <cellStyle name="Subtotal (line) 3 5 43 2 3" xfId="39350"/>
    <cellStyle name="Subtotal (line) 3 5 43 2 4" xfId="39351"/>
    <cellStyle name="Subtotal (line) 3 5 43 3" xfId="39352"/>
    <cellStyle name="Subtotal (line) 3 5 43 4" xfId="39353"/>
    <cellStyle name="Subtotal (line) 3 5 43 5" xfId="39354"/>
    <cellStyle name="Subtotal (line) 3 5 44" xfId="5436"/>
    <cellStyle name="Subtotal (line) 3 5 44 2" xfId="39355"/>
    <cellStyle name="Subtotal (line) 3 5 44 2 2" xfId="39356"/>
    <cellStyle name="Subtotal (line) 3 5 44 2 3" xfId="39357"/>
    <cellStyle name="Subtotal (line) 3 5 44 2 4" xfId="39358"/>
    <cellStyle name="Subtotal (line) 3 5 44 3" xfId="39359"/>
    <cellStyle name="Subtotal (line) 3 5 44 4" xfId="39360"/>
    <cellStyle name="Subtotal (line) 3 5 44 5" xfId="39361"/>
    <cellStyle name="Subtotal (line) 3 5 45" xfId="39362"/>
    <cellStyle name="Subtotal (line) 3 5 45 2" xfId="39363"/>
    <cellStyle name="Subtotal (line) 3 5 45 3" xfId="39364"/>
    <cellStyle name="Subtotal (line) 3 5 45 4" xfId="39365"/>
    <cellStyle name="Subtotal (line) 3 5 46" xfId="39366"/>
    <cellStyle name="Subtotal (line) 3 5 46 2" xfId="39367"/>
    <cellStyle name="Subtotal (line) 3 5 46 3" xfId="39368"/>
    <cellStyle name="Subtotal (line) 3 5 46 4" xfId="39369"/>
    <cellStyle name="Subtotal (line) 3 5 47" xfId="39370"/>
    <cellStyle name="Subtotal (line) 3 5 48" xfId="39371"/>
    <cellStyle name="Subtotal (line) 3 5 49" xfId="39372"/>
    <cellStyle name="Subtotal (line) 3 5 5" xfId="5437"/>
    <cellStyle name="Subtotal (line) 3 5 5 2" xfId="39373"/>
    <cellStyle name="Subtotal (line) 3 5 5 2 2" xfId="39374"/>
    <cellStyle name="Subtotal (line) 3 5 5 2 3" xfId="39375"/>
    <cellStyle name="Subtotal (line) 3 5 5 2 4" xfId="39376"/>
    <cellStyle name="Subtotal (line) 3 5 5 3" xfId="39377"/>
    <cellStyle name="Subtotal (line) 3 5 5 4" xfId="39378"/>
    <cellStyle name="Subtotal (line) 3 5 5 5" xfId="39379"/>
    <cellStyle name="Subtotal (line) 3 5 6" xfId="5438"/>
    <cellStyle name="Subtotal (line) 3 5 6 2" xfId="39380"/>
    <cellStyle name="Subtotal (line) 3 5 6 2 2" xfId="39381"/>
    <cellStyle name="Subtotal (line) 3 5 6 2 3" xfId="39382"/>
    <cellStyle name="Subtotal (line) 3 5 6 2 4" xfId="39383"/>
    <cellStyle name="Subtotal (line) 3 5 6 3" xfId="39384"/>
    <cellStyle name="Subtotal (line) 3 5 6 4" xfId="39385"/>
    <cellStyle name="Subtotal (line) 3 5 6 5" xfId="39386"/>
    <cellStyle name="Subtotal (line) 3 5 7" xfId="5439"/>
    <cellStyle name="Subtotal (line) 3 5 7 2" xfId="39387"/>
    <cellStyle name="Subtotal (line) 3 5 7 2 2" xfId="39388"/>
    <cellStyle name="Subtotal (line) 3 5 7 2 3" xfId="39389"/>
    <cellStyle name="Subtotal (line) 3 5 7 2 4" xfId="39390"/>
    <cellStyle name="Subtotal (line) 3 5 7 3" xfId="39391"/>
    <cellStyle name="Subtotal (line) 3 5 7 4" xfId="39392"/>
    <cellStyle name="Subtotal (line) 3 5 7 5" xfId="39393"/>
    <cellStyle name="Subtotal (line) 3 5 8" xfId="5440"/>
    <cellStyle name="Subtotal (line) 3 5 8 2" xfId="39394"/>
    <cellStyle name="Subtotal (line) 3 5 8 2 2" xfId="39395"/>
    <cellStyle name="Subtotal (line) 3 5 8 2 3" xfId="39396"/>
    <cellStyle name="Subtotal (line) 3 5 8 2 4" xfId="39397"/>
    <cellStyle name="Subtotal (line) 3 5 8 3" xfId="39398"/>
    <cellStyle name="Subtotal (line) 3 5 8 4" xfId="39399"/>
    <cellStyle name="Subtotal (line) 3 5 8 5" xfId="39400"/>
    <cellStyle name="Subtotal (line) 3 5 9" xfId="5441"/>
    <cellStyle name="Subtotal (line) 3 5 9 2" xfId="39401"/>
    <cellStyle name="Subtotal (line) 3 5 9 2 2" xfId="39402"/>
    <cellStyle name="Subtotal (line) 3 5 9 2 3" xfId="39403"/>
    <cellStyle name="Subtotal (line) 3 5 9 2 4" xfId="39404"/>
    <cellStyle name="Subtotal (line) 3 5 9 3" xfId="39405"/>
    <cellStyle name="Subtotal (line) 3 5 9 4" xfId="39406"/>
    <cellStyle name="Subtotal (line) 3 5 9 5" xfId="39407"/>
    <cellStyle name="Subtotal (line) 3 6" xfId="5442"/>
    <cellStyle name="Subtotal (line) 3 6 2" xfId="39408"/>
    <cellStyle name="Subtotal (line) 3 6 2 2" xfId="39409"/>
    <cellStyle name="Subtotal (line) 3 6 2 3" xfId="39410"/>
    <cellStyle name="Subtotal (line) 3 6 2 4" xfId="39411"/>
    <cellStyle name="Subtotal (line) 3 6 3" xfId="39412"/>
    <cellStyle name="Subtotal (line) 3 6 4" xfId="39413"/>
    <cellStyle name="Subtotal (line) 3 6 5" xfId="39414"/>
    <cellStyle name="Subtotal (line) 3 7" xfId="5443"/>
    <cellStyle name="Subtotal (line) 3 7 2" xfId="39415"/>
    <cellStyle name="Subtotal (line) 3 7 2 2" xfId="39416"/>
    <cellStyle name="Subtotal (line) 3 7 2 3" xfId="39417"/>
    <cellStyle name="Subtotal (line) 3 7 2 4" xfId="39418"/>
    <cellStyle name="Subtotal (line) 3 7 3" xfId="39419"/>
    <cellStyle name="Subtotal (line) 3 7 4" xfId="39420"/>
    <cellStyle name="Subtotal (line) 3 7 5" xfId="39421"/>
    <cellStyle name="Subtotal (line) 3 8" xfId="5444"/>
    <cellStyle name="Subtotal (line) 3 8 2" xfId="39422"/>
    <cellStyle name="Subtotal (line) 3 8 2 2" xfId="39423"/>
    <cellStyle name="Subtotal (line) 3 8 2 3" xfId="39424"/>
    <cellStyle name="Subtotal (line) 3 8 2 4" xfId="39425"/>
    <cellStyle name="Subtotal (line) 3 8 3" xfId="39426"/>
    <cellStyle name="Subtotal (line) 3 8 4" xfId="39427"/>
    <cellStyle name="Subtotal (line) 3 8 5" xfId="39428"/>
    <cellStyle name="Subtotal (line) 3 9" xfId="5445"/>
    <cellStyle name="Subtotal (line) 3 9 2" xfId="39429"/>
    <cellStyle name="Subtotal (line) 3 9 2 2" xfId="39430"/>
    <cellStyle name="Subtotal (line) 3 9 2 3" xfId="39431"/>
    <cellStyle name="Subtotal (line) 3 9 2 4" xfId="39432"/>
    <cellStyle name="Subtotal (line) 3 9 3" xfId="39433"/>
    <cellStyle name="Subtotal (line) 3 9 4" xfId="39434"/>
    <cellStyle name="Subtotal (line) 3 9 5" xfId="39435"/>
    <cellStyle name="Subtotal (line) 4" xfId="5446"/>
    <cellStyle name="Subtotal (line) 4 10" xfId="5447"/>
    <cellStyle name="Subtotal (line) 4 10 2" xfId="39436"/>
    <cellStyle name="Subtotal (line) 4 10 2 2" xfId="39437"/>
    <cellStyle name="Subtotal (line) 4 10 2 3" xfId="39438"/>
    <cellStyle name="Subtotal (line) 4 10 2 4" xfId="39439"/>
    <cellStyle name="Subtotal (line) 4 10 3" xfId="39440"/>
    <cellStyle name="Subtotal (line) 4 10 4" xfId="39441"/>
    <cellStyle name="Subtotal (line) 4 10 5" xfId="39442"/>
    <cellStyle name="Subtotal (line) 4 11" xfId="5448"/>
    <cellStyle name="Subtotal (line) 4 11 2" xfId="39443"/>
    <cellStyle name="Subtotal (line) 4 11 2 2" xfId="39444"/>
    <cellStyle name="Subtotal (line) 4 11 2 3" xfId="39445"/>
    <cellStyle name="Subtotal (line) 4 11 2 4" xfId="39446"/>
    <cellStyle name="Subtotal (line) 4 11 3" xfId="39447"/>
    <cellStyle name="Subtotal (line) 4 11 4" xfId="39448"/>
    <cellStyle name="Subtotal (line) 4 11 5" xfId="39449"/>
    <cellStyle name="Subtotal (line) 4 12" xfId="5449"/>
    <cellStyle name="Subtotal (line) 4 12 2" xfId="39450"/>
    <cellStyle name="Subtotal (line) 4 12 2 2" xfId="39451"/>
    <cellStyle name="Subtotal (line) 4 12 2 3" xfId="39452"/>
    <cellStyle name="Subtotal (line) 4 12 2 4" xfId="39453"/>
    <cellStyle name="Subtotal (line) 4 12 3" xfId="39454"/>
    <cellStyle name="Subtotal (line) 4 12 4" xfId="39455"/>
    <cellStyle name="Subtotal (line) 4 12 5" xfId="39456"/>
    <cellStyle name="Subtotal (line) 4 13" xfId="5450"/>
    <cellStyle name="Subtotal (line) 4 13 2" xfId="39457"/>
    <cellStyle name="Subtotal (line) 4 13 2 2" xfId="39458"/>
    <cellStyle name="Subtotal (line) 4 13 2 3" xfId="39459"/>
    <cellStyle name="Subtotal (line) 4 13 2 4" xfId="39460"/>
    <cellStyle name="Subtotal (line) 4 13 3" xfId="39461"/>
    <cellStyle name="Subtotal (line) 4 13 4" xfId="39462"/>
    <cellStyle name="Subtotal (line) 4 13 5" xfId="39463"/>
    <cellStyle name="Subtotal (line) 4 14" xfId="5451"/>
    <cellStyle name="Subtotal (line) 4 14 2" xfId="39464"/>
    <cellStyle name="Subtotal (line) 4 14 2 2" xfId="39465"/>
    <cellStyle name="Subtotal (line) 4 14 2 3" xfId="39466"/>
    <cellStyle name="Subtotal (line) 4 14 2 4" xfId="39467"/>
    <cellStyle name="Subtotal (line) 4 14 3" xfId="39468"/>
    <cellStyle name="Subtotal (line) 4 14 4" xfId="39469"/>
    <cellStyle name="Subtotal (line) 4 14 5" xfId="39470"/>
    <cellStyle name="Subtotal (line) 4 15" xfId="5452"/>
    <cellStyle name="Subtotal (line) 4 15 2" xfId="39471"/>
    <cellStyle name="Subtotal (line) 4 15 2 2" xfId="39472"/>
    <cellStyle name="Subtotal (line) 4 15 2 3" xfId="39473"/>
    <cellStyle name="Subtotal (line) 4 15 2 4" xfId="39474"/>
    <cellStyle name="Subtotal (line) 4 15 3" xfId="39475"/>
    <cellStyle name="Subtotal (line) 4 15 4" xfId="39476"/>
    <cellStyle name="Subtotal (line) 4 15 5" xfId="39477"/>
    <cellStyle name="Subtotal (line) 4 16" xfId="5453"/>
    <cellStyle name="Subtotal (line) 4 16 2" xfId="39478"/>
    <cellStyle name="Subtotal (line) 4 16 2 2" xfId="39479"/>
    <cellStyle name="Subtotal (line) 4 16 2 3" xfId="39480"/>
    <cellStyle name="Subtotal (line) 4 16 2 4" xfId="39481"/>
    <cellStyle name="Subtotal (line) 4 16 3" xfId="39482"/>
    <cellStyle name="Subtotal (line) 4 16 4" xfId="39483"/>
    <cellStyle name="Subtotal (line) 4 16 5" xfId="39484"/>
    <cellStyle name="Subtotal (line) 4 17" xfId="39485"/>
    <cellStyle name="Subtotal (line) 4 2" xfId="5454"/>
    <cellStyle name="Subtotal (line) 4 2 10" xfId="5455"/>
    <cellStyle name="Subtotal (line) 4 2 10 2" xfId="39486"/>
    <cellStyle name="Subtotal (line) 4 2 10 2 2" xfId="39487"/>
    <cellStyle name="Subtotal (line) 4 2 10 2 3" xfId="39488"/>
    <cellStyle name="Subtotal (line) 4 2 10 2 4" xfId="39489"/>
    <cellStyle name="Subtotal (line) 4 2 10 3" xfId="39490"/>
    <cellStyle name="Subtotal (line) 4 2 10 4" xfId="39491"/>
    <cellStyle name="Subtotal (line) 4 2 10 5" xfId="39492"/>
    <cellStyle name="Subtotal (line) 4 2 11" xfId="5456"/>
    <cellStyle name="Subtotal (line) 4 2 11 2" xfId="39493"/>
    <cellStyle name="Subtotal (line) 4 2 11 2 2" xfId="39494"/>
    <cellStyle name="Subtotal (line) 4 2 11 2 3" xfId="39495"/>
    <cellStyle name="Subtotal (line) 4 2 11 2 4" xfId="39496"/>
    <cellStyle name="Subtotal (line) 4 2 11 3" xfId="39497"/>
    <cellStyle name="Subtotal (line) 4 2 11 4" xfId="39498"/>
    <cellStyle name="Subtotal (line) 4 2 11 5" xfId="39499"/>
    <cellStyle name="Subtotal (line) 4 2 12" xfId="5457"/>
    <cellStyle name="Subtotal (line) 4 2 12 2" xfId="39500"/>
    <cellStyle name="Subtotal (line) 4 2 12 2 2" xfId="39501"/>
    <cellStyle name="Subtotal (line) 4 2 12 2 3" xfId="39502"/>
    <cellStyle name="Subtotal (line) 4 2 12 2 4" xfId="39503"/>
    <cellStyle name="Subtotal (line) 4 2 12 3" xfId="39504"/>
    <cellStyle name="Subtotal (line) 4 2 12 4" xfId="39505"/>
    <cellStyle name="Subtotal (line) 4 2 12 5" xfId="39506"/>
    <cellStyle name="Subtotal (line) 4 2 13" xfId="5458"/>
    <cellStyle name="Subtotal (line) 4 2 13 2" xfId="39507"/>
    <cellStyle name="Subtotal (line) 4 2 13 2 2" xfId="39508"/>
    <cellStyle name="Subtotal (line) 4 2 13 2 3" xfId="39509"/>
    <cellStyle name="Subtotal (line) 4 2 13 2 4" xfId="39510"/>
    <cellStyle name="Subtotal (line) 4 2 13 3" xfId="39511"/>
    <cellStyle name="Subtotal (line) 4 2 13 4" xfId="39512"/>
    <cellStyle name="Subtotal (line) 4 2 13 5" xfId="39513"/>
    <cellStyle name="Subtotal (line) 4 2 14" xfId="5459"/>
    <cellStyle name="Subtotal (line) 4 2 14 2" xfId="39514"/>
    <cellStyle name="Subtotal (line) 4 2 14 2 2" xfId="39515"/>
    <cellStyle name="Subtotal (line) 4 2 14 2 3" xfId="39516"/>
    <cellStyle name="Subtotal (line) 4 2 14 2 4" xfId="39517"/>
    <cellStyle name="Subtotal (line) 4 2 14 3" xfId="39518"/>
    <cellStyle name="Subtotal (line) 4 2 14 4" xfId="39519"/>
    <cellStyle name="Subtotal (line) 4 2 14 5" xfId="39520"/>
    <cellStyle name="Subtotal (line) 4 2 15" xfId="5460"/>
    <cellStyle name="Subtotal (line) 4 2 15 2" xfId="39521"/>
    <cellStyle name="Subtotal (line) 4 2 15 2 2" xfId="39522"/>
    <cellStyle name="Subtotal (line) 4 2 15 2 3" xfId="39523"/>
    <cellStyle name="Subtotal (line) 4 2 15 2 4" xfId="39524"/>
    <cellStyle name="Subtotal (line) 4 2 15 3" xfId="39525"/>
    <cellStyle name="Subtotal (line) 4 2 15 4" xfId="39526"/>
    <cellStyle name="Subtotal (line) 4 2 15 5" xfId="39527"/>
    <cellStyle name="Subtotal (line) 4 2 16" xfId="5461"/>
    <cellStyle name="Subtotal (line) 4 2 16 2" xfId="39528"/>
    <cellStyle name="Subtotal (line) 4 2 16 2 2" xfId="39529"/>
    <cellStyle name="Subtotal (line) 4 2 16 2 3" xfId="39530"/>
    <cellStyle name="Subtotal (line) 4 2 16 2 4" xfId="39531"/>
    <cellStyle name="Subtotal (line) 4 2 16 3" xfId="39532"/>
    <cellStyle name="Subtotal (line) 4 2 16 4" xfId="39533"/>
    <cellStyle name="Subtotal (line) 4 2 16 5" xfId="39534"/>
    <cellStyle name="Subtotal (line) 4 2 17" xfId="5462"/>
    <cellStyle name="Subtotal (line) 4 2 17 2" xfId="39535"/>
    <cellStyle name="Subtotal (line) 4 2 17 2 2" xfId="39536"/>
    <cellStyle name="Subtotal (line) 4 2 17 2 3" xfId="39537"/>
    <cellStyle name="Subtotal (line) 4 2 17 2 4" xfId="39538"/>
    <cellStyle name="Subtotal (line) 4 2 17 3" xfId="39539"/>
    <cellStyle name="Subtotal (line) 4 2 17 4" xfId="39540"/>
    <cellStyle name="Subtotal (line) 4 2 17 5" xfId="39541"/>
    <cellStyle name="Subtotal (line) 4 2 18" xfId="5463"/>
    <cellStyle name="Subtotal (line) 4 2 18 2" xfId="39542"/>
    <cellStyle name="Subtotal (line) 4 2 18 2 2" xfId="39543"/>
    <cellStyle name="Subtotal (line) 4 2 18 2 3" xfId="39544"/>
    <cellStyle name="Subtotal (line) 4 2 18 2 4" xfId="39545"/>
    <cellStyle name="Subtotal (line) 4 2 18 3" xfId="39546"/>
    <cellStyle name="Subtotal (line) 4 2 18 4" xfId="39547"/>
    <cellStyle name="Subtotal (line) 4 2 18 5" xfId="39548"/>
    <cellStyle name="Subtotal (line) 4 2 19" xfId="5464"/>
    <cellStyle name="Subtotal (line) 4 2 19 2" xfId="39549"/>
    <cellStyle name="Subtotal (line) 4 2 19 2 2" xfId="39550"/>
    <cellStyle name="Subtotal (line) 4 2 19 2 3" xfId="39551"/>
    <cellStyle name="Subtotal (line) 4 2 19 2 4" xfId="39552"/>
    <cellStyle name="Subtotal (line) 4 2 19 3" xfId="39553"/>
    <cellStyle name="Subtotal (line) 4 2 19 4" xfId="39554"/>
    <cellStyle name="Subtotal (line) 4 2 19 5" xfId="39555"/>
    <cellStyle name="Subtotal (line) 4 2 2" xfId="5465"/>
    <cellStyle name="Subtotal (line) 4 2 2 10" xfId="5466"/>
    <cellStyle name="Subtotal (line) 4 2 2 10 2" xfId="39556"/>
    <cellStyle name="Subtotal (line) 4 2 2 10 2 2" xfId="39557"/>
    <cellStyle name="Subtotal (line) 4 2 2 10 2 3" xfId="39558"/>
    <cellStyle name="Subtotal (line) 4 2 2 10 2 4" xfId="39559"/>
    <cellStyle name="Subtotal (line) 4 2 2 10 3" xfId="39560"/>
    <cellStyle name="Subtotal (line) 4 2 2 10 4" xfId="39561"/>
    <cellStyle name="Subtotal (line) 4 2 2 10 5" xfId="39562"/>
    <cellStyle name="Subtotal (line) 4 2 2 11" xfId="5467"/>
    <cellStyle name="Subtotal (line) 4 2 2 11 2" xfId="39563"/>
    <cellStyle name="Subtotal (line) 4 2 2 11 2 2" xfId="39564"/>
    <cellStyle name="Subtotal (line) 4 2 2 11 2 3" xfId="39565"/>
    <cellStyle name="Subtotal (line) 4 2 2 11 2 4" xfId="39566"/>
    <cellStyle name="Subtotal (line) 4 2 2 11 3" xfId="39567"/>
    <cellStyle name="Subtotal (line) 4 2 2 11 4" xfId="39568"/>
    <cellStyle name="Subtotal (line) 4 2 2 11 5" xfId="39569"/>
    <cellStyle name="Subtotal (line) 4 2 2 12" xfId="5468"/>
    <cellStyle name="Subtotal (line) 4 2 2 12 2" xfId="39570"/>
    <cellStyle name="Subtotal (line) 4 2 2 12 2 2" xfId="39571"/>
    <cellStyle name="Subtotal (line) 4 2 2 12 2 3" xfId="39572"/>
    <cellStyle name="Subtotal (line) 4 2 2 12 2 4" xfId="39573"/>
    <cellStyle name="Subtotal (line) 4 2 2 12 3" xfId="39574"/>
    <cellStyle name="Subtotal (line) 4 2 2 12 4" xfId="39575"/>
    <cellStyle name="Subtotal (line) 4 2 2 12 5" xfId="39576"/>
    <cellStyle name="Subtotal (line) 4 2 2 13" xfId="5469"/>
    <cellStyle name="Subtotal (line) 4 2 2 13 2" xfId="39577"/>
    <cellStyle name="Subtotal (line) 4 2 2 13 2 2" xfId="39578"/>
    <cellStyle name="Subtotal (line) 4 2 2 13 2 3" xfId="39579"/>
    <cellStyle name="Subtotal (line) 4 2 2 13 2 4" xfId="39580"/>
    <cellStyle name="Subtotal (line) 4 2 2 13 3" xfId="39581"/>
    <cellStyle name="Subtotal (line) 4 2 2 13 4" xfId="39582"/>
    <cellStyle name="Subtotal (line) 4 2 2 13 5" xfId="39583"/>
    <cellStyle name="Subtotal (line) 4 2 2 14" xfId="5470"/>
    <cellStyle name="Subtotal (line) 4 2 2 14 2" xfId="39584"/>
    <cellStyle name="Subtotal (line) 4 2 2 14 2 2" xfId="39585"/>
    <cellStyle name="Subtotal (line) 4 2 2 14 2 3" xfId="39586"/>
    <cellStyle name="Subtotal (line) 4 2 2 14 2 4" xfId="39587"/>
    <cellStyle name="Subtotal (line) 4 2 2 14 3" xfId="39588"/>
    <cellStyle name="Subtotal (line) 4 2 2 14 4" xfId="39589"/>
    <cellStyle name="Subtotal (line) 4 2 2 14 5" xfId="39590"/>
    <cellStyle name="Subtotal (line) 4 2 2 15" xfId="5471"/>
    <cellStyle name="Subtotal (line) 4 2 2 15 2" xfId="39591"/>
    <cellStyle name="Subtotal (line) 4 2 2 15 2 2" xfId="39592"/>
    <cellStyle name="Subtotal (line) 4 2 2 15 2 3" xfId="39593"/>
    <cellStyle name="Subtotal (line) 4 2 2 15 2 4" xfId="39594"/>
    <cellStyle name="Subtotal (line) 4 2 2 15 3" xfId="39595"/>
    <cellStyle name="Subtotal (line) 4 2 2 15 4" xfId="39596"/>
    <cellStyle name="Subtotal (line) 4 2 2 15 5" xfId="39597"/>
    <cellStyle name="Subtotal (line) 4 2 2 16" xfId="5472"/>
    <cellStyle name="Subtotal (line) 4 2 2 16 2" xfId="39598"/>
    <cellStyle name="Subtotal (line) 4 2 2 16 2 2" xfId="39599"/>
    <cellStyle name="Subtotal (line) 4 2 2 16 2 3" xfId="39600"/>
    <cellStyle name="Subtotal (line) 4 2 2 16 2 4" xfId="39601"/>
    <cellStyle name="Subtotal (line) 4 2 2 16 3" xfId="39602"/>
    <cellStyle name="Subtotal (line) 4 2 2 16 4" xfId="39603"/>
    <cellStyle name="Subtotal (line) 4 2 2 16 5" xfId="39604"/>
    <cellStyle name="Subtotal (line) 4 2 2 17" xfId="5473"/>
    <cellStyle name="Subtotal (line) 4 2 2 17 2" xfId="39605"/>
    <cellStyle name="Subtotal (line) 4 2 2 17 2 2" xfId="39606"/>
    <cellStyle name="Subtotal (line) 4 2 2 17 2 3" xfId="39607"/>
    <cellStyle name="Subtotal (line) 4 2 2 17 2 4" xfId="39608"/>
    <cellStyle name="Subtotal (line) 4 2 2 17 3" xfId="39609"/>
    <cellStyle name="Subtotal (line) 4 2 2 17 4" xfId="39610"/>
    <cellStyle name="Subtotal (line) 4 2 2 17 5" xfId="39611"/>
    <cellStyle name="Subtotal (line) 4 2 2 18" xfId="5474"/>
    <cellStyle name="Subtotal (line) 4 2 2 18 2" xfId="39612"/>
    <cellStyle name="Subtotal (line) 4 2 2 18 2 2" xfId="39613"/>
    <cellStyle name="Subtotal (line) 4 2 2 18 2 3" xfId="39614"/>
    <cellStyle name="Subtotal (line) 4 2 2 18 2 4" xfId="39615"/>
    <cellStyle name="Subtotal (line) 4 2 2 18 3" xfId="39616"/>
    <cellStyle name="Subtotal (line) 4 2 2 18 4" xfId="39617"/>
    <cellStyle name="Subtotal (line) 4 2 2 18 5" xfId="39618"/>
    <cellStyle name="Subtotal (line) 4 2 2 19" xfId="5475"/>
    <cellStyle name="Subtotal (line) 4 2 2 19 2" xfId="39619"/>
    <cellStyle name="Subtotal (line) 4 2 2 19 2 2" xfId="39620"/>
    <cellStyle name="Subtotal (line) 4 2 2 19 2 3" xfId="39621"/>
    <cellStyle name="Subtotal (line) 4 2 2 19 2 4" xfId="39622"/>
    <cellStyle name="Subtotal (line) 4 2 2 19 3" xfId="39623"/>
    <cellStyle name="Subtotal (line) 4 2 2 19 4" xfId="39624"/>
    <cellStyle name="Subtotal (line) 4 2 2 19 5" xfId="39625"/>
    <cellStyle name="Subtotal (line) 4 2 2 2" xfId="5476"/>
    <cellStyle name="Subtotal (line) 4 2 2 2 2" xfId="39626"/>
    <cellStyle name="Subtotal (line) 4 2 2 2 2 2" xfId="39627"/>
    <cellStyle name="Subtotal (line) 4 2 2 2 2 3" xfId="39628"/>
    <cellStyle name="Subtotal (line) 4 2 2 2 2 4" xfId="39629"/>
    <cellStyle name="Subtotal (line) 4 2 2 2 3" xfId="39630"/>
    <cellStyle name="Subtotal (line) 4 2 2 2 4" xfId="39631"/>
    <cellStyle name="Subtotal (line) 4 2 2 2 5" xfId="39632"/>
    <cellStyle name="Subtotal (line) 4 2 2 20" xfId="5477"/>
    <cellStyle name="Subtotal (line) 4 2 2 20 2" xfId="39633"/>
    <cellStyle name="Subtotal (line) 4 2 2 20 2 2" xfId="39634"/>
    <cellStyle name="Subtotal (line) 4 2 2 20 2 3" xfId="39635"/>
    <cellStyle name="Subtotal (line) 4 2 2 20 2 4" xfId="39636"/>
    <cellStyle name="Subtotal (line) 4 2 2 20 3" xfId="39637"/>
    <cellStyle name="Subtotal (line) 4 2 2 20 4" xfId="39638"/>
    <cellStyle name="Subtotal (line) 4 2 2 20 5" xfId="39639"/>
    <cellStyle name="Subtotal (line) 4 2 2 21" xfId="5478"/>
    <cellStyle name="Subtotal (line) 4 2 2 21 2" xfId="39640"/>
    <cellStyle name="Subtotal (line) 4 2 2 21 2 2" xfId="39641"/>
    <cellStyle name="Subtotal (line) 4 2 2 21 2 3" xfId="39642"/>
    <cellStyle name="Subtotal (line) 4 2 2 21 2 4" xfId="39643"/>
    <cellStyle name="Subtotal (line) 4 2 2 21 3" xfId="39644"/>
    <cellStyle name="Subtotal (line) 4 2 2 21 4" xfId="39645"/>
    <cellStyle name="Subtotal (line) 4 2 2 21 5" xfId="39646"/>
    <cellStyle name="Subtotal (line) 4 2 2 22" xfId="5479"/>
    <cellStyle name="Subtotal (line) 4 2 2 22 2" xfId="39647"/>
    <cellStyle name="Subtotal (line) 4 2 2 22 2 2" xfId="39648"/>
    <cellStyle name="Subtotal (line) 4 2 2 22 2 3" xfId="39649"/>
    <cellStyle name="Subtotal (line) 4 2 2 22 2 4" xfId="39650"/>
    <cellStyle name="Subtotal (line) 4 2 2 22 3" xfId="39651"/>
    <cellStyle name="Subtotal (line) 4 2 2 22 4" xfId="39652"/>
    <cellStyle name="Subtotal (line) 4 2 2 22 5" xfId="39653"/>
    <cellStyle name="Subtotal (line) 4 2 2 23" xfId="5480"/>
    <cellStyle name="Subtotal (line) 4 2 2 23 2" xfId="39654"/>
    <cellStyle name="Subtotal (line) 4 2 2 23 2 2" xfId="39655"/>
    <cellStyle name="Subtotal (line) 4 2 2 23 2 3" xfId="39656"/>
    <cellStyle name="Subtotal (line) 4 2 2 23 2 4" xfId="39657"/>
    <cellStyle name="Subtotal (line) 4 2 2 23 3" xfId="39658"/>
    <cellStyle name="Subtotal (line) 4 2 2 23 4" xfId="39659"/>
    <cellStyle name="Subtotal (line) 4 2 2 23 5" xfId="39660"/>
    <cellStyle name="Subtotal (line) 4 2 2 24" xfId="5481"/>
    <cellStyle name="Subtotal (line) 4 2 2 24 2" xfId="39661"/>
    <cellStyle name="Subtotal (line) 4 2 2 24 2 2" xfId="39662"/>
    <cellStyle name="Subtotal (line) 4 2 2 24 2 3" xfId="39663"/>
    <cellStyle name="Subtotal (line) 4 2 2 24 2 4" xfId="39664"/>
    <cellStyle name="Subtotal (line) 4 2 2 24 3" xfId="39665"/>
    <cellStyle name="Subtotal (line) 4 2 2 24 4" xfId="39666"/>
    <cellStyle name="Subtotal (line) 4 2 2 24 5" xfId="39667"/>
    <cellStyle name="Subtotal (line) 4 2 2 25" xfId="5482"/>
    <cellStyle name="Subtotal (line) 4 2 2 25 2" xfId="39668"/>
    <cellStyle name="Subtotal (line) 4 2 2 25 2 2" xfId="39669"/>
    <cellStyle name="Subtotal (line) 4 2 2 25 2 3" xfId="39670"/>
    <cellStyle name="Subtotal (line) 4 2 2 25 2 4" xfId="39671"/>
    <cellStyle name="Subtotal (line) 4 2 2 25 3" xfId="39672"/>
    <cellStyle name="Subtotal (line) 4 2 2 25 4" xfId="39673"/>
    <cellStyle name="Subtotal (line) 4 2 2 25 5" xfId="39674"/>
    <cellStyle name="Subtotal (line) 4 2 2 26" xfId="5483"/>
    <cellStyle name="Subtotal (line) 4 2 2 26 2" xfId="39675"/>
    <cellStyle name="Subtotal (line) 4 2 2 26 2 2" xfId="39676"/>
    <cellStyle name="Subtotal (line) 4 2 2 26 2 3" xfId="39677"/>
    <cellStyle name="Subtotal (line) 4 2 2 26 2 4" xfId="39678"/>
    <cellStyle name="Subtotal (line) 4 2 2 26 3" xfId="39679"/>
    <cellStyle name="Subtotal (line) 4 2 2 26 4" xfId="39680"/>
    <cellStyle name="Subtotal (line) 4 2 2 26 5" xfId="39681"/>
    <cellStyle name="Subtotal (line) 4 2 2 27" xfId="5484"/>
    <cellStyle name="Subtotal (line) 4 2 2 27 2" xfId="39682"/>
    <cellStyle name="Subtotal (line) 4 2 2 27 2 2" xfId="39683"/>
    <cellStyle name="Subtotal (line) 4 2 2 27 2 3" xfId="39684"/>
    <cellStyle name="Subtotal (line) 4 2 2 27 2 4" xfId="39685"/>
    <cellStyle name="Subtotal (line) 4 2 2 27 3" xfId="39686"/>
    <cellStyle name="Subtotal (line) 4 2 2 27 4" xfId="39687"/>
    <cellStyle name="Subtotal (line) 4 2 2 27 5" xfId="39688"/>
    <cellStyle name="Subtotal (line) 4 2 2 28" xfId="5485"/>
    <cellStyle name="Subtotal (line) 4 2 2 28 2" xfId="39689"/>
    <cellStyle name="Subtotal (line) 4 2 2 28 2 2" xfId="39690"/>
    <cellStyle name="Subtotal (line) 4 2 2 28 2 3" xfId="39691"/>
    <cellStyle name="Subtotal (line) 4 2 2 28 2 4" xfId="39692"/>
    <cellStyle name="Subtotal (line) 4 2 2 28 3" xfId="39693"/>
    <cellStyle name="Subtotal (line) 4 2 2 28 4" xfId="39694"/>
    <cellStyle name="Subtotal (line) 4 2 2 28 5" xfId="39695"/>
    <cellStyle name="Subtotal (line) 4 2 2 29" xfId="5486"/>
    <cellStyle name="Subtotal (line) 4 2 2 29 2" xfId="39696"/>
    <cellStyle name="Subtotal (line) 4 2 2 29 2 2" xfId="39697"/>
    <cellStyle name="Subtotal (line) 4 2 2 29 2 3" xfId="39698"/>
    <cellStyle name="Subtotal (line) 4 2 2 29 2 4" xfId="39699"/>
    <cellStyle name="Subtotal (line) 4 2 2 29 3" xfId="39700"/>
    <cellStyle name="Subtotal (line) 4 2 2 29 4" xfId="39701"/>
    <cellStyle name="Subtotal (line) 4 2 2 29 5" xfId="39702"/>
    <cellStyle name="Subtotal (line) 4 2 2 3" xfId="5487"/>
    <cellStyle name="Subtotal (line) 4 2 2 3 2" xfId="39703"/>
    <cellStyle name="Subtotal (line) 4 2 2 3 2 2" xfId="39704"/>
    <cellStyle name="Subtotal (line) 4 2 2 3 2 3" xfId="39705"/>
    <cellStyle name="Subtotal (line) 4 2 2 3 2 4" xfId="39706"/>
    <cellStyle name="Subtotal (line) 4 2 2 3 3" xfId="39707"/>
    <cellStyle name="Subtotal (line) 4 2 2 3 4" xfId="39708"/>
    <cellStyle name="Subtotal (line) 4 2 2 3 5" xfId="39709"/>
    <cellStyle name="Subtotal (line) 4 2 2 30" xfId="5488"/>
    <cellStyle name="Subtotal (line) 4 2 2 30 2" xfId="39710"/>
    <cellStyle name="Subtotal (line) 4 2 2 30 2 2" xfId="39711"/>
    <cellStyle name="Subtotal (line) 4 2 2 30 2 3" xfId="39712"/>
    <cellStyle name="Subtotal (line) 4 2 2 30 2 4" xfId="39713"/>
    <cellStyle name="Subtotal (line) 4 2 2 30 3" xfId="39714"/>
    <cellStyle name="Subtotal (line) 4 2 2 30 4" xfId="39715"/>
    <cellStyle name="Subtotal (line) 4 2 2 30 5" xfId="39716"/>
    <cellStyle name="Subtotal (line) 4 2 2 31" xfId="5489"/>
    <cellStyle name="Subtotal (line) 4 2 2 31 2" xfId="39717"/>
    <cellStyle name="Subtotal (line) 4 2 2 31 2 2" xfId="39718"/>
    <cellStyle name="Subtotal (line) 4 2 2 31 2 3" xfId="39719"/>
    <cellStyle name="Subtotal (line) 4 2 2 31 2 4" xfId="39720"/>
    <cellStyle name="Subtotal (line) 4 2 2 31 3" xfId="39721"/>
    <cellStyle name="Subtotal (line) 4 2 2 31 4" xfId="39722"/>
    <cellStyle name="Subtotal (line) 4 2 2 31 5" xfId="39723"/>
    <cellStyle name="Subtotal (line) 4 2 2 32" xfId="5490"/>
    <cellStyle name="Subtotal (line) 4 2 2 32 2" xfId="39724"/>
    <cellStyle name="Subtotal (line) 4 2 2 32 2 2" xfId="39725"/>
    <cellStyle name="Subtotal (line) 4 2 2 32 2 3" xfId="39726"/>
    <cellStyle name="Subtotal (line) 4 2 2 32 2 4" xfId="39727"/>
    <cellStyle name="Subtotal (line) 4 2 2 32 3" xfId="39728"/>
    <cellStyle name="Subtotal (line) 4 2 2 32 4" xfId="39729"/>
    <cellStyle name="Subtotal (line) 4 2 2 32 5" xfId="39730"/>
    <cellStyle name="Subtotal (line) 4 2 2 33" xfId="5491"/>
    <cellStyle name="Subtotal (line) 4 2 2 33 2" xfId="39731"/>
    <cellStyle name="Subtotal (line) 4 2 2 33 2 2" xfId="39732"/>
    <cellStyle name="Subtotal (line) 4 2 2 33 2 3" xfId="39733"/>
    <cellStyle name="Subtotal (line) 4 2 2 33 2 4" xfId="39734"/>
    <cellStyle name="Subtotal (line) 4 2 2 33 3" xfId="39735"/>
    <cellStyle name="Subtotal (line) 4 2 2 33 4" xfId="39736"/>
    <cellStyle name="Subtotal (line) 4 2 2 33 5" xfId="39737"/>
    <cellStyle name="Subtotal (line) 4 2 2 34" xfId="5492"/>
    <cellStyle name="Subtotal (line) 4 2 2 34 2" xfId="39738"/>
    <cellStyle name="Subtotal (line) 4 2 2 34 2 2" xfId="39739"/>
    <cellStyle name="Subtotal (line) 4 2 2 34 2 3" xfId="39740"/>
    <cellStyle name="Subtotal (line) 4 2 2 34 2 4" xfId="39741"/>
    <cellStyle name="Subtotal (line) 4 2 2 34 3" xfId="39742"/>
    <cellStyle name="Subtotal (line) 4 2 2 34 4" xfId="39743"/>
    <cellStyle name="Subtotal (line) 4 2 2 34 5" xfId="39744"/>
    <cellStyle name="Subtotal (line) 4 2 2 35" xfId="5493"/>
    <cellStyle name="Subtotal (line) 4 2 2 35 2" xfId="39745"/>
    <cellStyle name="Subtotal (line) 4 2 2 35 2 2" xfId="39746"/>
    <cellStyle name="Subtotal (line) 4 2 2 35 2 3" xfId="39747"/>
    <cellStyle name="Subtotal (line) 4 2 2 35 2 4" xfId="39748"/>
    <cellStyle name="Subtotal (line) 4 2 2 35 3" xfId="39749"/>
    <cellStyle name="Subtotal (line) 4 2 2 35 4" xfId="39750"/>
    <cellStyle name="Subtotal (line) 4 2 2 35 5" xfId="39751"/>
    <cellStyle name="Subtotal (line) 4 2 2 36" xfId="5494"/>
    <cellStyle name="Subtotal (line) 4 2 2 36 2" xfId="39752"/>
    <cellStyle name="Subtotal (line) 4 2 2 36 2 2" xfId="39753"/>
    <cellStyle name="Subtotal (line) 4 2 2 36 2 3" xfId="39754"/>
    <cellStyle name="Subtotal (line) 4 2 2 36 2 4" xfId="39755"/>
    <cellStyle name="Subtotal (line) 4 2 2 36 3" xfId="39756"/>
    <cellStyle name="Subtotal (line) 4 2 2 36 4" xfId="39757"/>
    <cellStyle name="Subtotal (line) 4 2 2 36 5" xfId="39758"/>
    <cellStyle name="Subtotal (line) 4 2 2 37" xfId="5495"/>
    <cellStyle name="Subtotal (line) 4 2 2 37 2" xfId="39759"/>
    <cellStyle name="Subtotal (line) 4 2 2 37 2 2" xfId="39760"/>
    <cellStyle name="Subtotal (line) 4 2 2 37 2 3" xfId="39761"/>
    <cellStyle name="Subtotal (line) 4 2 2 37 2 4" xfId="39762"/>
    <cellStyle name="Subtotal (line) 4 2 2 37 3" xfId="39763"/>
    <cellStyle name="Subtotal (line) 4 2 2 37 4" xfId="39764"/>
    <cellStyle name="Subtotal (line) 4 2 2 37 5" xfId="39765"/>
    <cellStyle name="Subtotal (line) 4 2 2 38" xfId="5496"/>
    <cellStyle name="Subtotal (line) 4 2 2 38 2" xfId="39766"/>
    <cellStyle name="Subtotal (line) 4 2 2 38 2 2" xfId="39767"/>
    <cellStyle name="Subtotal (line) 4 2 2 38 2 3" xfId="39768"/>
    <cellStyle name="Subtotal (line) 4 2 2 38 2 4" xfId="39769"/>
    <cellStyle name="Subtotal (line) 4 2 2 38 3" xfId="39770"/>
    <cellStyle name="Subtotal (line) 4 2 2 38 4" xfId="39771"/>
    <cellStyle name="Subtotal (line) 4 2 2 38 5" xfId="39772"/>
    <cellStyle name="Subtotal (line) 4 2 2 39" xfId="5497"/>
    <cellStyle name="Subtotal (line) 4 2 2 39 2" xfId="39773"/>
    <cellStyle name="Subtotal (line) 4 2 2 39 2 2" xfId="39774"/>
    <cellStyle name="Subtotal (line) 4 2 2 39 2 3" xfId="39775"/>
    <cellStyle name="Subtotal (line) 4 2 2 39 2 4" xfId="39776"/>
    <cellStyle name="Subtotal (line) 4 2 2 39 3" xfId="39777"/>
    <cellStyle name="Subtotal (line) 4 2 2 39 4" xfId="39778"/>
    <cellStyle name="Subtotal (line) 4 2 2 39 5" xfId="39779"/>
    <cellStyle name="Subtotal (line) 4 2 2 4" xfId="5498"/>
    <cellStyle name="Subtotal (line) 4 2 2 4 2" xfId="39780"/>
    <cellStyle name="Subtotal (line) 4 2 2 4 2 2" xfId="39781"/>
    <cellStyle name="Subtotal (line) 4 2 2 4 2 3" xfId="39782"/>
    <cellStyle name="Subtotal (line) 4 2 2 4 2 4" xfId="39783"/>
    <cellStyle name="Subtotal (line) 4 2 2 4 3" xfId="39784"/>
    <cellStyle name="Subtotal (line) 4 2 2 4 4" xfId="39785"/>
    <cellStyle name="Subtotal (line) 4 2 2 4 5" xfId="39786"/>
    <cellStyle name="Subtotal (line) 4 2 2 40" xfId="5499"/>
    <cellStyle name="Subtotal (line) 4 2 2 40 2" xfId="39787"/>
    <cellStyle name="Subtotal (line) 4 2 2 40 2 2" xfId="39788"/>
    <cellStyle name="Subtotal (line) 4 2 2 40 2 3" xfId="39789"/>
    <cellStyle name="Subtotal (line) 4 2 2 40 2 4" xfId="39790"/>
    <cellStyle name="Subtotal (line) 4 2 2 40 3" xfId="39791"/>
    <cellStyle name="Subtotal (line) 4 2 2 40 4" xfId="39792"/>
    <cellStyle name="Subtotal (line) 4 2 2 40 5" xfId="39793"/>
    <cellStyle name="Subtotal (line) 4 2 2 41" xfId="5500"/>
    <cellStyle name="Subtotal (line) 4 2 2 41 2" xfId="39794"/>
    <cellStyle name="Subtotal (line) 4 2 2 41 2 2" xfId="39795"/>
    <cellStyle name="Subtotal (line) 4 2 2 41 2 3" xfId="39796"/>
    <cellStyle name="Subtotal (line) 4 2 2 41 2 4" xfId="39797"/>
    <cellStyle name="Subtotal (line) 4 2 2 41 3" xfId="39798"/>
    <cellStyle name="Subtotal (line) 4 2 2 41 4" xfId="39799"/>
    <cellStyle name="Subtotal (line) 4 2 2 41 5" xfId="39800"/>
    <cellStyle name="Subtotal (line) 4 2 2 42" xfId="5501"/>
    <cellStyle name="Subtotal (line) 4 2 2 42 2" xfId="39801"/>
    <cellStyle name="Subtotal (line) 4 2 2 42 2 2" xfId="39802"/>
    <cellStyle name="Subtotal (line) 4 2 2 42 2 3" xfId="39803"/>
    <cellStyle name="Subtotal (line) 4 2 2 42 2 4" xfId="39804"/>
    <cellStyle name="Subtotal (line) 4 2 2 42 3" xfId="39805"/>
    <cellStyle name="Subtotal (line) 4 2 2 42 4" xfId="39806"/>
    <cellStyle name="Subtotal (line) 4 2 2 42 5" xfId="39807"/>
    <cellStyle name="Subtotal (line) 4 2 2 43" xfId="5502"/>
    <cellStyle name="Subtotal (line) 4 2 2 43 2" xfId="39808"/>
    <cellStyle name="Subtotal (line) 4 2 2 43 2 2" xfId="39809"/>
    <cellStyle name="Subtotal (line) 4 2 2 43 2 3" xfId="39810"/>
    <cellStyle name="Subtotal (line) 4 2 2 43 2 4" xfId="39811"/>
    <cellStyle name="Subtotal (line) 4 2 2 43 3" xfId="39812"/>
    <cellStyle name="Subtotal (line) 4 2 2 43 4" xfId="39813"/>
    <cellStyle name="Subtotal (line) 4 2 2 43 5" xfId="39814"/>
    <cellStyle name="Subtotal (line) 4 2 2 44" xfId="5503"/>
    <cellStyle name="Subtotal (line) 4 2 2 44 2" xfId="39815"/>
    <cellStyle name="Subtotal (line) 4 2 2 44 2 2" xfId="39816"/>
    <cellStyle name="Subtotal (line) 4 2 2 44 2 3" xfId="39817"/>
    <cellStyle name="Subtotal (line) 4 2 2 44 2 4" xfId="39818"/>
    <cellStyle name="Subtotal (line) 4 2 2 44 3" xfId="39819"/>
    <cellStyle name="Subtotal (line) 4 2 2 44 4" xfId="39820"/>
    <cellStyle name="Subtotal (line) 4 2 2 44 5" xfId="39821"/>
    <cellStyle name="Subtotal (line) 4 2 2 45" xfId="39822"/>
    <cellStyle name="Subtotal (line) 4 2 2 45 2" xfId="39823"/>
    <cellStyle name="Subtotal (line) 4 2 2 45 3" xfId="39824"/>
    <cellStyle name="Subtotal (line) 4 2 2 45 4" xfId="39825"/>
    <cellStyle name="Subtotal (line) 4 2 2 46" xfId="39826"/>
    <cellStyle name="Subtotal (line) 4 2 2 46 2" xfId="39827"/>
    <cellStyle name="Subtotal (line) 4 2 2 46 3" xfId="39828"/>
    <cellStyle name="Subtotal (line) 4 2 2 46 4" xfId="39829"/>
    <cellStyle name="Subtotal (line) 4 2 2 47" xfId="39830"/>
    <cellStyle name="Subtotal (line) 4 2 2 48" xfId="39831"/>
    <cellStyle name="Subtotal (line) 4 2 2 49" xfId="39832"/>
    <cellStyle name="Subtotal (line) 4 2 2 5" xfId="5504"/>
    <cellStyle name="Subtotal (line) 4 2 2 5 2" xfId="39833"/>
    <cellStyle name="Subtotal (line) 4 2 2 5 2 2" xfId="39834"/>
    <cellStyle name="Subtotal (line) 4 2 2 5 2 3" xfId="39835"/>
    <cellStyle name="Subtotal (line) 4 2 2 5 2 4" xfId="39836"/>
    <cellStyle name="Subtotal (line) 4 2 2 5 3" xfId="39837"/>
    <cellStyle name="Subtotal (line) 4 2 2 5 4" xfId="39838"/>
    <cellStyle name="Subtotal (line) 4 2 2 5 5" xfId="39839"/>
    <cellStyle name="Subtotal (line) 4 2 2 6" xfId="5505"/>
    <cellStyle name="Subtotal (line) 4 2 2 6 2" xfId="39840"/>
    <cellStyle name="Subtotal (line) 4 2 2 6 2 2" xfId="39841"/>
    <cellStyle name="Subtotal (line) 4 2 2 6 2 3" xfId="39842"/>
    <cellStyle name="Subtotal (line) 4 2 2 6 2 4" xfId="39843"/>
    <cellStyle name="Subtotal (line) 4 2 2 6 3" xfId="39844"/>
    <cellStyle name="Subtotal (line) 4 2 2 6 4" xfId="39845"/>
    <cellStyle name="Subtotal (line) 4 2 2 6 5" xfId="39846"/>
    <cellStyle name="Subtotal (line) 4 2 2 7" xfId="5506"/>
    <cellStyle name="Subtotal (line) 4 2 2 7 2" xfId="39847"/>
    <cellStyle name="Subtotal (line) 4 2 2 7 2 2" xfId="39848"/>
    <cellStyle name="Subtotal (line) 4 2 2 7 2 3" xfId="39849"/>
    <cellStyle name="Subtotal (line) 4 2 2 7 2 4" xfId="39850"/>
    <cellStyle name="Subtotal (line) 4 2 2 7 3" xfId="39851"/>
    <cellStyle name="Subtotal (line) 4 2 2 7 4" xfId="39852"/>
    <cellStyle name="Subtotal (line) 4 2 2 7 5" xfId="39853"/>
    <cellStyle name="Subtotal (line) 4 2 2 8" xfId="5507"/>
    <cellStyle name="Subtotal (line) 4 2 2 8 2" xfId="39854"/>
    <cellStyle name="Subtotal (line) 4 2 2 8 2 2" xfId="39855"/>
    <cellStyle name="Subtotal (line) 4 2 2 8 2 3" xfId="39856"/>
    <cellStyle name="Subtotal (line) 4 2 2 8 2 4" xfId="39857"/>
    <cellStyle name="Subtotal (line) 4 2 2 8 3" xfId="39858"/>
    <cellStyle name="Subtotal (line) 4 2 2 8 4" xfId="39859"/>
    <cellStyle name="Subtotal (line) 4 2 2 8 5" xfId="39860"/>
    <cellStyle name="Subtotal (line) 4 2 2 9" xfId="5508"/>
    <cellStyle name="Subtotal (line) 4 2 2 9 2" xfId="39861"/>
    <cellStyle name="Subtotal (line) 4 2 2 9 2 2" xfId="39862"/>
    <cellStyle name="Subtotal (line) 4 2 2 9 2 3" xfId="39863"/>
    <cellStyle name="Subtotal (line) 4 2 2 9 2 4" xfId="39864"/>
    <cellStyle name="Subtotal (line) 4 2 2 9 3" xfId="39865"/>
    <cellStyle name="Subtotal (line) 4 2 2 9 4" xfId="39866"/>
    <cellStyle name="Subtotal (line) 4 2 2 9 5" xfId="39867"/>
    <cellStyle name="Subtotal (line) 4 2 20" xfId="5509"/>
    <cellStyle name="Subtotal (line) 4 2 20 2" xfId="39868"/>
    <cellStyle name="Subtotal (line) 4 2 20 2 2" xfId="39869"/>
    <cellStyle name="Subtotal (line) 4 2 20 2 3" xfId="39870"/>
    <cellStyle name="Subtotal (line) 4 2 20 2 4" xfId="39871"/>
    <cellStyle name="Subtotal (line) 4 2 20 3" xfId="39872"/>
    <cellStyle name="Subtotal (line) 4 2 20 4" xfId="39873"/>
    <cellStyle name="Subtotal (line) 4 2 20 5" xfId="39874"/>
    <cellStyle name="Subtotal (line) 4 2 21" xfId="5510"/>
    <cellStyle name="Subtotal (line) 4 2 21 2" xfId="39875"/>
    <cellStyle name="Subtotal (line) 4 2 21 2 2" xfId="39876"/>
    <cellStyle name="Subtotal (line) 4 2 21 2 3" xfId="39877"/>
    <cellStyle name="Subtotal (line) 4 2 21 2 4" xfId="39878"/>
    <cellStyle name="Subtotal (line) 4 2 21 3" xfId="39879"/>
    <cellStyle name="Subtotal (line) 4 2 21 4" xfId="39880"/>
    <cellStyle name="Subtotal (line) 4 2 21 5" xfId="39881"/>
    <cellStyle name="Subtotal (line) 4 2 22" xfId="5511"/>
    <cellStyle name="Subtotal (line) 4 2 22 2" xfId="39882"/>
    <cellStyle name="Subtotal (line) 4 2 22 2 2" xfId="39883"/>
    <cellStyle name="Subtotal (line) 4 2 22 2 3" xfId="39884"/>
    <cellStyle name="Subtotal (line) 4 2 22 2 4" xfId="39885"/>
    <cellStyle name="Subtotal (line) 4 2 22 3" xfId="39886"/>
    <cellStyle name="Subtotal (line) 4 2 22 4" xfId="39887"/>
    <cellStyle name="Subtotal (line) 4 2 22 5" xfId="39888"/>
    <cellStyle name="Subtotal (line) 4 2 23" xfId="5512"/>
    <cellStyle name="Subtotal (line) 4 2 23 2" xfId="39889"/>
    <cellStyle name="Subtotal (line) 4 2 23 2 2" xfId="39890"/>
    <cellStyle name="Subtotal (line) 4 2 23 2 3" xfId="39891"/>
    <cellStyle name="Subtotal (line) 4 2 23 2 4" xfId="39892"/>
    <cellStyle name="Subtotal (line) 4 2 23 3" xfId="39893"/>
    <cellStyle name="Subtotal (line) 4 2 23 4" xfId="39894"/>
    <cellStyle name="Subtotal (line) 4 2 23 5" xfId="39895"/>
    <cellStyle name="Subtotal (line) 4 2 24" xfId="5513"/>
    <cellStyle name="Subtotal (line) 4 2 24 2" xfId="39896"/>
    <cellStyle name="Subtotal (line) 4 2 24 2 2" xfId="39897"/>
    <cellStyle name="Subtotal (line) 4 2 24 2 3" xfId="39898"/>
    <cellStyle name="Subtotal (line) 4 2 24 2 4" xfId="39899"/>
    <cellStyle name="Subtotal (line) 4 2 24 3" xfId="39900"/>
    <cellStyle name="Subtotal (line) 4 2 24 4" xfId="39901"/>
    <cellStyle name="Subtotal (line) 4 2 24 5" xfId="39902"/>
    <cellStyle name="Subtotal (line) 4 2 25" xfId="5514"/>
    <cellStyle name="Subtotal (line) 4 2 25 2" xfId="39903"/>
    <cellStyle name="Subtotal (line) 4 2 25 2 2" xfId="39904"/>
    <cellStyle name="Subtotal (line) 4 2 25 2 3" xfId="39905"/>
    <cellStyle name="Subtotal (line) 4 2 25 2 4" xfId="39906"/>
    <cellStyle name="Subtotal (line) 4 2 25 3" xfId="39907"/>
    <cellStyle name="Subtotal (line) 4 2 25 4" xfId="39908"/>
    <cellStyle name="Subtotal (line) 4 2 25 5" xfId="39909"/>
    <cellStyle name="Subtotal (line) 4 2 26" xfId="5515"/>
    <cellStyle name="Subtotal (line) 4 2 26 2" xfId="39910"/>
    <cellStyle name="Subtotal (line) 4 2 26 2 2" xfId="39911"/>
    <cellStyle name="Subtotal (line) 4 2 26 2 3" xfId="39912"/>
    <cellStyle name="Subtotal (line) 4 2 26 2 4" xfId="39913"/>
    <cellStyle name="Subtotal (line) 4 2 26 3" xfId="39914"/>
    <cellStyle name="Subtotal (line) 4 2 26 4" xfId="39915"/>
    <cellStyle name="Subtotal (line) 4 2 26 5" xfId="39916"/>
    <cellStyle name="Subtotal (line) 4 2 27" xfId="5516"/>
    <cellStyle name="Subtotal (line) 4 2 27 2" xfId="39917"/>
    <cellStyle name="Subtotal (line) 4 2 27 2 2" xfId="39918"/>
    <cellStyle name="Subtotal (line) 4 2 27 2 3" xfId="39919"/>
    <cellStyle name="Subtotal (line) 4 2 27 2 4" xfId="39920"/>
    <cellStyle name="Subtotal (line) 4 2 27 3" xfId="39921"/>
    <cellStyle name="Subtotal (line) 4 2 27 4" xfId="39922"/>
    <cellStyle name="Subtotal (line) 4 2 27 5" xfId="39923"/>
    <cellStyle name="Subtotal (line) 4 2 28" xfId="5517"/>
    <cellStyle name="Subtotal (line) 4 2 28 2" xfId="39924"/>
    <cellStyle name="Subtotal (line) 4 2 28 2 2" xfId="39925"/>
    <cellStyle name="Subtotal (line) 4 2 28 2 3" xfId="39926"/>
    <cellStyle name="Subtotal (line) 4 2 28 2 4" xfId="39927"/>
    <cellStyle name="Subtotal (line) 4 2 28 3" xfId="39928"/>
    <cellStyle name="Subtotal (line) 4 2 28 4" xfId="39929"/>
    <cellStyle name="Subtotal (line) 4 2 28 5" xfId="39930"/>
    <cellStyle name="Subtotal (line) 4 2 29" xfId="5518"/>
    <cellStyle name="Subtotal (line) 4 2 29 2" xfId="39931"/>
    <cellStyle name="Subtotal (line) 4 2 29 2 2" xfId="39932"/>
    <cellStyle name="Subtotal (line) 4 2 29 2 3" xfId="39933"/>
    <cellStyle name="Subtotal (line) 4 2 29 2 4" xfId="39934"/>
    <cellStyle name="Subtotal (line) 4 2 29 3" xfId="39935"/>
    <cellStyle name="Subtotal (line) 4 2 29 4" xfId="39936"/>
    <cellStyle name="Subtotal (line) 4 2 29 5" xfId="39937"/>
    <cellStyle name="Subtotal (line) 4 2 3" xfId="5519"/>
    <cellStyle name="Subtotal (line) 4 2 3 2" xfId="39938"/>
    <cellStyle name="Subtotal (line) 4 2 3 2 2" xfId="39939"/>
    <cellStyle name="Subtotal (line) 4 2 3 2 3" xfId="39940"/>
    <cellStyle name="Subtotal (line) 4 2 3 2 4" xfId="39941"/>
    <cellStyle name="Subtotal (line) 4 2 3 3" xfId="39942"/>
    <cellStyle name="Subtotal (line) 4 2 3 4" xfId="39943"/>
    <cellStyle name="Subtotal (line) 4 2 3 5" xfId="39944"/>
    <cellStyle name="Subtotal (line) 4 2 30" xfId="5520"/>
    <cellStyle name="Subtotal (line) 4 2 30 2" xfId="39945"/>
    <cellStyle name="Subtotal (line) 4 2 30 2 2" xfId="39946"/>
    <cellStyle name="Subtotal (line) 4 2 30 2 3" xfId="39947"/>
    <cellStyle name="Subtotal (line) 4 2 30 2 4" xfId="39948"/>
    <cellStyle name="Subtotal (line) 4 2 30 3" xfId="39949"/>
    <cellStyle name="Subtotal (line) 4 2 30 4" xfId="39950"/>
    <cellStyle name="Subtotal (line) 4 2 30 5" xfId="39951"/>
    <cellStyle name="Subtotal (line) 4 2 31" xfId="5521"/>
    <cellStyle name="Subtotal (line) 4 2 31 2" xfId="39952"/>
    <cellStyle name="Subtotal (line) 4 2 31 2 2" xfId="39953"/>
    <cellStyle name="Subtotal (line) 4 2 31 2 3" xfId="39954"/>
    <cellStyle name="Subtotal (line) 4 2 31 2 4" xfId="39955"/>
    <cellStyle name="Subtotal (line) 4 2 31 3" xfId="39956"/>
    <cellStyle name="Subtotal (line) 4 2 31 4" xfId="39957"/>
    <cellStyle name="Subtotal (line) 4 2 31 5" xfId="39958"/>
    <cellStyle name="Subtotal (line) 4 2 32" xfId="5522"/>
    <cellStyle name="Subtotal (line) 4 2 32 2" xfId="39959"/>
    <cellStyle name="Subtotal (line) 4 2 32 2 2" xfId="39960"/>
    <cellStyle name="Subtotal (line) 4 2 32 2 3" xfId="39961"/>
    <cellStyle name="Subtotal (line) 4 2 32 2 4" xfId="39962"/>
    <cellStyle name="Subtotal (line) 4 2 32 3" xfId="39963"/>
    <cellStyle name="Subtotal (line) 4 2 32 4" xfId="39964"/>
    <cellStyle name="Subtotal (line) 4 2 32 5" xfId="39965"/>
    <cellStyle name="Subtotal (line) 4 2 33" xfId="5523"/>
    <cellStyle name="Subtotal (line) 4 2 33 2" xfId="39966"/>
    <cellStyle name="Subtotal (line) 4 2 33 2 2" xfId="39967"/>
    <cellStyle name="Subtotal (line) 4 2 33 2 3" xfId="39968"/>
    <cellStyle name="Subtotal (line) 4 2 33 2 4" xfId="39969"/>
    <cellStyle name="Subtotal (line) 4 2 33 3" xfId="39970"/>
    <cellStyle name="Subtotal (line) 4 2 33 4" xfId="39971"/>
    <cellStyle name="Subtotal (line) 4 2 33 5" xfId="39972"/>
    <cellStyle name="Subtotal (line) 4 2 34" xfId="5524"/>
    <cellStyle name="Subtotal (line) 4 2 34 2" xfId="39973"/>
    <cellStyle name="Subtotal (line) 4 2 34 2 2" xfId="39974"/>
    <cellStyle name="Subtotal (line) 4 2 34 2 3" xfId="39975"/>
    <cellStyle name="Subtotal (line) 4 2 34 2 4" xfId="39976"/>
    <cellStyle name="Subtotal (line) 4 2 34 3" xfId="39977"/>
    <cellStyle name="Subtotal (line) 4 2 34 4" xfId="39978"/>
    <cellStyle name="Subtotal (line) 4 2 34 5" xfId="39979"/>
    <cellStyle name="Subtotal (line) 4 2 35" xfId="5525"/>
    <cellStyle name="Subtotal (line) 4 2 35 2" xfId="39980"/>
    <cellStyle name="Subtotal (line) 4 2 35 2 2" xfId="39981"/>
    <cellStyle name="Subtotal (line) 4 2 35 2 3" xfId="39982"/>
    <cellStyle name="Subtotal (line) 4 2 35 2 4" xfId="39983"/>
    <cellStyle name="Subtotal (line) 4 2 35 3" xfId="39984"/>
    <cellStyle name="Subtotal (line) 4 2 35 4" xfId="39985"/>
    <cellStyle name="Subtotal (line) 4 2 35 5" xfId="39986"/>
    <cellStyle name="Subtotal (line) 4 2 36" xfId="5526"/>
    <cellStyle name="Subtotal (line) 4 2 36 2" xfId="39987"/>
    <cellStyle name="Subtotal (line) 4 2 36 2 2" xfId="39988"/>
    <cellStyle name="Subtotal (line) 4 2 36 2 3" xfId="39989"/>
    <cellStyle name="Subtotal (line) 4 2 36 2 4" xfId="39990"/>
    <cellStyle name="Subtotal (line) 4 2 36 3" xfId="39991"/>
    <cellStyle name="Subtotal (line) 4 2 36 4" xfId="39992"/>
    <cellStyle name="Subtotal (line) 4 2 36 5" xfId="39993"/>
    <cellStyle name="Subtotal (line) 4 2 37" xfId="5527"/>
    <cellStyle name="Subtotal (line) 4 2 37 2" xfId="39994"/>
    <cellStyle name="Subtotal (line) 4 2 37 2 2" xfId="39995"/>
    <cellStyle name="Subtotal (line) 4 2 37 2 3" xfId="39996"/>
    <cellStyle name="Subtotal (line) 4 2 37 2 4" xfId="39997"/>
    <cellStyle name="Subtotal (line) 4 2 37 3" xfId="39998"/>
    <cellStyle name="Subtotal (line) 4 2 37 4" xfId="39999"/>
    <cellStyle name="Subtotal (line) 4 2 37 5" xfId="40000"/>
    <cellStyle name="Subtotal (line) 4 2 38" xfId="5528"/>
    <cellStyle name="Subtotal (line) 4 2 38 2" xfId="40001"/>
    <cellStyle name="Subtotal (line) 4 2 38 2 2" xfId="40002"/>
    <cellStyle name="Subtotal (line) 4 2 38 2 3" xfId="40003"/>
    <cellStyle name="Subtotal (line) 4 2 38 2 4" xfId="40004"/>
    <cellStyle name="Subtotal (line) 4 2 38 3" xfId="40005"/>
    <cellStyle name="Subtotal (line) 4 2 38 4" xfId="40006"/>
    <cellStyle name="Subtotal (line) 4 2 38 5" xfId="40007"/>
    <cellStyle name="Subtotal (line) 4 2 39" xfId="5529"/>
    <cellStyle name="Subtotal (line) 4 2 39 2" xfId="40008"/>
    <cellStyle name="Subtotal (line) 4 2 39 2 2" xfId="40009"/>
    <cellStyle name="Subtotal (line) 4 2 39 2 3" xfId="40010"/>
    <cellStyle name="Subtotal (line) 4 2 39 2 4" xfId="40011"/>
    <cellStyle name="Subtotal (line) 4 2 39 3" xfId="40012"/>
    <cellStyle name="Subtotal (line) 4 2 39 4" xfId="40013"/>
    <cellStyle name="Subtotal (line) 4 2 39 5" xfId="40014"/>
    <cellStyle name="Subtotal (line) 4 2 4" xfId="5530"/>
    <cellStyle name="Subtotal (line) 4 2 4 2" xfId="40015"/>
    <cellStyle name="Subtotal (line) 4 2 4 2 2" xfId="40016"/>
    <cellStyle name="Subtotal (line) 4 2 4 2 3" xfId="40017"/>
    <cellStyle name="Subtotal (line) 4 2 4 2 4" xfId="40018"/>
    <cellStyle name="Subtotal (line) 4 2 4 3" xfId="40019"/>
    <cellStyle name="Subtotal (line) 4 2 4 4" xfId="40020"/>
    <cellStyle name="Subtotal (line) 4 2 4 5" xfId="40021"/>
    <cellStyle name="Subtotal (line) 4 2 40" xfId="5531"/>
    <cellStyle name="Subtotal (line) 4 2 40 2" xfId="40022"/>
    <cellStyle name="Subtotal (line) 4 2 40 2 2" xfId="40023"/>
    <cellStyle name="Subtotal (line) 4 2 40 2 3" xfId="40024"/>
    <cellStyle name="Subtotal (line) 4 2 40 2 4" xfId="40025"/>
    <cellStyle name="Subtotal (line) 4 2 40 3" xfId="40026"/>
    <cellStyle name="Subtotal (line) 4 2 40 4" xfId="40027"/>
    <cellStyle name="Subtotal (line) 4 2 40 5" xfId="40028"/>
    <cellStyle name="Subtotal (line) 4 2 41" xfId="5532"/>
    <cellStyle name="Subtotal (line) 4 2 41 2" xfId="40029"/>
    <cellStyle name="Subtotal (line) 4 2 41 2 2" xfId="40030"/>
    <cellStyle name="Subtotal (line) 4 2 41 2 3" xfId="40031"/>
    <cellStyle name="Subtotal (line) 4 2 41 2 4" xfId="40032"/>
    <cellStyle name="Subtotal (line) 4 2 41 3" xfId="40033"/>
    <cellStyle name="Subtotal (line) 4 2 41 4" xfId="40034"/>
    <cellStyle name="Subtotal (line) 4 2 41 5" xfId="40035"/>
    <cellStyle name="Subtotal (line) 4 2 42" xfId="5533"/>
    <cellStyle name="Subtotal (line) 4 2 42 2" xfId="40036"/>
    <cellStyle name="Subtotal (line) 4 2 42 2 2" xfId="40037"/>
    <cellStyle name="Subtotal (line) 4 2 42 2 3" xfId="40038"/>
    <cellStyle name="Subtotal (line) 4 2 42 2 4" xfId="40039"/>
    <cellStyle name="Subtotal (line) 4 2 42 3" xfId="40040"/>
    <cellStyle name="Subtotal (line) 4 2 42 4" xfId="40041"/>
    <cellStyle name="Subtotal (line) 4 2 42 5" xfId="40042"/>
    <cellStyle name="Subtotal (line) 4 2 43" xfId="5534"/>
    <cellStyle name="Subtotal (line) 4 2 43 2" xfId="40043"/>
    <cellStyle name="Subtotal (line) 4 2 43 2 2" xfId="40044"/>
    <cellStyle name="Subtotal (line) 4 2 43 2 3" xfId="40045"/>
    <cellStyle name="Subtotal (line) 4 2 43 2 4" xfId="40046"/>
    <cellStyle name="Subtotal (line) 4 2 43 3" xfId="40047"/>
    <cellStyle name="Subtotal (line) 4 2 43 4" xfId="40048"/>
    <cellStyle name="Subtotal (line) 4 2 43 5" xfId="40049"/>
    <cellStyle name="Subtotal (line) 4 2 44" xfId="5535"/>
    <cellStyle name="Subtotal (line) 4 2 44 2" xfId="40050"/>
    <cellStyle name="Subtotal (line) 4 2 44 2 2" xfId="40051"/>
    <cellStyle name="Subtotal (line) 4 2 44 2 3" xfId="40052"/>
    <cellStyle name="Subtotal (line) 4 2 44 2 4" xfId="40053"/>
    <cellStyle name="Subtotal (line) 4 2 44 3" xfId="40054"/>
    <cellStyle name="Subtotal (line) 4 2 44 4" xfId="40055"/>
    <cellStyle name="Subtotal (line) 4 2 44 5" xfId="40056"/>
    <cellStyle name="Subtotal (line) 4 2 45" xfId="5536"/>
    <cellStyle name="Subtotal (line) 4 2 45 2" xfId="40057"/>
    <cellStyle name="Subtotal (line) 4 2 45 2 2" xfId="40058"/>
    <cellStyle name="Subtotal (line) 4 2 45 2 3" xfId="40059"/>
    <cellStyle name="Subtotal (line) 4 2 45 2 4" xfId="40060"/>
    <cellStyle name="Subtotal (line) 4 2 45 3" xfId="40061"/>
    <cellStyle name="Subtotal (line) 4 2 45 4" xfId="40062"/>
    <cellStyle name="Subtotal (line) 4 2 45 5" xfId="40063"/>
    <cellStyle name="Subtotal (line) 4 2 46" xfId="40064"/>
    <cellStyle name="Subtotal (line) 4 2 46 2" xfId="40065"/>
    <cellStyle name="Subtotal (line) 4 2 46 3" xfId="40066"/>
    <cellStyle name="Subtotal (line) 4 2 46 4" xfId="40067"/>
    <cellStyle name="Subtotal (line) 4 2 47" xfId="40068"/>
    <cellStyle name="Subtotal (line) 4 2 47 2" xfId="40069"/>
    <cellStyle name="Subtotal (line) 4 2 47 3" xfId="40070"/>
    <cellStyle name="Subtotal (line) 4 2 47 4" xfId="40071"/>
    <cellStyle name="Subtotal (line) 4 2 48" xfId="40072"/>
    <cellStyle name="Subtotal (line) 4 2 49" xfId="40073"/>
    <cellStyle name="Subtotal (line) 4 2 5" xfId="5537"/>
    <cellStyle name="Subtotal (line) 4 2 5 2" xfId="40074"/>
    <cellStyle name="Subtotal (line) 4 2 5 2 2" xfId="40075"/>
    <cellStyle name="Subtotal (line) 4 2 5 2 3" xfId="40076"/>
    <cellStyle name="Subtotal (line) 4 2 5 2 4" xfId="40077"/>
    <cellStyle name="Subtotal (line) 4 2 5 3" xfId="40078"/>
    <cellStyle name="Subtotal (line) 4 2 5 4" xfId="40079"/>
    <cellStyle name="Subtotal (line) 4 2 5 5" xfId="40080"/>
    <cellStyle name="Subtotal (line) 4 2 50" xfId="40081"/>
    <cellStyle name="Subtotal (line) 4 2 6" xfId="5538"/>
    <cellStyle name="Subtotal (line) 4 2 6 2" xfId="40082"/>
    <cellStyle name="Subtotal (line) 4 2 6 2 2" xfId="40083"/>
    <cellStyle name="Subtotal (line) 4 2 6 2 3" xfId="40084"/>
    <cellStyle name="Subtotal (line) 4 2 6 2 4" xfId="40085"/>
    <cellStyle name="Subtotal (line) 4 2 6 3" xfId="40086"/>
    <cellStyle name="Subtotal (line) 4 2 6 4" xfId="40087"/>
    <cellStyle name="Subtotal (line) 4 2 6 5" xfId="40088"/>
    <cellStyle name="Subtotal (line) 4 2 7" xfId="5539"/>
    <cellStyle name="Subtotal (line) 4 2 7 2" xfId="40089"/>
    <cellStyle name="Subtotal (line) 4 2 7 2 2" xfId="40090"/>
    <cellStyle name="Subtotal (line) 4 2 7 2 3" xfId="40091"/>
    <cellStyle name="Subtotal (line) 4 2 7 2 4" xfId="40092"/>
    <cellStyle name="Subtotal (line) 4 2 7 3" xfId="40093"/>
    <cellStyle name="Subtotal (line) 4 2 7 4" xfId="40094"/>
    <cellStyle name="Subtotal (line) 4 2 7 5" xfId="40095"/>
    <cellStyle name="Subtotal (line) 4 2 8" xfId="5540"/>
    <cellStyle name="Subtotal (line) 4 2 8 2" xfId="40096"/>
    <cellStyle name="Subtotal (line) 4 2 8 2 2" xfId="40097"/>
    <cellStyle name="Subtotal (line) 4 2 8 2 3" xfId="40098"/>
    <cellStyle name="Subtotal (line) 4 2 8 2 4" xfId="40099"/>
    <cellStyle name="Subtotal (line) 4 2 8 3" xfId="40100"/>
    <cellStyle name="Subtotal (line) 4 2 8 4" xfId="40101"/>
    <cellStyle name="Subtotal (line) 4 2 8 5" xfId="40102"/>
    <cellStyle name="Subtotal (line) 4 2 9" xfId="5541"/>
    <cellStyle name="Subtotal (line) 4 2 9 2" xfId="40103"/>
    <cellStyle name="Subtotal (line) 4 2 9 2 2" xfId="40104"/>
    <cellStyle name="Subtotal (line) 4 2 9 2 3" xfId="40105"/>
    <cellStyle name="Subtotal (line) 4 2 9 2 4" xfId="40106"/>
    <cellStyle name="Subtotal (line) 4 2 9 3" xfId="40107"/>
    <cellStyle name="Subtotal (line) 4 2 9 4" xfId="40108"/>
    <cellStyle name="Subtotal (line) 4 2 9 5" xfId="40109"/>
    <cellStyle name="Subtotal (line) 4 3" xfId="5542"/>
    <cellStyle name="Subtotal (line) 4 3 10" xfId="5543"/>
    <cellStyle name="Subtotal (line) 4 3 10 2" xfId="40110"/>
    <cellStyle name="Subtotal (line) 4 3 10 2 2" xfId="40111"/>
    <cellStyle name="Subtotal (line) 4 3 10 2 3" xfId="40112"/>
    <cellStyle name="Subtotal (line) 4 3 10 2 4" xfId="40113"/>
    <cellStyle name="Subtotal (line) 4 3 10 3" xfId="40114"/>
    <cellStyle name="Subtotal (line) 4 3 10 4" xfId="40115"/>
    <cellStyle name="Subtotal (line) 4 3 10 5" xfId="40116"/>
    <cellStyle name="Subtotal (line) 4 3 11" xfId="5544"/>
    <cellStyle name="Subtotal (line) 4 3 11 2" xfId="40117"/>
    <cellStyle name="Subtotal (line) 4 3 11 2 2" xfId="40118"/>
    <cellStyle name="Subtotal (line) 4 3 11 2 3" xfId="40119"/>
    <cellStyle name="Subtotal (line) 4 3 11 2 4" xfId="40120"/>
    <cellStyle name="Subtotal (line) 4 3 11 3" xfId="40121"/>
    <cellStyle name="Subtotal (line) 4 3 11 4" xfId="40122"/>
    <cellStyle name="Subtotal (line) 4 3 11 5" xfId="40123"/>
    <cellStyle name="Subtotal (line) 4 3 12" xfId="5545"/>
    <cellStyle name="Subtotal (line) 4 3 12 2" xfId="40124"/>
    <cellStyle name="Subtotal (line) 4 3 12 2 2" xfId="40125"/>
    <cellStyle name="Subtotal (line) 4 3 12 2 3" xfId="40126"/>
    <cellStyle name="Subtotal (line) 4 3 12 2 4" xfId="40127"/>
    <cellStyle name="Subtotal (line) 4 3 12 3" xfId="40128"/>
    <cellStyle name="Subtotal (line) 4 3 12 4" xfId="40129"/>
    <cellStyle name="Subtotal (line) 4 3 12 5" xfId="40130"/>
    <cellStyle name="Subtotal (line) 4 3 13" xfId="5546"/>
    <cellStyle name="Subtotal (line) 4 3 13 2" xfId="40131"/>
    <cellStyle name="Subtotal (line) 4 3 13 2 2" xfId="40132"/>
    <cellStyle name="Subtotal (line) 4 3 13 2 3" xfId="40133"/>
    <cellStyle name="Subtotal (line) 4 3 13 2 4" xfId="40134"/>
    <cellStyle name="Subtotal (line) 4 3 13 3" xfId="40135"/>
    <cellStyle name="Subtotal (line) 4 3 13 4" xfId="40136"/>
    <cellStyle name="Subtotal (line) 4 3 13 5" xfId="40137"/>
    <cellStyle name="Subtotal (line) 4 3 14" xfId="5547"/>
    <cellStyle name="Subtotal (line) 4 3 14 2" xfId="40138"/>
    <cellStyle name="Subtotal (line) 4 3 14 2 2" xfId="40139"/>
    <cellStyle name="Subtotal (line) 4 3 14 2 3" xfId="40140"/>
    <cellStyle name="Subtotal (line) 4 3 14 2 4" xfId="40141"/>
    <cellStyle name="Subtotal (line) 4 3 14 3" xfId="40142"/>
    <cellStyle name="Subtotal (line) 4 3 14 4" xfId="40143"/>
    <cellStyle name="Subtotal (line) 4 3 14 5" xfId="40144"/>
    <cellStyle name="Subtotal (line) 4 3 15" xfId="5548"/>
    <cellStyle name="Subtotal (line) 4 3 15 2" xfId="40145"/>
    <cellStyle name="Subtotal (line) 4 3 15 2 2" xfId="40146"/>
    <cellStyle name="Subtotal (line) 4 3 15 2 3" xfId="40147"/>
    <cellStyle name="Subtotal (line) 4 3 15 2 4" xfId="40148"/>
    <cellStyle name="Subtotal (line) 4 3 15 3" xfId="40149"/>
    <cellStyle name="Subtotal (line) 4 3 15 4" xfId="40150"/>
    <cellStyle name="Subtotal (line) 4 3 15 5" xfId="40151"/>
    <cellStyle name="Subtotal (line) 4 3 16" xfId="5549"/>
    <cellStyle name="Subtotal (line) 4 3 16 2" xfId="40152"/>
    <cellStyle name="Subtotal (line) 4 3 16 2 2" xfId="40153"/>
    <cellStyle name="Subtotal (line) 4 3 16 2 3" xfId="40154"/>
    <cellStyle name="Subtotal (line) 4 3 16 2 4" xfId="40155"/>
    <cellStyle name="Subtotal (line) 4 3 16 3" xfId="40156"/>
    <cellStyle name="Subtotal (line) 4 3 16 4" xfId="40157"/>
    <cellStyle name="Subtotal (line) 4 3 16 5" xfId="40158"/>
    <cellStyle name="Subtotal (line) 4 3 17" xfId="5550"/>
    <cellStyle name="Subtotal (line) 4 3 17 2" xfId="40159"/>
    <cellStyle name="Subtotal (line) 4 3 17 2 2" xfId="40160"/>
    <cellStyle name="Subtotal (line) 4 3 17 2 3" xfId="40161"/>
    <cellStyle name="Subtotal (line) 4 3 17 2 4" xfId="40162"/>
    <cellStyle name="Subtotal (line) 4 3 17 3" xfId="40163"/>
    <cellStyle name="Subtotal (line) 4 3 17 4" xfId="40164"/>
    <cellStyle name="Subtotal (line) 4 3 17 5" xfId="40165"/>
    <cellStyle name="Subtotal (line) 4 3 18" xfId="5551"/>
    <cellStyle name="Subtotal (line) 4 3 18 2" xfId="40166"/>
    <cellStyle name="Subtotal (line) 4 3 18 2 2" xfId="40167"/>
    <cellStyle name="Subtotal (line) 4 3 18 2 3" xfId="40168"/>
    <cellStyle name="Subtotal (line) 4 3 18 2 4" xfId="40169"/>
    <cellStyle name="Subtotal (line) 4 3 18 3" xfId="40170"/>
    <cellStyle name="Subtotal (line) 4 3 18 4" xfId="40171"/>
    <cellStyle name="Subtotal (line) 4 3 18 5" xfId="40172"/>
    <cellStyle name="Subtotal (line) 4 3 19" xfId="5552"/>
    <cellStyle name="Subtotal (line) 4 3 19 2" xfId="40173"/>
    <cellStyle name="Subtotal (line) 4 3 19 2 2" xfId="40174"/>
    <cellStyle name="Subtotal (line) 4 3 19 2 3" xfId="40175"/>
    <cellStyle name="Subtotal (line) 4 3 19 2 4" xfId="40176"/>
    <cellStyle name="Subtotal (line) 4 3 19 3" xfId="40177"/>
    <cellStyle name="Subtotal (line) 4 3 19 4" xfId="40178"/>
    <cellStyle name="Subtotal (line) 4 3 19 5" xfId="40179"/>
    <cellStyle name="Subtotal (line) 4 3 2" xfId="5553"/>
    <cellStyle name="Subtotal (line) 4 3 2 10" xfId="5554"/>
    <cellStyle name="Subtotal (line) 4 3 2 10 2" xfId="40180"/>
    <cellStyle name="Subtotal (line) 4 3 2 10 2 2" xfId="40181"/>
    <cellStyle name="Subtotal (line) 4 3 2 10 2 3" xfId="40182"/>
    <cellStyle name="Subtotal (line) 4 3 2 10 2 4" xfId="40183"/>
    <cellStyle name="Subtotal (line) 4 3 2 10 3" xfId="40184"/>
    <cellStyle name="Subtotal (line) 4 3 2 10 4" xfId="40185"/>
    <cellStyle name="Subtotal (line) 4 3 2 10 5" xfId="40186"/>
    <cellStyle name="Subtotal (line) 4 3 2 11" xfId="5555"/>
    <cellStyle name="Subtotal (line) 4 3 2 11 2" xfId="40187"/>
    <cellStyle name="Subtotal (line) 4 3 2 11 2 2" xfId="40188"/>
    <cellStyle name="Subtotal (line) 4 3 2 11 2 3" xfId="40189"/>
    <cellStyle name="Subtotal (line) 4 3 2 11 2 4" xfId="40190"/>
    <cellStyle name="Subtotal (line) 4 3 2 11 3" xfId="40191"/>
    <cellStyle name="Subtotal (line) 4 3 2 11 4" xfId="40192"/>
    <cellStyle name="Subtotal (line) 4 3 2 11 5" xfId="40193"/>
    <cellStyle name="Subtotal (line) 4 3 2 12" xfId="5556"/>
    <cellStyle name="Subtotal (line) 4 3 2 12 2" xfId="40194"/>
    <cellStyle name="Subtotal (line) 4 3 2 12 2 2" xfId="40195"/>
    <cellStyle name="Subtotal (line) 4 3 2 12 2 3" xfId="40196"/>
    <cellStyle name="Subtotal (line) 4 3 2 12 2 4" xfId="40197"/>
    <cellStyle name="Subtotal (line) 4 3 2 12 3" xfId="40198"/>
    <cellStyle name="Subtotal (line) 4 3 2 12 4" xfId="40199"/>
    <cellStyle name="Subtotal (line) 4 3 2 12 5" xfId="40200"/>
    <cellStyle name="Subtotal (line) 4 3 2 13" xfId="5557"/>
    <cellStyle name="Subtotal (line) 4 3 2 13 2" xfId="40201"/>
    <cellStyle name="Subtotal (line) 4 3 2 13 2 2" xfId="40202"/>
    <cellStyle name="Subtotal (line) 4 3 2 13 2 3" xfId="40203"/>
    <cellStyle name="Subtotal (line) 4 3 2 13 2 4" xfId="40204"/>
    <cellStyle name="Subtotal (line) 4 3 2 13 3" xfId="40205"/>
    <cellStyle name="Subtotal (line) 4 3 2 13 4" xfId="40206"/>
    <cellStyle name="Subtotal (line) 4 3 2 13 5" xfId="40207"/>
    <cellStyle name="Subtotal (line) 4 3 2 14" xfId="5558"/>
    <cellStyle name="Subtotal (line) 4 3 2 14 2" xfId="40208"/>
    <cellStyle name="Subtotal (line) 4 3 2 14 2 2" xfId="40209"/>
    <cellStyle name="Subtotal (line) 4 3 2 14 2 3" xfId="40210"/>
    <cellStyle name="Subtotal (line) 4 3 2 14 2 4" xfId="40211"/>
    <cellStyle name="Subtotal (line) 4 3 2 14 3" xfId="40212"/>
    <cellStyle name="Subtotal (line) 4 3 2 14 4" xfId="40213"/>
    <cellStyle name="Subtotal (line) 4 3 2 14 5" xfId="40214"/>
    <cellStyle name="Subtotal (line) 4 3 2 15" xfId="5559"/>
    <cellStyle name="Subtotal (line) 4 3 2 15 2" xfId="40215"/>
    <cellStyle name="Subtotal (line) 4 3 2 15 2 2" xfId="40216"/>
    <cellStyle name="Subtotal (line) 4 3 2 15 2 3" xfId="40217"/>
    <cellStyle name="Subtotal (line) 4 3 2 15 2 4" xfId="40218"/>
    <cellStyle name="Subtotal (line) 4 3 2 15 3" xfId="40219"/>
    <cellStyle name="Subtotal (line) 4 3 2 15 4" xfId="40220"/>
    <cellStyle name="Subtotal (line) 4 3 2 15 5" xfId="40221"/>
    <cellStyle name="Subtotal (line) 4 3 2 16" xfId="5560"/>
    <cellStyle name="Subtotal (line) 4 3 2 16 2" xfId="40222"/>
    <cellStyle name="Subtotal (line) 4 3 2 16 2 2" xfId="40223"/>
    <cellStyle name="Subtotal (line) 4 3 2 16 2 3" xfId="40224"/>
    <cellStyle name="Subtotal (line) 4 3 2 16 2 4" xfId="40225"/>
    <cellStyle name="Subtotal (line) 4 3 2 16 3" xfId="40226"/>
    <cellStyle name="Subtotal (line) 4 3 2 16 4" xfId="40227"/>
    <cellStyle name="Subtotal (line) 4 3 2 16 5" xfId="40228"/>
    <cellStyle name="Subtotal (line) 4 3 2 17" xfId="5561"/>
    <cellStyle name="Subtotal (line) 4 3 2 17 2" xfId="40229"/>
    <cellStyle name="Subtotal (line) 4 3 2 17 2 2" xfId="40230"/>
    <cellStyle name="Subtotal (line) 4 3 2 17 2 3" xfId="40231"/>
    <cellStyle name="Subtotal (line) 4 3 2 17 2 4" xfId="40232"/>
    <cellStyle name="Subtotal (line) 4 3 2 17 3" xfId="40233"/>
    <cellStyle name="Subtotal (line) 4 3 2 17 4" xfId="40234"/>
    <cellStyle name="Subtotal (line) 4 3 2 17 5" xfId="40235"/>
    <cellStyle name="Subtotal (line) 4 3 2 18" xfId="5562"/>
    <cellStyle name="Subtotal (line) 4 3 2 18 2" xfId="40236"/>
    <cellStyle name="Subtotal (line) 4 3 2 18 2 2" xfId="40237"/>
    <cellStyle name="Subtotal (line) 4 3 2 18 2 3" xfId="40238"/>
    <cellStyle name="Subtotal (line) 4 3 2 18 2 4" xfId="40239"/>
    <cellStyle name="Subtotal (line) 4 3 2 18 3" xfId="40240"/>
    <cellStyle name="Subtotal (line) 4 3 2 18 4" xfId="40241"/>
    <cellStyle name="Subtotal (line) 4 3 2 18 5" xfId="40242"/>
    <cellStyle name="Subtotal (line) 4 3 2 19" xfId="5563"/>
    <cellStyle name="Subtotal (line) 4 3 2 19 2" xfId="40243"/>
    <cellStyle name="Subtotal (line) 4 3 2 19 2 2" xfId="40244"/>
    <cellStyle name="Subtotal (line) 4 3 2 19 2 3" xfId="40245"/>
    <cellStyle name="Subtotal (line) 4 3 2 19 2 4" xfId="40246"/>
    <cellStyle name="Subtotal (line) 4 3 2 19 3" xfId="40247"/>
    <cellStyle name="Subtotal (line) 4 3 2 19 4" xfId="40248"/>
    <cellStyle name="Subtotal (line) 4 3 2 19 5" xfId="40249"/>
    <cellStyle name="Subtotal (line) 4 3 2 2" xfId="5564"/>
    <cellStyle name="Subtotal (line) 4 3 2 2 2" xfId="40250"/>
    <cellStyle name="Subtotal (line) 4 3 2 2 2 2" xfId="40251"/>
    <cellStyle name="Subtotal (line) 4 3 2 2 2 3" xfId="40252"/>
    <cellStyle name="Subtotal (line) 4 3 2 2 2 4" xfId="40253"/>
    <cellStyle name="Subtotal (line) 4 3 2 2 3" xfId="40254"/>
    <cellStyle name="Subtotal (line) 4 3 2 2 4" xfId="40255"/>
    <cellStyle name="Subtotal (line) 4 3 2 2 5" xfId="40256"/>
    <cellStyle name="Subtotal (line) 4 3 2 20" xfId="5565"/>
    <cellStyle name="Subtotal (line) 4 3 2 20 2" xfId="40257"/>
    <cellStyle name="Subtotal (line) 4 3 2 20 2 2" xfId="40258"/>
    <cellStyle name="Subtotal (line) 4 3 2 20 2 3" xfId="40259"/>
    <cellStyle name="Subtotal (line) 4 3 2 20 2 4" xfId="40260"/>
    <cellStyle name="Subtotal (line) 4 3 2 20 3" xfId="40261"/>
    <cellStyle name="Subtotal (line) 4 3 2 20 4" xfId="40262"/>
    <cellStyle name="Subtotal (line) 4 3 2 20 5" xfId="40263"/>
    <cellStyle name="Subtotal (line) 4 3 2 21" xfId="5566"/>
    <cellStyle name="Subtotal (line) 4 3 2 21 2" xfId="40264"/>
    <cellStyle name="Subtotal (line) 4 3 2 21 2 2" xfId="40265"/>
    <cellStyle name="Subtotal (line) 4 3 2 21 2 3" xfId="40266"/>
    <cellStyle name="Subtotal (line) 4 3 2 21 2 4" xfId="40267"/>
    <cellStyle name="Subtotal (line) 4 3 2 21 3" xfId="40268"/>
    <cellStyle name="Subtotal (line) 4 3 2 21 4" xfId="40269"/>
    <cellStyle name="Subtotal (line) 4 3 2 21 5" xfId="40270"/>
    <cellStyle name="Subtotal (line) 4 3 2 22" xfId="5567"/>
    <cellStyle name="Subtotal (line) 4 3 2 22 2" xfId="40271"/>
    <cellStyle name="Subtotal (line) 4 3 2 22 2 2" xfId="40272"/>
    <cellStyle name="Subtotal (line) 4 3 2 22 2 3" xfId="40273"/>
    <cellStyle name="Subtotal (line) 4 3 2 22 2 4" xfId="40274"/>
    <cellStyle name="Subtotal (line) 4 3 2 22 3" xfId="40275"/>
    <cellStyle name="Subtotal (line) 4 3 2 22 4" xfId="40276"/>
    <cellStyle name="Subtotal (line) 4 3 2 22 5" xfId="40277"/>
    <cellStyle name="Subtotal (line) 4 3 2 23" xfId="5568"/>
    <cellStyle name="Subtotal (line) 4 3 2 23 2" xfId="40278"/>
    <cellStyle name="Subtotal (line) 4 3 2 23 2 2" xfId="40279"/>
    <cellStyle name="Subtotal (line) 4 3 2 23 2 3" xfId="40280"/>
    <cellStyle name="Subtotal (line) 4 3 2 23 2 4" xfId="40281"/>
    <cellStyle name="Subtotal (line) 4 3 2 23 3" xfId="40282"/>
    <cellStyle name="Subtotal (line) 4 3 2 23 4" xfId="40283"/>
    <cellStyle name="Subtotal (line) 4 3 2 23 5" xfId="40284"/>
    <cellStyle name="Subtotal (line) 4 3 2 24" xfId="5569"/>
    <cellStyle name="Subtotal (line) 4 3 2 24 2" xfId="40285"/>
    <cellStyle name="Subtotal (line) 4 3 2 24 2 2" xfId="40286"/>
    <cellStyle name="Subtotal (line) 4 3 2 24 2 3" xfId="40287"/>
    <cellStyle name="Subtotal (line) 4 3 2 24 2 4" xfId="40288"/>
    <cellStyle name="Subtotal (line) 4 3 2 24 3" xfId="40289"/>
    <cellStyle name="Subtotal (line) 4 3 2 24 4" xfId="40290"/>
    <cellStyle name="Subtotal (line) 4 3 2 24 5" xfId="40291"/>
    <cellStyle name="Subtotal (line) 4 3 2 25" xfId="5570"/>
    <cellStyle name="Subtotal (line) 4 3 2 25 2" xfId="40292"/>
    <cellStyle name="Subtotal (line) 4 3 2 25 2 2" xfId="40293"/>
    <cellStyle name="Subtotal (line) 4 3 2 25 2 3" xfId="40294"/>
    <cellStyle name="Subtotal (line) 4 3 2 25 2 4" xfId="40295"/>
    <cellStyle name="Subtotal (line) 4 3 2 25 3" xfId="40296"/>
    <cellStyle name="Subtotal (line) 4 3 2 25 4" xfId="40297"/>
    <cellStyle name="Subtotal (line) 4 3 2 25 5" xfId="40298"/>
    <cellStyle name="Subtotal (line) 4 3 2 26" xfId="5571"/>
    <cellStyle name="Subtotal (line) 4 3 2 26 2" xfId="40299"/>
    <cellStyle name="Subtotal (line) 4 3 2 26 2 2" xfId="40300"/>
    <cellStyle name="Subtotal (line) 4 3 2 26 2 3" xfId="40301"/>
    <cellStyle name="Subtotal (line) 4 3 2 26 2 4" xfId="40302"/>
    <cellStyle name="Subtotal (line) 4 3 2 26 3" xfId="40303"/>
    <cellStyle name="Subtotal (line) 4 3 2 26 4" xfId="40304"/>
    <cellStyle name="Subtotal (line) 4 3 2 26 5" xfId="40305"/>
    <cellStyle name="Subtotal (line) 4 3 2 27" xfId="5572"/>
    <cellStyle name="Subtotal (line) 4 3 2 27 2" xfId="40306"/>
    <cellStyle name="Subtotal (line) 4 3 2 27 2 2" xfId="40307"/>
    <cellStyle name="Subtotal (line) 4 3 2 27 2 3" xfId="40308"/>
    <cellStyle name="Subtotal (line) 4 3 2 27 2 4" xfId="40309"/>
    <cellStyle name="Subtotal (line) 4 3 2 27 3" xfId="40310"/>
    <cellStyle name="Subtotal (line) 4 3 2 27 4" xfId="40311"/>
    <cellStyle name="Subtotal (line) 4 3 2 27 5" xfId="40312"/>
    <cellStyle name="Subtotal (line) 4 3 2 28" xfId="5573"/>
    <cellStyle name="Subtotal (line) 4 3 2 28 2" xfId="40313"/>
    <cellStyle name="Subtotal (line) 4 3 2 28 2 2" xfId="40314"/>
    <cellStyle name="Subtotal (line) 4 3 2 28 2 3" xfId="40315"/>
    <cellStyle name="Subtotal (line) 4 3 2 28 2 4" xfId="40316"/>
    <cellStyle name="Subtotal (line) 4 3 2 28 3" xfId="40317"/>
    <cellStyle name="Subtotal (line) 4 3 2 28 4" xfId="40318"/>
    <cellStyle name="Subtotal (line) 4 3 2 28 5" xfId="40319"/>
    <cellStyle name="Subtotal (line) 4 3 2 29" xfId="5574"/>
    <cellStyle name="Subtotal (line) 4 3 2 29 2" xfId="40320"/>
    <cellStyle name="Subtotal (line) 4 3 2 29 2 2" xfId="40321"/>
    <cellStyle name="Subtotal (line) 4 3 2 29 2 3" xfId="40322"/>
    <cellStyle name="Subtotal (line) 4 3 2 29 2 4" xfId="40323"/>
    <cellStyle name="Subtotal (line) 4 3 2 29 3" xfId="40324"/>
    <cellStyle name="Subtotal (line) 4 3 2 29 4" xfId="40325"/>
    <cellStyle name="Subtotal (line) 4 3 2 29 5" xfId="40326"/>
    <cellStyle name="Subtotal (line) 4 3 2 3" xfId="5575"/>
    <cellStyle name="Subtotal (line) 4 3 2 3 2" xfId="40327"/>
    <cellStyle name="Subtotal (line) 4 3 2 3 2 2" xfId="40328"/>
    <cellStyle name="Subtotal (line) 4 3 2 3 2 3" xfId="40329"/>
    <cellStyle name="Subtotal (line) 4 3 2 3 2 4" xfId="40330"/>
    <cellStyle name="Subtotal (line) 4 3 2 3 3" xfId="40331"/>
    <cellStyle name="Subtotal (line) 4 3 2 3 4" xfId="40332"/>
    <cellStyle name="Subtotal (line) 4 3 2 3 5" xfId="40333"/>
    <cellStyle name="Subtotal (line) 4 3 2 30" xfId="5576"/>
    <cellStyle name="Subtotal (line) 4 3 2 30 2" xfId="40334"/>
    <cellStyle name="Subtotal (line) 4 3 2 30 2 2" xfId="40335"/>
    <cellStyle name="Subtotal (line) 4 3 2 30 2 3" xfId="40336"/>
    <cellStyle name="Subtotal (line) 4 3 2 30 2 4" xfId="40337"/>
    <cellStyle name="Subtotal (line) 4 3 2 30 3" xfId="40338"/>
    <cellStyle name="Subtotal (line) 4 3 2 30 4" xfId="40339"/>
    <cellStyle name="Subtotal (line) 4 3 2 30 5" xfId="40340"/>
    <cellStyle name="Subtotal (line) 4 3 2 31" xfId="5577"/>
    <cellStyle name="Subtotal (line) 4 3 2 31 2" xfId="40341"/>
    <cellStyle name="Subtotal (line) 4 3 2 31 2 2" xfId="40342"/>
    <cellStyle name="Subtotal (line) 4 3 2 31 2 3" xfId="40343"/>
    <cellStyle name="Subtotal (line) 4 3 2 31 2 4" xfId="40344"/>
    <cellStyle name="Subtotal (line) 4 3 2 31 3" xfId="40345"/>
    <cellStyle name="Subtotal (line) 4 3 2 31 4" xfId="40346"/>
    <cellStyle name="Subtotal (line) 4 3 2 31 5" xfId="40347"/>
    <cellStyle name="Subtotal (line) 4 3 2 32" xfId="5578"/>
    <cellStyle name="Subtotal (line) 4 3 2 32 2" xfId="40348"/>
    <cellStyle name="Subtotal (line) 4 3 2 32 2 2" xfId="40349"/>
    <cellStyle name="Subtotal (line) 4 3 2 32 2 3" xfId="40350"/>
    <cellStyle name="Subtotal (line) 4 3 2 32 2 4" xfId="40351"/>
    <cellStyle name="Subtotal (line) 4 3 2 32 3" xfId="40352"/>
    <cellStyle name="Subtotal (line) 4 3 2 32 4" xfId="40353"/>
    <cellStyle name="Subtotal (line) 4 3 2 32 5" xfId="40354"/>
    <cellStyle name="Subtotal (line) 4 3 2 33" xfId="5579"/>
    <cellStyle name="Subtotal (line) 4 3 2 33 2" xfId="40355"/>
    <cellStyle name="Subtotal (line) 4 3 2 33 2 2" xfId="40356"/>
    <cellStyle name="Subtotal (line) 4 3 2 33 2 3" xfId="40357"/>
    <cellStyle name="Subtotal (line) 4 3 2 33 2 4" xfId="40358"/>
    <cellStyle name="Subtotal (line) 4 3 2 33 3" xfId="40359"/>
    <cellStyle name="Subtotal (line) 4 3 2 33 4" xfId="40360"/>
    <cellStyle name="Subtotal (line) 4 3 2 33 5" xfId="40361"/>
    <cellStyle name="Subtotal (line) 4 3 2 34" xfId="5580"/>
    <cellStyle name="Subtotal (line) 4 3 2 34 2" xfId="40362"/>
    <cellStyle name="Subtotal (line) 4 3 2 34 2 2" xfId="40363"/>
    <cellStyle name="Subtotal (line) 4 3 2 34 2 3" xfId="40364"/>
    <cellStyle name="Subtotal (line) 4 3 2 34 2 4" xfId="40365"/>
    <cellStyle name="Subtotal (line) 4 3 2 34 3" xfId="40366"/>
    <cellStyle name="Subtotal (line) 4 3 2 34 4" xfId="40367"/>
    <cellStyle name="Subtotal (line) 4 3 2 34 5" xfId="40368"/>
    <cellStyle name="Subtotal (line) 4 3 2 35" xfId="5581"/>
    <cellStyle name="Subtotal (line) 4 3 2 35 2" xfId="40369"/>
    <cellStyle name="Subtotal (line) 4 3 2 35 2 2" xfId="40370"/>
    <cellStyle name="Subtotal (line) 4 3 2 35 2 3" xfId="40371"/>
    <cellStyle name="Subtotal (line) 4 3 2 35 2 4" xfId="40372"/>
    <cellStyle name="Subtotal (line) 4 3 2 35 3" xfId="40373"/>
    <cellStyle name="Subtotal (line) 4 3 2 35 4" xfId="40374"/>
    <cellStyle name="Subtotal (line) 4 3 2 35 5" xfId="40375"/>
    <cellStyle name="Subtotal (line) 4 3 2 36" xfId="5582"/>
    <cellStyle name="Subtotal (line) 4 3 2 36 2" xfId="40376"/>
    <cellStyle name="Subtotal (line) 4 3 2 36 2 2" xfId="40377"/>
    <cellStyle name="Subtotal (line) 4 3 2 36 2 3" xfId="40378"/>
    <cellStyle name="Subtotal (line) 4 3 2 36 2 4" xfId="40379"/>
    <cellStyle name="Subtotal (line) 4 3 2 36 3" xfId="40380"/>
    <cellStyle name="Subtotal (line) 4 3 2 36 4" xfId="40381"/>
    <cellStyle name="Subtotal (line) 4 3 2 36 5" xfId="40382"/>
    <cellStyle name="Subtotal (line) 4 3 2 37" xfId="5583"/>
    <cellStyle name="Subtotal (line) 4 3 2 37 2" xfId="40383"/>
    <cellStyle name="Subtotal (line) 4 3 2 37 2 2" xfId="40384"/>
    <cellStyle name="Subtotal (line) 4 3 2 37 2 3" xfId="40385"/>
    <cellStyle name="Subtotal (line) 4 3 2 37 2 4" xfId="40386"/>
    <cellStyle name="Subtotal (line) 4 3 2 37 3" xfId="40387"/>
    <cellStyle name="Subtotal (line) 4 3 2 37 4" xfId="40388"/>
    <cellStyle name="Subtotal (line) 4 3 2 37 5" xfId="40389"/>
    <cellStyle name="Subtotal (line) 4 3 2 38" xfId="5584"/>
    <cellStyle name="Subtotal (line) 4 3 2 38 2" xfId="40390"/>
    <cellStyle name="Subtotal (line) 4 3 2 38 2 2" xfId="40391"/>
    <cellStyle name="Subtotal (line) 4 3 2 38 2 3" xfId="40392"/>
    <cellStyle name="Subtotal (line) 4 3 2 38 2 4" xfId="40393"/>
    <cellStyle name="Subtotal (line) 4 3 2 38 3" xfId="40394"/>
    <cellStyle name="Subtotal (line) 4 3 2 38 4" xfId="40395"/>
    <cellStyle name="Subtotal (line) 4 3 2 38 5" xfId="40396"/>
    <cellStyle name="Subtotal (line) 4 3 2 39" xfId="5585"/>
    <cellStyle name="Subtotal (line) 4 3 2 39 2" xfId="40397"/>
    <cellStyle name="Subtotal (line) 4 3 2 39 2 2" xfId="40398"/>
    <cellStyle name="Subtotal (line) 4 3 2 39 2 3" xfId="40399"/>
    <cellStyle name="Subtotal (line) 4 3 2 39 2 4" xfId="40400"/>
    <cellStyle name="Subtotal (line) 4 3 2 39 3" xfId="40401"/>
    <cellStyle name="Subtotal (line) 4 3 2 39 4" xfId="40402"/>
    <cellStyle name="Subtotal (line) 4 3 2 39 5" xfId="40403"/>
    <cellStyle name="Subtotal (line) 4 3 2 4" xfId="5586"/>
    <cellStyle name="Subtotal (line) 4 3 2 4 2" xfId="40404"/>
    <cellStyle name="Subtotal (line) 4 3 2 4 2 2" xfId="40405"/>
    <cellStyle name="Subtotal (line) 4 3 2 4 2 3" xfId="40406"/>
    <cellStyle name="Subtotal (line) 4 3 2 4 2 4" xfId="40407"/>
    <cellStyle name="Subtotal (line) 4 3 2 4 3" xfId="40408"/>
    <cellStyle name="Subtotal (line) 4 3 2 4 4" xfId="40409"/>
    <cellStyle name="Subtotal (line) 4 3 2 4 5" xfId="40410"/>
    <cellStyle name="Subtotal (line) 4 3 2 40" xfId="5587"/>
    <cellStyle name="Subtotal (line) 4 3 2 40 2" xfId="40411"/>
    <cellStyle name="Subtotal (line) 4 3 2 40 2 2" xfId="40412"/>
    <cellStyle name="Subtotal (line) 4 3 2 40 2 3" xfId="40413"/>
    <cellStyle name="Subtotal (line) 4 3 2 40 2 4" xfId="40414"/>
    <cellStyle name="Subtotal (line) 4 3 2 40 3" xfId="40415"/>
    <cellStyle name="Subtotal (line) 4 3 2 40 4" xfId="40416"/>
    <cellStyle name="Subtotal (line) 4 3 2 40 5" xfId="40417"/>
    <cellStyle name="Subtotal (line) 4 3 2 41" xfId="5588"/>
    <cellStyle name="Subtotal (line) 4 3 2 41 2" xfId="40418"/>
    <cellStyle name="Subtotal (line) 4 3 2 41 2 2" xfId="40419"/>
    <cellStyle name="Subtotal (line) 4 3 2 41 2 3" xfId="40420"/>
    <cellStyle name="Subtotal (line) 4 3 2 41 2 4" xfId="40421"/>
    <cellStyle name="Subtotal (line) 4 3 2 41 3" xfId="40422"/>
    <cellStyle name="Subtotal (line) 4 3 2 41 4" xfId="40423"/>
    <cellStyle name="Subtotal (line) 4 3 2 41 5" xfId="40424"/>
    <cellStyle name="Subtotal (line) 4 3 2 42" xfId="5589"/>
    <cellStyle name="Subtotal (line) 4 3 2 42 2" xfId="40425"/>
    <cellStyle name="Subtotal (line) 4 3 2 42 2 2" xfId="40426"/>
    <cellStyle name="Subtotal (line) 4 3 2 42 2 3" xfId="40427"/>
    <cellStyle name="Subtotal (line) 4 3 2 42 2 4" xfId="40428"/>
    <cellStyle name="Subtotal (line) 4 3 2 42 3" xfId="40429"/>
    <cellStyle name="Subtotal (line) 4 3 2 42 4" xfId="40430"/>
    <cellStyle name="Subtotal (line) 4 3 2 42 5" xfId="40431"/>
    <cellStyle name="Subtotal (line) 4 3 2 43" xfId="5590"/>
    <cellStyle name="Subtotal (line) 4 3 2 43 2" xfId="40432"/>
    <cellStyle name="Subtotal (line) 4 3 2 43 2 2" xfId="40433"/>
    <cellStyle name="Subtotal (line) 4 3 2 43 2 3" xfId="40434"/>
    <cellStyle name="Subtotal (line) 4 3 2 43 2 4" xfId="40435"/>
    <cellStyle name="Subtotal (line) 4 3 2 43 3" xfId="40436"/>
    <cellStyle name="Subtotal (line) 4 3 2 43 4" xfId="40437"/>
    <cellStyle name="Subtotal (line) 4 3 2 43 5" xfId="40438"/>
    <cellStyle name="Subtotal (line) 4 3 2 44" xfId="5591"/>
    <cellStyle name="Subtotal (line) 4 3 2 44 2" xfId="40439"/>
    <cellStyle name="Subtotal (line) 4 3 2 44 2 2" xfId="40440"/>
    <cellStyle name="Subtotal (line) 4 3 2 44 2 3" xfId="40441"/>
    <cellStyle name="Subtotal (line) 4 3 2 44 2 4" xfId="40442"/>
    <cellStyle name="Subtotal (line) 4 3 2 44 3" xfId="40443"/>
    <cellStyle name="Subtotal (line) 4 3 2 44 4" xfId="40444"/>
    <cellStyle name="Subtotal (line) 4 3 2 44 5" xfId="40445"/>
    <cellStyle name="Subtotal (line) 4 3 2 45" xfId="40446"/>
    <cellStyle name="Subtotal (line) 4 3 2 45 2" xfId="40447"/>
    <cellStyle name="Subtotal (line) 4 3 2 45 3" xfId="40448"/>
    <cellStyle name="Subtotal (line) 4 3 2 45 4" xfId="40449"/>
    <cellStyle name="Subtotal (line) 4 3 2 46" xfId="40450"/>
    <cellStyle name="Subtotal (line) 4 3 2 46 2" xfId="40451"/>
    <cellStyle name="Subtotal (line) 4 3 2 46 3" xfId="40452"/>
    <cellStyle name="Subtotal (line) 4 3 2 46 4" xfId="40453"/>
    <cellStyle name="Subtotal (line) 4 3 2 47" xfId="40454"/>
    <cellStyle name="Subtotal (line) 4 3 2 48" xfId="40455"/>
    <cellStyle name="Subtotal (line) 4 3 2 49" xfId="40456"/>
    <cellStyle name="Subtotal (line) 4 3 2 5" xfId="5592"/>
    <cellStyle name="Subtotal (line) 4 3 2 5 2" xfId="40457"/>
    <cellStyle name="Subtotal (line) 4 3 2 5 2 2" xfId="40458"/>
    <cellStyle name="Subtotal (line) 4 3 2 5 2 3" xfId="40459"/>
    <cellStyle name="Subtotal (line) 4 3 2 5 2 4" xfId="40460"/>
    <cellStyle name="Subtotal (line) 4 3 2 5 3" xfId="40461"/>
    <cellStyle name="Subtotal (line) 4 3 2 5 4" xfId="40462"/>
    <cellStyle name="Subtotal (line) 4 3 2 5 5" xfId="40463"/>
    <cellStyle name="Subtotal (line) 4 3 2 6" xfId="5593"/>
    <cellStyle name="Subtotal (line) 4 3 2 6 2" xfId="40464"/>
    <cellStyle name="Subtotal (line) 4 3 2 6 2 2" xfId="40465"/>
    <cellStyle name="Subtotal (line) 4 3 2 6 2 3" xfId="40466"/>
    <cellStyle name="Subtotal (line) 4 3 2 6 2 4" xfId="40467"/>
    <cellStyle name="Subtotal (line) 4 3 2 6 3" xfId="40468"/>
    <cellStyle name="Subtotal (line) 4 3 2 6 4" xfId="40469"/>
    <cellStyle name="Subtotal (line) 4 3 2 6 5" xfId="40470"/>
    <cellStyle name="Subtotal (line) 4 3 2 7" xfId="5594"/>
    <cellStyle name="Subtotal (line) 4 3 2 7 2" xfId="40471"/>
    <cellStyle name="Subtotal (line) 4 3 2 7 2 2" xfId="40472"/>
    <cellStyle name="Subtotal (line) 4 3 2 7 2 3" xfId="40473"/>
    <cellStyle name="Subtotal (line) 4 3 2 7 2 4" xfId="40474"/>
    <cellStyle name="Subtotal (line) 4 3 2 7 3" xfId="40475"/>
    <cellStyle name="Subtotal (line) 4 3 2 7 4" xfId="40476"/>
    <cellStyle name="Subtotal (line) 4 3 2 7 5" xfId="40477"/>
    <cellStyle name="Subtotal (line) 4 3 2 8" xfId="5595"/>
    <cellStyle name="Subtotal (line) 4 3 2 8 2" xfId="40478"/>
    <cellStyle name="Subtotal (line) 4 3 2 8 2 2" xfId="40479"/>
    <cellStyle name="Subtotal (line) 4 3 2 8 2 3" xfId="40480"/>
    <cellStyle name="Subtotal (line) 4 3 2 8 2 4" xfId="40481"/>
    <cellStyle name="Subtotal (line) 4 3 2 8 3" xfId="40482"/>
    <cellStyle name="Subtotal (line) 4 3 2 8 4" xfId="40483"/>
    <cellStyle name="Subtotal (line) 4 3 2 8 5" xfId="40484"/>
    <cellStyle name="Subtotal (line) 4 3 2 9" xfId="5596"/>
    <cellStyle name="Subtotal (line) 4 3 2 9 2" xfId="40485"/>
    <cellStyle name="Subtotal (line) 4 3 2 9 2 2" xfId="40486"/>
    <cellStyle name="Subtotal (line) 4 3 2 9 2 3" xfId="40487"/>
    <cellStyle name="Subtotal (line) 4 3 2 9 2 4" xfId="40488"/>
    <cellStyle name="Subtotal (line) 4 3 2 9 3" xfId="40489"/>
    <cellStyle name="Subtotal (line) 4 3 2 9 4" xfId="40490"/>
    <cellStyle name="Subtotal (line) 4 3 2 9 5" xfId="40491"/>
    <cellStyle name="Subtotal (line) 4 3 20" xfId="5597"/>
    <cellStyle name="Subtotal (line) 4 3 20 2" xfId="40492"/>
    <cellStyle name="Subtotal (line) 4 3 20 2 2" xfId="40493"/>
    <cellStyle name="Subtotal (line) 4 3 20 2 3" xfId="40494"/>
    <cellStyle name="Subtotal (line) 4 3 20 2 4" xfId="40495"/>
    <cellStyle name="Subtotal (line) 4 3 20 3" xfId="40496"/>
    <cellStyle name="Subtotal (line) 4 3 20 4" xfId="40497"/>
    <cellStyle name="Subtotal (line) 4 3 20 5" xfId="40498"/>
    <cellStyle name="Subtotal (line) 4 3 21" xfId="5598"/>
    <cellStyle name="Subtotal (line) 4 3 21 2" xfId="40499"/>
    <cellStyle name="Subtotal (line) 4 3 21 2 2" xfId="40500"/>
    <cellStyle name="Subtotal (line) 4 3 21 2 3" xfId="40501"/>
    <cellStyle name="Subtotal (line) 4 3 21 2 4" xfId="40502"/>
    <cellStyle name="Subtotal (line) 4 3 21 3" xfId="40503"/>
    <cellStyle name="Subtotal (line) 4 3 21 4" xfId="40504"/>
    <cellStyle name="Subtotal (line) 4 3 21 5" xfId="40505"/>
    <cellStyle name="Subtotal (line) 4 3 22" xfId="5599"/>
    <cellStyle name="Subtotal (line) 4 3 22 2" xfId="40506"/>
    <cellStyle name="Subtotal (line) 4 3 22 2 2" xfId="40507"/>
    <cellStyle name="Subtotal (line) 4 3 22 2 3" xfId="40508"/>
    <cellStyle name="Subtotal (line) 4 3 22 2 4" xfId="40509"/>
    <cellStyle name="Subtotal (line) 4 3 22 3" xfId="40510"/>
    <cellStyle name="Subtotal (line) 4 3 22 4" xfId="40511"/>
    <cellStyle name="Subtotal (line) 4 3 22 5" xfId="40512"/>
    <cellStyle name="Subtotal (line) 4 3 23" xfId="5600"/>
    <cellStyle name="Subtotal (line) 4 3 23 2" xfId="40513"/>
    <cellStyle name="Subtotal (line) 4 3 23 2 2" xfId="40514"/>
    <cellStyle name="Subtotal (line) 4 3 23 2 3" xfId="40515"/>
    <cellStyle name="Subtotal (line) 4 3 23 2 4" xfId="40516"/>
    <cellStyle name="Subtotal (line) 4 3 23 3" xfId="40517"/>
    <cellStyle name="Subtotal (line) 4 3 23 4" xfId="40518"/>
    <cellStyle name="Subtotal (line) 4 3 23 5" xfId="40519"/>
    <cellStyle name="Subtotal (line) 4 3 24" xfId="5601"/>
    <cellStyle name="Subtotal (line) 4 3 24 2" xfId="40520"/>
    <cellStyle name="Subtotal (line) 4 3 24 2 2" xfId="40521"/>
    <cellStyle name="Subtotal (line) 4 3 24 2 3" xfId="40522"/>
    <cellStyle name="Subtotal (line) 4 3 24 2 4" xfId="40523"/>
    <cellStyle name="Subtotal (line) 4 3 24 3" xfId="40524"/>
    <cellStyle name="Subtotal (line) 4 3 24 4" xfId="40525"/>
    <cellStyle name="Subtotal (line) 4 3 24 5" xfId="40526"/>
    <cellStyle name="Subtotal (line) 4 3 25" xfId="5602"/>
    <cellStyle name="Subtotal (line) 4 3 25 2" xfId="40527"/>
    <cellStyle name="Subtotal (line) 4 3 25 2 2" xfId="40528"/>
    <cellStyle name="Subtotal (line) 4 3 25 2 3" xfId="40529"/>
    <cellStyle name="Subtotal (line) 4 3 25 2 4" xfId="40530"/>
    <cellStyle name="Subtotal (line) 4 3 25 3" xfId="40531"/>
    <cellStyle name="Subtotal (line) 4 3 25 4" xfId="40532"/>
    <cellStyle name="Subtotal (line) 4 3 25 5" xfId="40533"/>
    <cellStyle name="Subtotal (line) 4 3 26" xfId="5603"/>
    <cellStyle name="Subtotal (line) 4 3 26 2" xfId="40534"/>
    <cellStyle name="Subtotal (line) 4 3 26 2 2" xfId="40535"/>
    <cellStyle name="Subtotal (line) 4 3 26 2 3" xfId="40536"/>
    <cellStyle name="Subtotal (line) 4 3 26 2 4" xfId="40537"/>
    <cellStyle name="Subtotal (line) 4 3 26 3" xfId="40538"/>
    <cellStyle name="Subtotal (line) 4 3 26 4" xfId="40539"/>
    <cellStyle name="Subtotal (line) 4 3 26 5" xfId="40540"/>
    <cellStyle name="Subtotal (line) 4 3 27" xfId="5604"/>
    <cellStyle name="Subtotal (line) 4 3 27 2" xfId="40541"/>
    <cellStyle name="Subtotal (line) 4 3 27 2 2" xfId="40542"/>
    <cellStyle name="Subtotal (line) 4 3 27 2 3" xfId="40543"/>
    <cellStyle name="Subtotal (line) 4 3 27 2 4" xfId="40544"/>
    <cellStyle name="Subtotal (line) 4 3 27 3" xfId="40545"/>
    <cellStyle name="Subtotal (line) 4 3 27 4" xfId="40546"/>
    <cellStyle name="Subtotal (line) 4 3 27 5" xfId="40547"/>
    <cellStyle name="Subtotal (line) 4 3 28" xfId="5605"/>
    <cellStyle name="Subtotal (line) 4 3 28 2" xfId="40548"/>
    <cellStyle name="Subtotal (line) 4 3 28 2 2" xfId="40549"/>
    <cellStyle name="Subtotal (line) 4 3 28 2 3" xfId="40550"/>
    <cellStyle name="Subtotal (line) 4 3 28 2 4" xfId="40551"/>
    <cellStyle name="Subtotal (line) 4 3 28 3" xfId="40552"/>
    <cellStyle name="Subtotal (line) 4 3 28 4" xfId="40553"/>
    <cellStyle name="Subtotal (line) 4 3 28 5" xfId="40554"/>
    <cellStyle name="Subtotal (line) 4 3 29" xfId="5606"/>
    <cellStyle name="Subtotal (line) 4 3 29 2" xfId="40555"/>
    <cellStyle name="Subtotal (line) 4 3 29 2 2" xfId="40556"/>
    <cellStyle name="Subtotal (line) 4 3 29 2 3" xfId="40557"/>
    <cellStyle name="Subtotal (line) 4 3 29 2 4" xfId="40558"/>
    <cellStyle name="Subtotal (line) 4 3 29 3" xfId="40559"/>
    <cellStyle name="Subtotal (line) 4 3 29 4" xfId="40560"/>
    <cellStyle name="Subtotal (line) 4 3 29 5" xfId="40561"/>
    <cellStyle name="Subtotal (line) 4 3 3" xfId="5607"/>
    <cellStyle name="Subtotal (line) 4 3 3 2" xfId="40562"/>
    <cellStyle name="Subtotal (line) 4 3 3 2 2" xfId="40563"/>
    <cellStyle name="Subtotal (line) 4 3 3 2 3" xfId="40564"/>
    <cellStyle name="Subtotal (line) 4 3 3 2 4" xfId="40565"/>
    <cellStyle name="Subtotal (line) 4 3 3 3" xfId="40566"/>
    <cellStyle name="Subtotal (line) 4 3 3 4" xfId="40567"/>
    <cellStyle name="Subtotal (line) 4 3 3 5" xfId="40568"/>
    <cellStyle name="Subtotal (line) 4 3 30" xfId="5608"/>
    <cellStyle name="Subtotal (line) 4 3 30 2" xfId="40569"/>
    <cellStyle name="Subtotal (line) 4 3 30 2 2" xfId="40570"/>
    <cellStyle name="Subtotal (line) 4 3 30 2 3" xfId="40571"/>
    <cellStyle name="Subtotal (line) 4 3 30 2 4" xfId="40572"/>
    <cellStyle name="Subtotal (line) 4 3 30 3" xfId="40573"/>
    <cellStyle name="Subtotal (line) 4 3 30 4" xfId="40574"/>
    <cellStyle name="Subtotal (line) 4 3 30 5" xfId="40575"/>
    <cellStyle name="Subtotal (line) 4 3 31" xfId="5609"/>
    <cellStyle name="Subtotal (line) 4 3 31 2" xfId="40576"/>
    <cellStyle name="Subtotal (line) 4 3 31 2 2" xfId="40577"/>
    <cellStyle name="Subtotal (line) 4 3 31 2 3" xfId="40578"/>
    <cellStyle name="Subtotal (line) 4 3 31 2 4" xfId="40579"/>
    <cellStyle name="Subtotal (line) 4 3 31 3" xfId="40580"/>
    <cellStyle name="Subtotal (line) 4 3 31 4" xfId="40581"/>
    <cellStyle name="Subtotal (line) 4 3 31 5" xfId="40582"/>
    <cellStyle name="Subtotal (line) 4 3 32" xfId="5610"/>
    <cellStyle name="Subtotal (line) 4 3 32 2" xfId="40583"/>
    <cellStyle name="Subtotal (line) 4 3 32 2 2" xfId="40584"/>
    <cellStyle name="Subtotal (line) 4 3 32 2 3" xfId="40585"/>
    <cellStyle name="Subtotal (line) 4 3 32 2 4" xfId="40586"/>
    <cellStyle name="Subtotal (line) 4 3 32 3" xfId="40587"/>
    <cellStyle name="Subtotal (line) 4 3 32 4" xfId="40588"/>
    <cellStyle name="Subtotal (line) 4 3 32 5" xfId="40589"/>
    <cellStyle name="Subtotal (line) 4 3 33" xfId="5611"/>
    <cellStyle name="Subtotal (line) 4 3 33 2" xfId="40590"/>
    <cellStyle name="Subtotal (line) 4 3 33 2 2" xfId="40591"/>
    <cellStyle name="Subtotal (line) 4 3 33 2 3" xfId="40592"/>
    <cellStyle name="Subtotal (line) 4 3 33 2 4" xfId="40593"/>
    <cellStyle name="Subtotal (line) 4 3 33 3" xfId="40594"/>
    <cellStyle name="Subtotal (line) 4 3 33 4" xfId="40595"/>
    <cellStyle name="Subtotal (line) 4 3 33 5" xfId="40596"/>
    <cellStyle name="Subtotal (line) 4 3 34" xfId="5612"/>
    <cellStyle name="Subtotal (line) 4 3 34 2" xfId="40597"/>
    <cellStyle name="Subtotal (line) 4 3 34 2 2" xfId="40598"/>
    <cellStyle name="Subtotal (line) 4 3 34 2 3" xfId="40599"/>
    <cellStyle name="Subtotal (line) 4 3 34 2 4" xfId="40600"/>
    <cellStyle name="Subtotal (line) 4 3 34 3" xfId="40601"/>
    <cellStyle name="Subtotal (line) 4 3 34 4" xfId="40602"/>
    <cellStyle name="Subtotal (line) 4 3 34 5" xfId="40603"/>
    <cellStyle name="Subtotal (line) 4 3 35" xfId="5613"/>
    <cellStyle name="Subtotal (line) 4 3 35 2" xfId="40604"/>
    <cellStyle name="Subtotal (line) 4 3 35 2 2" xfId="40605"/>
    <cellStyle name="Subtotal (line) 4 3 35 2 3" xfId="40606"/>
    <cellStyle name="Subtotal (line) 4 3 35 2 4" xfId="40607"/>
    <cellStyle name="Subtotal (line) 4 3 35 3" xfId="40608"/>
    <cellStyle name="Subtotal (line) 4 3 35 4" xfId="40609"/>
    <cellStyle name="Subtotal (line) 4 3 35 5" xfId="40610"/>
    <cellStyle name="Subtotal (line) 4 3 36" xfId="5614"/>
    <cellStyle name="Subtotal (line) 4 3 36 2" xfId="40611"/>
    <cellStyle name="Subtotal (line) 4 3 36 2 2" xfId="40612"/>
    <cellStyle name="Subtotal (line) 4 3 36 2 3" xfId="40613"/>
    <cellStyle name="Subtotal (line) 4 3 36 2 4" xfId="40614"/>
    <cellStyle name="Subtotal (line) 4 3 36 3" xfId="40615"/>
    <cellStyle name="Subtotal (line) 4 3 36 4" xfId="40616"/>
    <cellStyle name="Subtotal (line) 4 3 36 5" xfId="40617"/>
    <cellStyle name="Subtotal (line) 4 3 37" xfId="5615"/>
    <cellStyle name="Subtotal (line) 4 3 37 2" xfId="40618"/>
    <cellStyle name="Subtotal (line) 4 3 37 2 2" xfId="40619"/>
    <cellStyle name="Subtotal (line) 4 3 37 2 3" xfId="40620"/>
    <cellStyle name="Subtotal (line) 4 3 37 2 4" xfId="40621"/>
    <cellStyle name="Subtotal (line) 4 3 37 3" xfId="40622"/>
    <cellStyle name="Subtotal (line) 4 3 37 4" xfId="40623"/>
    <cellStyle name="Subtotal (line) 4 3 37 5" xfId="40624"/>
    <cellStyle name="Subtotal (line) 4 3 38" xfId="5616"/>
    <cellStyle name="Subtotal (line) 4 3 38 2" xfId="40625"/>
    <cellStyle name="Subtotal (line) 4 3 38 2 2" xfId="40626"/>
    <cellStyle name="Subtotal (line) 4 3 38 2 3" xfId="40627"/>
    <cellStyle name="Subtotal (line) 4 3 38 2 4" xfId="40628"/>
    <cellStyle name="Subtotal (line) 4 3 38 3" xfId="40629"/>
    <cellStyle name="Subtotal (line) 4 3 38 4" xfId="40630"/>
    <cellStyle name="Subtotal (line) 4 3 38 5" xfId="40631"/>
    <cellStyle name="Subtotal (line) 4 3 39" xfId="5617"/>
    <cellStyle name="Subtotal (line) 4 3 39 2" xfId="40632"/>
    <cellStyle name="Subtotal (line) 4 3 39 2 2" xfId="40633"/>
    <cellStyle name="Subtotal (line) 4 3 39 2 3" xfId="40634"/>
    <cellStyle name="Subtotal (line) 4 3 39 2 4" xfId="40635"/>
    <cellStyle name="Subtotal (line) 4 3 39 3" xfId="40636"/>
    <cellStyle name="Subtotal (line) 4 3 39 4" xfId="40637"/>
    <cellStyle name="Subtotal (line) 4 3 39 5" xfId="40638"/>
    <cellStyle name="Subtotal (line) 4 3 4" xfId="5618"/>
    <cellStyle name="Subtotal (line) 4 3 4 2" xfId="40639"/>
    <cellStyle name="Subtotal (line) 4 3 4 2 2" xfId="40640"/>
    <cellStyle name="Subtotal (line) 4 3 4 2 3" xfId="40641"/>
    <cellStyle name="Subtotal (line) 4 3 4 2 4" xfId="40642"/>
    <cellStyle name="Subtotal (line) 4 3 4 3" xfId="40643"/>
    <cellStyle name="Subtotal (line) 4 3 4 4" xfId="40644"/>
    <cellStyle name="Subtotal (line) 4 3 4 5" xfId="40645"/>
    <cellStyle name="Subtotal (line) 4 3 40" xfId="5619"/>
    <cellStyle name="Subtotal (line) 4 3 40 2" xfId="40646"/>
    <cellStyle name="Subtotal (line) 4 3 40 2 2" xfId="40647"/>
    <cellStyle name="Subtotal (line) 4 3 40 2 3" xfId="40648"/>
    <cellStyle name="Subtotal (line) 4 3 40 2 4" xfId="40649"/>
    <cellStyle name="Subtotal (line) 4 3 40 3" xfId="40650"/>
    <cellStyle name="Subtotal (line) 4 3 40 4" xfId="40651"/>
    <cellStyle name="Subtotal (line) 4 3 40 5" xfId="40652"/>
    <cellStyle name="Subtotal (line) 4 3 41" xfId="5620"/>
    <cellStyle name="Subtotal (line) 4 3 41 2" xfId="40653"/>
    <cellStyle name="Subtotal (line) 4 3 41 2 2" xfId="40654"/>
    <cellStyle name="Subtotal (line) 4 3 41 2 3" xfId="40655"/>
    <cellStyle name="Subtotal (line) 4 3 41 2 4" xfId="40656"/>
    <cellStyle name="Subtotal (line) 4 3 41 3" xfId="40657"/>
    <cellStyle name="Subtotal (line) 4 3 41 4" xfId="40658"/>
    <cellStyle name="Subtotal (line) 4 3 41 5" xfId="40659"/>
    <cellStyle name="Subtotal (line) 4 3 42" xfId="5621"/>
    <cellStyle name="Subtotal (line) 4 3 42 2" xfId="40660"/>
    <cellStyle name="Subtotal (line) 4 3 42 2 2" xfId="40661"/>
    <cellStyle name="Subtotal (line) 4 3 42 2 3" xfId="40662"/>
    <cellStyle name="Subtotal (line) 4 3 42 2 4" xfId="40663"/>
    <cellStyle name="Subtotal (line) 4 3 42 3" xfId="40664"/>
    <cellStyle name="Subtotal (line) 4 3 42 4" xfId="40665"/>
    <cellStyle name="Subtotal (line) 4 3 42 5" xfId="40666"/>
    <cellStyle name="Subtotal (line) 4 3 43" xfId="5622"/>
    <cellStyle name="Subtotal (line) 4 3 43 2" xfId="40667"/>
    <cellStyle name="Subtotal (line) 4 3 43 2 2" xfId="40668"/>
    <cellStyle name="Subtotal (line) 4 3 43 2 3" xfId="40669"/>
    <cellStyle name="Subtotal (line) 4 3 43 2 4" xfId="40670"/>
    <cellStyle name="Subtotal (line) 4 3 43 3" xfId="40671"/>
    <cellStyle name="Subtotal (line) 4 3 43 4" xfId="40672"/>
    <cellStyle name="Subtotal (line) 4 3 43 5" xfId="40673"/>
    <cellStyle name="Subtotal (line) 4 3 44" xfId="5623"/>
    <cellStyle name="Subtotal (line) 4 3 44 2" xfId="40674"/>
    <cellStyle name="Subtotal (line) 4 3 44 2 2" xfId="40675"/>
    <cellStyle name="Subtotal (line) 4 3 44 2 3" xfId="40676"/>
    <cellStyle name="Subtotal (line) 4 3 44 2 4" xfId="40677"/>
    <cellStyle name="Subtotal (line) 4 3 44 3" xfId="40678"/>
    <cellStyle name="Subtotal (line) 4 3 44 4" xfId="40679"/>
    <cellStyle name="Subtotal (line) 4 3 44 5" xfId="40680"/>
    <cellStyle name="Subtotal (line) 4 3 45" xfId="5624"/>
    <cellStyle name="Subtotal (line) 4 3 45 2" xfId="40681"/>
    <cellStyle name="Subtotal (line) 4 3 45 2 2" xfId="40682"/>
    <cellStyle name="Subtotal (line) 4 3 45 2 3" xfId="40683"/>
    <cellStyle name="Subtotal (line) 4 3 45 2 4" xfId="40684"/>
    <cellStyle name="Subtotal (line) 4 3 45 3" xfId="40685"/>
    <cellStyle name="Subtotal (line) 4 3 45 4" xfId="40686"/>
    <cellStyle name="Subtotal (line) 4 3 45 5" xfId="40687"/>
    <cellStyle name="Subtotal (line) 4 3 46" xfId="40688"/>
    <cellStyle name="Subtotal (line) 4 3 46 2" xfId="40689"/>
    <cellStyle name="Subtotal (line) 4 3 46 3" xfId="40690"/>
    <cellStyle name="Subtotal (line) 4 3 46 4" xfId="40691"/>
    <cellStyle name="Subtotal (line) 4 3 47" xfId="40692"/>
    <cellStyle name="Subtotal (line) 4 3 48" xfId="40693"/>
    <cellStyle name="Subtotal (line) 4 3 49" xfId="40694"/>
    <cellStyle name="Subtotal (line) 4 3 5" xfId="5625"/>
    <cellStyle name="Subtotal (line) 4 3 5 2" xfId="40695"/>
    <cellStyle name="Subtotal (line) 4 3 5 2 2" xfId="40696"/>
    <cellStyle name="Subtotal (line) 4 3 5 2 3" xfId="40697"/>
    <cellStyle name="Subtotal (line) 4 3 5 2 4" xfId="40698"/>
    <cellStyle name="Subtotal (line) 4 3 5 3" xfId="40699"/>
    <cellStyle name="Subtotal (line) 4 3 5 4" xfId="40700"/>
    <cellStyle name="Subtotal (line) 4 3 5 5" xfId="40701"/>
    <cellStyle name="Subtotal (line) 4 3 6" xfId="5626"/>
    <cellStyle name="Subtotal (line) 4 3 6 2" xfId="40702"/>
    <cellStyle name="Subtotal (line) 4 3 6 2 2" xfId="40703"/>
    <cellStyle name="Subtotal (line) 4 3 6 2 3" xfId="40704"/>
    <cellStyle name="Subtotal (line) 4 3 6 2 4" xfId="40705"/>
    <cellStyle name="Subtotal (line) 4 3 6 3" xfId="40706"/>
    <cellStyle name="Subtotal (line) 4 3 6 4" xfId="40707"/>
    <cellStyle name="Subtotal (line) 4 3 6 5" xfId="40708"/>
    <cellStyle name="Subtotal (line) 4 3 7" xfId="5627"/>
    <cellStyle name="Subtotal (line) 4 3 7 2" xfId="40709"/>
    <cellStyle name="Subtotal (line) 4 3 7 2 2" xfId="40710"/>
    <cellStyle name="Subtotal (line) 4 3 7 2 3" xfId="40711"/>
    <cellStyle name="Subtotal (line) 4 3 7 2 4" xfId="40712"/>
    <cellStyle name="Subtotal (line) 4 3 7 3" xfId="40713"/>
    <cellStyle name="Subtotal (line) 4 3 7 4" xfId="40714"/>
    <cellStyle name="Subtotal (line) 4 3 7 5" xfId="40715"/>
    <cellStyle name="Subtotal (line) 4 3 8" xfId="5628"/>
    <cellStyle name="Subtotal (line) 4 3 8 2" xfId="40716"/>
    <cellStyle name="Subtotal (line) 4 3 8 2 2" xfId="40717"/>
    <cellStyle name="Subtotal (line) 4 3 8 2 3" xfId="40718"/>
    <cellStyle name="Subtotal (line) 4 3 8 2 4" xfId="40719"/>
    <cellStyle name="Subtotal (line) 4 3 8 3" xfId="40720"/>
    <cellStyle name="Subtotal (line) 4 3 8 4" xfId="40721"/>
    <cellStyle name="Subtotal (line) 4 3 8 5" xfId="40722"/>
    <cellStyle name="Subtotal (line) 4 3 9" xfId="5629"/>
    <cellStyle name="Subtotal (line) 4 3 9 2" xfId="40723"/>
    <cellStyle name="Subtotal (line) 4 3 9 2 2" xfId="40724"/>
    <cellStyle name="Subtotal (line) 4 3 9 2 3" xfId="40725"/>
    <cellStyle name="Subtotal (line) 4 3 9 2 4" xfId="40726"/>
    <cellStyle name="Subtotal (line) 4 3 9 3" xfId="40727"/>
    <cellStyle name="Subtotal (line) 4 3 9 4" xfId="40728"/>
    <cellStyle name="Subtotal (line) 4 3 9 5" xfId="40729"/>
    <cellStyle name="Subtotal (line) 4 4" xfId="5630"/>
    <cellStyle name="Subtotal (line) 4 4 10" xfId="5631"/>
    <cellStyle name="Subtotal (line) 4 4 10 2" xfId="40730"/>
    <cellStyle name="Subtotal (line) 4 4 10 2 2" xfId="40731"/>
    <cellStyle name="Subtotal (line) 4 4 10 2 3" xfId="40732"/>
    <cellStyle name="Subtotal (line) 4 4 10 2 4" xfId="40733"/>
    <cellStyle name="Subtotal (line) 4 4 10 3" xfId="40734"/>
    <cellStyle name="Subtotal (line) 4 4 10 4" xfId="40735"/>
    <cellStyle name="Subtotal (line) 4 4 10 5" xfId="40736"/>
    <cellStyle name="Subtotal (line) 4 4 11" xfId="5632"/>
    <cellStyle name="Subtotal (line) 4 4 11 2" xfId="40737"/>
    <cellStyle name="Subtotal (line) 4 4 11 2 2" xfId="40738"/>
    <cellStyle name="Subtotal (line) 4 4 11 2 3" xfId="40739"/>
    <cellStyle name="Subtotal (line) 4 4 11 2 4" xfId="40740"/>
    <cellStyle name="Subtotal (line) 4 4 11 3" xfId="40741"/>
    <cellStyle name="Subtotal (line) 4 4 11 4" xfId="40742"/>
    <cellStyle name="Subtotal (line) 4 4 11 5" xfId="40743"/>
    <cellStyle name="Subtotal (line) 4 4 12" xfId="5633"/>
    <cellStyle name="Subtotal (line) 4 4 12 2" xfId="40744"/>
    <cellStyle name="Subtotal (line) 4 4 12 2 2" xfId="40745"/>
    <cellStyle name="Subtotal (line) 4 4 12 2 3" xfId="40746"/>
    <cellStyle name="Subtotal (line) 4 4 12 2 4" xfId="40747"/>
    <cellStyle name="Subtotal (line) 4 4 12 3" xfId="40748"/>
    <cellStyle name="Subtotal (line) 4 4 12 4" xfId="40749"/>
    <cellStyle name="Subtotal (line) 4 4 12 5" xfId="40750"/>
    <cellStyle name="Subtotal (line) 4 4 13" xfId="5634"/>
    <cellStyle name="Subtotal (line) 4 4 13 2" xfId="40751"/>
    <cellStyle name="Subtotal (line) 4 4 13 2 2" xfId="40752"/>
    <cellStyle name="Subtotal (line) 4 4 13 2 3" xfId="40753"/>
    <cellStyle name="Subtotal (line) 4 4 13 2 4" xfId="40754"/>
    <cellStyle name="Subtotal (line) 4 4 13 3" xfId="40755"/>
    <cellStyle name="Subtotal (line) 4 4 13 4" xfId="40756"/>
    <cellStyle name="Subtotal (line) 4 4 13 5" xfId="40757"/>
    <cellStyle name="Subtotal (line) 4 4 14" xfId="5635"/>
    <cellStyle name="Subtotal (line) 4 4 14 2" xfId="40758"/>
    <cellStyle name="Subtotal (line) 4 4 14 2 2" xfId="40759"/>
    <cellStyle name="Subtotal (line) 4 4 14 2 3" xfId="40760"/>
    <cellStyle name="Subtotal (line) 4 4 14 2 4" xfId="40761"/>
    <cellStyle name="Subtotal (line) 4 4 14 3" xfId="40762"/>
    <cellStyle name="Subtotal (line) 4 4 14 4" xfId="40763"/>
    <cellStyle name="Subtotal (line) 4 4 14 5" xfId="40764"/>
    <cellStyle name="Subtotal (line) 4 4 15" xfId="5636"/>
    <cellStyle name="Subtotal (line) 4 4 15 2" xfId="40765"/>
    <cellStyle name="Subtotal (line) 4 4 15 2 2" xfId="40766"/>
    <cellStyle name="Subtotal (line) 4 4 15 2 3" xfId="40767"/>
    <cellStyle name="Subtotal (line) 4 4 15 2 4" xfId="40768"/>
    <cellStyle name="Subtotal (line) 4 4 15 3" xfId="40769"/>
    <cellStyle name="Subtotal (line) 4 4 15 4" xfId="40770"/>
    <cellStyle name="Subtotal (line) 4 4 15 5" xfId="40771"/>
    <cellStyle name="Subtotal (line) 4 4 16" xfId="5637"/>
    <cellStyle name="Subtotal (line) 4 4 16 2" xfId="40772"/>
    <cellStyle name="Subtotal (line) 4 4 16 2 2" xfId="40773"/>
    <cellStyle name="Subtotal (line) 4 4 16 2 3" xfId="40774"/>
    <cellStyle name="Subtotal (line) 4 4 16 2 4" xfId="40775"/>
    <cellStyle name="Subtotal (line) 4 4 16 3" xfId="40776"/>
    <cellStyle name="Subtotal (line) 4 4 16 4" xfId="40777"/>
    <cellStyle name="Subtotal (line) 4 4 16 5" xfId="40778"/>
    <cellStyle name="Subtotal (line) 4 4 17" xfId="5638"/>
    <cellStyle name="Subtotal (line) 4 4 17 2" xfId="40779"/>
    <cellStyle name="Subtotal (line) 4 4 17 2 2" xfId="40780"/>
    <cellStyle name="Subtotal (line) 4 4 17 2 3" xfId="40781"/>
    <cellStyle name="Subtotal (line) 4 4 17 2 4" xfId="40782"/>
    <cellStyle name="Subtotal (line) 4 4 17 3" xfId="40783"/>
    <cellStyle name="Subtotal (line) 4 4 17 4" xfId="40784"/>
    <cellStyle name="Subtotal (line) 4 4 17 5" xfId="40785"/>
    <cellStyle name="Subtotal (line) 4 4 18" xfId="5639"/>
    <cellStyle name="Subtotal (line) 4 4 18 2" xfId="40786"/>
    <cellStyle name="Subtotal (line) 4 4 18 2 2" xfId="40787"/>
    <cellStyle name="Subtotal (line) 4 4 18 2 3" xfId="40788"/>
    <cellStyle name="Subtotal (line) 4 4 18 2 4" xfId="40789"/>
    <cellStyle name="Subtotal (line) 4 4 18 3" xfId="40790"/>
    <cellStyle name="Subtotal (line) 4 4 18 4" xfId="40791"/>
    <cellStyle name="Subtotal (line) 4 4 18 5" xfId="40792"/>
    <cellStyle name="Subtotal (line) 4 4 19" xfId="5640"/>
    <cellStyle name="Subtotal (line) 4 4 19 2" xfId="40793"/>
    <cellStyle name="Subtotal (line) 4 4 19 2 2" xfId="40794"/>
    <cellStyle name="Subtotal (line) 4 4 19 2 3" xfId="40795"/>
    <cellStyle name="Subtotal (line) 4 4 19 2 4" xfId="40796"/>
    <cellStyle name="Subtotal (line) 4 4 19 3" xfId="40797"/>
    <cellStyle name="Subtotal (line) 4 4 19 4" xfId="40798"/>
    <cellStyle name="Subtotal (line) 4 4 19 5" xfId="40799"/>
    <cellStyle name="Subtotal (line) 4 4 2" xfId="5641"/>
    <cellStyle name="Subtotal (line) 4 4 2 10" xfId="5642"/>
    <cellStyle name="Subtotal (line) 4 4 2 10 2" xfId="40800"/>
    <cellStyle name="Subtotal (line) 4 4 2 10 2 2" xfId="40801"/>
    <cellStyle name="Subtotal (line) 4 4 2 10 2 3" xfId="40802"/>
    <cellStyle name="Subtotal (line) 4 4 2 10 2 4" xfId="40803"/>
    <cellStyle name="Subtotal (line) 4 4 2 10 3" xfId="40804"/>
    <cellStyle name="Subtotal (line) 4 4 2 10 4" xfId="40805"/>
    <cellStyle name="Subtotal (line) 4 4 2 10 5" xfId="40806"/>
    <cellStyle name="Subtotal (line) 4 4 2 11" xfId="5643"/>
    <cellStyle name="Subtotal (line) 4 4 2 11 2" xfId="40807"/>
    <cellStyle name="Subtotal (line) 4 4 2 11 2 2" xfId="40808"/>
    <cellStyle name="Subtotal (line) 4 4 2 11 2 3" xfId="40809"/>
    <cellStyle name="Subtotal (line) 4 4 2 11 2 4" xfId="40810"/>
    <cellStyle name="Subtotal (line) 4 4 2 11 3" xfId="40811"/>
    <cellStyle name="Subtotal (line) 4 4 2 11 4" xfId="40812"/>
    <cellStyle name="Subtotal (line) 4 4 2 11 5" xfId="40813"/>
    <cellStyle name="Subtotal (line) 4 4 2 12" xfId="5644"/>
    <cellStyle name="Subtotal (line) 4 4 2 12 2" xfId="40814"/>
    <cellStyle name="Subtotal (line) 4 4 2 12 2 2" xfId="40815"/>
    <cellStyle name="Subtotal (line) 4 4 2 12 2 3" xfId="40816"/>
    <cellStyle name="Subtotal (line) 4 4 2 12 2 4" xfId="40817"/>
    <cellStyle name="Subtotal (line) 4 4 2 12 3" xfId="40818"/>
    <cellStyle name="Subtotal (line) 4 4 2 12 4" xfId="40819"/>
    <cellStyle name="Subtotal (line) 4 4 2 12 5" xfId="40820"/>
    <cellStyle name="Subtotal (line) 4 4 2 13" xfId="5645"/>
    <cellStyle name="Subtotal (line) 4 4 2 13 2" xfId="40821"/>
    <cellStyle name="Subtotal (line) 4 4 2 13 2 2" xfId="40822"/>
    <cellStyle name="Subtotal (line) 4 4 2 13 2 3" xfId="40823"/>
    <cellStyle name="Subtotal (line) 4 4 2 13 2 4" xfId="40824"/>
    <cellStyle name="Subtotal (line) 4 4 2 13 3" xfId="40825"/>
    <cellStyle name="Subtotal (line) 4 4 2 13 4" xfId="40826"/>
    <cellStyle name="Subtotal (line) 4 4 2 13 5" xfId="40827"/>
    <cellStyle name="Subtotal (line) 4 4 2 14" xfId="5646"/>
    <cellStyle name="Subtotal (line) 4 4 2 14 2" xfId="40828"/>
    <cellStyle name="Subtotal (line) 4 4 2 14 2 2" xfId="40829"/>
    <cellStyle name="Subtotal (line) 4 4 2 14 2 3" xfId="40830"/>
    <cellStyle name="Subtotal (line) 4 4 2 14 2 4" xfId="40831"/>
    <cellStyle name="Subtotal (line) 4 4 2 14 3" xfId="40832"/>
    <cellStyle name="Subtotal (line) 4 4 2 14 4" xfId="40833"/>
    <cellStyle name="Subtotal (line) 4 4 2 14 5" xfId="40834"/>
    <cellStyle name="Subtotal (line) 4 4 2 15" xfId="5647"/>
    <cellStyle name="Subtotal (line) 4 4 2 15 2" xfId="40835"/>
    <cellStyle name="Subtotal (line) 4 4 2 15 2 2" xfId="40836"/>
    <cellStyle name="Subtotal (line) 4 4 2 15 2 3" xfId="40837"/>
    <cellStyle name="Subtotal (line) 4 4 2 15 2 4" xfId="40838"/>
    <cellStyle name="Subtotal (line) 4 4 2 15 3" xfId="40839"/>
    <cellStyle name="Subtotal (line) 4 4 2 15 4" xfId="40840"/>
    <cellStyle name="Subtotal (line) 4 4 2 15 5" xfId="40841"/>
    <cellStyle name="Subtotal (line) 4 4 2 16" xfId="5648"/>
    <cellStyle name="Subtotal (line) 4 4 2 16 2" xfId="40842"/>
    <cellStyle name="Subtotal (line) 4 4 2 16 2 2" xfId="40843"/>
    <cellStyle name="Subtotal (line) 4 4 2 16 2 3" xfId="40844"/>
    <cellStyle name="Subtotal (line) 4 4 2 16 2 4" xfId="40845"/>
    <cellStyle name="Subtotal (line) 4 4 2 16 3" xfId="40846"/>
    <cellStyle name="Subtotal (line) 4 4 2 16 4" xfId="40847"/>
    <cellStyle name="Subtotal (line) 4 4 2 16 5" xfId="40848"/>
    <cellStyle name="Subtotal (line) 4 4 2 17" xfId="5649"/>
    <cellStyle name="Subtotal (line) 4 4 2 17 2" xfId="40849"/>
    <cellStyle name="Subtotal (line) 4 4 2 17 2 2" xfId="40850"/>
    <cellStyle name="Subtotal (line) 4 4 2 17 2 3" xfId="40851"/>
    <cellStyle name="Subtotal (line) 4 4 2 17 2 4" xfId="40852"/>
    <cellStyle name="Subtotal (line) 4 4 2 17 3" xfId="40853"/>
    <cellStyle name="Subtotal (line) 4 4 2 17 4" xfId="40854"/>
    <cellStyle name="Subtotal (line) 4 4 2 17 5" xfId="40855"/>
    <cellStyle name="Subtotal (line) 4 4 2 18" xfId="5650"/>
    <cellStyle name="Subtotal (line) 4 4 2 18 2" xfId="40856"/>
    <cellStyle name="Subtotal (line) 4 4 2 18 2 2" xfId="40857"/>
    <cellStyle name="Subtotal (line) 4 4 2 18 2 3" xfId="40858"/>
    <cellStyle name="Subtotal (line) 4 4 2 18 2 4" xfId="40859"/>
    <cellStyle name="Subtotal (line) 4 4 2 18 3" xfId="40860"/>
    <cellStyle name="Subtotal (line) 4 4 2 18 4" xfId="40861"/>
    <cellStyle name="Subtotal (line) 4 4 2 18 5" xfId="40862"/>
    <cellStyle name="Subtotal (line) 4 4 2 19" xfId="5651"/>
    <cellStyle name="Subtotal (line) 4 4 2 19 2" xfId="40863"/>
    <cellStyle name="Subtotal (line) 4 4 2 19 2 2" xfId="40864"/>
    <cellStyle name="Subtotal (line) 4 4 2 19 2 3" xfId="40865"/>
    <cellStyle name="Subtotal (line) 4 4 2 19 2 4" xfId="40866"/>
    <cellStyle name="Subtotal (line) 4 4 2 19 3" xfId="40867"/>
    <cellStyle name="Subtotal (line) 4 4 2 19 4" xfId="40868"/>
    <cellStyle name="Subtotal (line) 4 4 2 19 5" xfId="40869"/>
    <cellStyle name="Subtotal (line) 4 4 2 2" xfId="5652"/>
    <cellStyle name="Subtotal (line) 4 4 2 2 2" xfId="40870"/>
    <cellStyle name="Subtotal (line) 4 4 2 2 2 2" xfId="40871"/>
    <cellStyle name="Subtotal (line) 4 4 2 2 2 3" xfId="40872"/>
    <cellStyle name="Subtotal (line) 4 4 2 2 2 4" xfId="40873"/>
    <cellStyle name="Subtotal (line) 4 4 2 2 3" xfId="40874"/>
    <cellStyle name="Subtotal (line) 4 4 2 2 4" xfId="40875"/>
    <cellStyle name="Subtotal (line) 4 4 2 2 5" xfId="40876"/>
    <cellStyle name="Subtotal (line) 4 4 2 20" xfId="5653"/>
    <cellStyle name="Subtotal (line) 4 4 2 20 2" xfId="40877"/>
    <cellStyle name="Subtotal (line) 4 4 2 20 2 2" xfId="40878"/>
    <cellStyle name="Subtotal (line) 4 4 2 20 2 3" xfId="40879"/>
    <cellStyle name="Subtotal (line) 4 4 2 20 2 4" xfId="40880"/>
    <cellStyle name="Subtotal (line) 4 4 2 20 3" xfId="40881"/>
    <cellStyle name="Subtotal (line) 4 4 2 20 4" xfId="40882"/>
    <cellStyle name="Subtotal (line) 4 4 2 20 5" xfId="40883"/>
    <cellStyle name="Subtotal (line) 4 4 2 21" xfId="5654"/>
    <cellStyle name="Subtotal (line) 4 4 2 21 2" xfId="40884"/>
    <cellStyle name="Subtotal (line) 4 4 2 21 2 2" xfId="40885"/>
    <cellStyle name="Subtotal (line) 4 4 2 21 2 3" xfId="40886"/>
    <cellStyle name="Subtotal (line) 4 4 2 21 2 4" xfId="40887"/>
    <cellStyle name="Subtotal (line) 4 4 2 21 3" xfId="40888"/>
    <cellStyle name="Subtotal (line) 4 4 2 21 4" xfId="40889"/>
    <cellStyle name="Subtotal (line) 4 4 2 21 5" xfId="40890"/>
    <cellStyle name="Subtotal (line) 4 4 2 22" xfId="5655"/>
    <cellStyle name="Subtotal (line) 4 4 2 22 2" xfId="40891"/>
    <cellStyle name="Subtotal (line) 4 4 2 22 2 2" xfId="40892"/>
    <cellStyle name="Subtotal (line) 4 4 2 22 2 3" xfId="40893"/>
    <cellStyle name="Subtotal (line) 4 4 2 22 2 4" xfId="40894"/>
    <cellStyle name="Subtotal (line) 4 4 2 22 3" xfId="40895"/>
    <cellStyle name="Subtotal (line) 4 4 2 22 4" xfId="40896"/>
    <cellStyle name="Subtotal (line) 4 4 2 22 5" xfId="40897"/>
    <cellStyle name="Subtotal (line) 4 4 2 23" xfId="5656"/>
    <cellStyle name="Subtotal (line) 4 4 2 23 2" xfId="40898"/>
    <cellStyle name="Subtotal (line) 4 4 2 23 2 2" xfId="40899"/>
    <cellStyle name="Subtotal (line) 4 4 2 23 2 3" xfId="40900"/>
    <cellStyle name="Subtotal (line) 4 4 2 23 2 4" xfId="40901"/>
    <cellStyle name="Subtotal (line) 4 4 2 23 3" xfId="40902"/>
    <cellStyle name="Subtotal (line) 4 4 2 23 4" xfId="40903"/>
    <cellStyle name="Subtotal (line) 4 4 2 23 5" xfId="40904"/>
    <cellStyle name="Subtotal (line) 4 4 2 24" xfId="5657"/>
    <cellStyle name="Subtotal (line) 4 4 2 24 2" xfId="40905"/>
    <cellStyle name="Subtotal (line) 4 4 2 24 2 2" xfId="40906"/>
    <cellStyle name="Subtotal (line) 4 4 2 24 2 3" xfId="40907"/>
    <cellStyle name="Subtotal (line) 4 4 2 24 2 4" xfId="40908"/>
    <cellStyle name="Subtotal (line) 4 4 2 24 3" xfId="40909"/>
    <cellStyle name="Subtotal (line) 4 4 2 24 4" xfId="40910"/>
    <cellStyle name="Subtotal (line) 4 4 2 24 5" xfId="40911"/>
    <cellStyle name="Subtotal (line) 4 4 2 25" xfId="5658"/>
    <cellStyle name="Subtotal (line) 4 4 2 25 2" xfId="40912"/>
    <cellStyle name="Subtotal (line) 4 4 2 25 2 2" xfId="40913"/>
    <cellStyle name="Subtotal (line) 4 4 2 25 2 3" xfId="40914"/>
    <cellStyle name="Subtotal (line) 4 4 2 25 2 4" xfId="40915"/>
    <cellStyle name="Subtotal (line) 4 4 2 25 3" xfId="40916"/>
    <cellStyle name="Subtotal (line) 4 4 2 25 4" xfId="40917"/>
    <cellStyle name="Subtotal (line) 4 4 2 25 5" xfId="40918"/>
    <cellStyle name="Subtotal (line) 4 4 2 26" xfId="5659"/>
    <cellStyle name="Subtotal (line) 4 4 2 26 2" xfId="40919"/>
    <cellStyle name="Subtotal (line) 4 4 2 26 2 2" xfId="40920"/>
    <cellStyle name="Subtotal (line) 4 4 2 26 2 3" xfId="40921"/>
    <cellStyle name="Subtotal (line) 4 4 2 26 2 4" xfId="40922"/>
    <cellStyle name="Subtotal (line) 4 4 2 26 3" xfId="40923"/>
    <cellStyle name="Subtotal (line) 4 4 2 26 4" xfId="40924"/>
    <cellStyle name="Subtotal (line) 4 4 2 26 5" xfId="40925"/>
    <cellStyle name="Subtotal (line) 4 4 2 27" xfId="5660"/>
    <cellStyle name="Subtotal (line) 4 4 2 27 2" xfId="40926"/>
    <cellStyle name="Subtotal (line) 4 4 2 27 2 2" xfId="40927"/>
    <cellStyle name="Subtotal (line) 4 4 2 27 2 3" xfId="40928"/>
    <cellStyle name="Subtotal (line) 4 4 2 27 2 4" xfId="40929"/>
    <cellStyle name="Subtotal (line) 4 4 2 27 3" xfId="40930"/>
    <cellStyle name="Subtotal (line) 4 4 2 27 4" xfId="40931"/>
    <cellStyle name="Subtotal (line) 4 4 2 27 5" xfId="40932"/>
    <cellStyle name="Subtotal (line) 4 4 2 28" xfId="5661"/>
    <cellStyle name="Subtotal (line) 4 4 2 28 2" xfId="40933"/>
    <cellStyle name="Subtotal (line) 4 4 2 28 2 2" xfId="40934"/>
    <cellStyle name="Subtotal (line) 4 4 2 28 2 3" xfId="40935"/>
    <cellStyle name="Subtotal (line) 4 4 2 28 2 4" xfId="40936"/>
    <cellStyle name="Subtotal (line) 4 4 2 28 3" xfId="40937"/>
    <cellStyle name="Subtotal (line) 4 4 2 28 4" xfId="40938"/>
    <cellStyle name="Subtotal (line) 4 4 2 28 5" xfId="40939"/>
    <cellStyle name="Subtotal (line) 4 4 2 29" xfId="5662"/>
    <cellStyle name="Subtotal (line) 4 4 2 29 2" xfId="40940"/>
    <cellStyle name="Subtotal (line) 4 4 2 29 2 2" xfId="40941"/>
    <cellStyle name="Subtotal (line) 4 4 2 29 2 3" xfId="40942"/>
    <cellStyle name="Subtotal (line) 4 4 2 29 2 4" xfId="40943"/>
    <cellStyle name="Subtotal (line) 4 4 2 29 3" xfId="40944"/>
    <cellStyle name="Subtotal (line) 4 4 2 29 4" xfId="40945"/>
    <cellStyle name="Subtotal (line) 4 4 2 29 5" xfId="40946"/>
    <cellStyle name="Subtotal (line) 4 4 2 3" xfId="5663"/>
    <cellStyle name="Subtotal (line) 4 4 2 3 2" xfId="40947"/>
    <cellStyle name="Subtotal (line) 4 4 2 3 2 2" xfId="40948"/>
    <cellStyle name="Subtotal (line) 4 4 2 3 2 3" xfId="40949"/>
    <cellStyle name="Subtotal (line) 4 4 2 3 2 4" xfId="40950"/>
    <cellStyle name="Subtotal (line) 4 4 2 3 3" xfId="40951"/>
    <cellStyle name="Subtotal (line) 4 4 2 3 4" xfId="40952"/>
    <cellStyle name="Subtotal (line) 4 4 2 3 5" xfId="40953"/>
    <cellStyle name="Subtotal (line) 4 4 2 30" xfId="5664"/>
    <cellStyle name="Subtotal (line) 4 4 2 30 2" xfId="40954"/>
    <cellStyle name="Subtotal (line) 4 4 2 30 2 2" xfId="40955"/>
    <cellStyle name="Subtotal (line) 4 4 2 30 2 3" xfId="40956"/>
    <cellStyle name="Subtotal (line) 4 4 2 30 2 4" xfId="40957"/>
    <cellStyle name="Subtotal (line) 4 4 2 30 3" xfId="40958"/>
    <cellStyle name="Subtotal (line) 4 4 2 30 4" xfId="40959"/>
    <cellStyle name="Subtotal (line) 4 4 2 30 5" xfId="40960"/>
    <cellStyle name="Subtotal (line) 4 4 2 31" xfId="5665"/>
    <cellStyle name="Subtotal (line) 4 4 2 31 2" xfId="40961"/>
    <cellStyle name="Subtotal (line) 4 4 2 31 2 2" xfId="40962"/>
    <cellStyle name="Subtotal (line) 4 4 2 31 2 3" xfId="40963"/>
    <cellStyle name="Subtotal (line) 4 4 2 31 2 4" xfId="40964"/>
    <cellStyle name="Subtotal (line) 4 4 2 31 3" xfId="40965"/>
    <cellStyle name="Subtotal (line) 4 4 2 31 4" xfId="40966"/>
    <cellStyle name="Subtotal (line) 4 4 2 31 5" xfId="40967"/>
    <cellStyle name="Subtotal (line) 4 4 2 32" xfId="5666"/>
    <cellStyle name="Subtotal (line) 4 4 2 32 2" xfId="40968"/>
    <cellStyle name="Subtotal (line) 4 4 2 32 2 2" xfId="40969"/>
    <cellStyle name="Subtotal (line) 4 4 2 32 2 3" xfId="40970"/>
    <cellStyle name="Subtotal (line) 4 4 2 32 2 4" xfId="40971"/>
    <cellStyle name="Subtotal (line) 4 4 2 32 3" xfId="40972"/>
    <cellStyle name="Subtotal (line) 4 4 2 32 4" xfId="40973"/>
    <cellStyle name="Subtotal (line) 4 4 2 32 5" xfId="40974"/>
    <cellStyle name="Subtotal (line) 4 4 2 33" xfId="5667"/>
    <cellStyle name="Subtotal (line) 4 4 2 33 2" xfId="40975"/>
    <cellStyle name="Subtotal (line) 4 4 2 33 2 2" xfId="40976"/>
    <cellStyle name="Subtotal (line) 4 4 2 33 2 3" xfId="40977"/>
    <cellStyle name="Subtotal (line) 4 4 2 33 2 4" xfId="40978"/>
    <cellStyle name="Subtotal (line) 4 4 2 33 3" xfId="40979"/>
    <cellStyle name="Subtotal (line) 4 4 2 33 4" xfId="40980"/>
    <cellStyle name="Subtotal (line) 4 4 2 33 5" xfId="40981"/>
    <cellStyle name="Subtotal (line) 4 4 2 34" xfId="5668"/>
    <cellStyle name="Subtotal (line) 4 4 2 34 2" xfId="40982"/>
    <cellStyle name="Subtotal (line) 4 4 2 34 2 2" xfId="40983"/>
    <cellStyle name="Subtotal (line) 4 4 2 34 2 3" xfId="40984"/>
    <cellStyle name="Subtotal (line) 4 4 2 34 2 4" xfId="40985"/>
    <cellStyle name="Subtotal (line) 4 4 2 34 3" xfId="40986"/>
    <cellStyle name="Subtotal (line) 4 4 2 34 4" xfId="40987"/>
    <cellStyle name="Subtotal (line) 4 4 2 34 5" xfId="40988"/>
    <cellStyle name="Subtotal (line) 4 4 2 35" xfId="5669"/>
    <cellStyle name="Subtotal (line) 4 4 2 35 2" xfId="40989"/>
    <cellStyle name="Subtotal (line) 4 4 2 35 2 2" xfId="40990"/>
    <cellStyle name="Subtotal (line) 4 4 2 35 2 3" xfId="40991"/>
    <cellStyle name="Subtotal (line) 4 4 2 35 2 4" xfId="40992"/>
    <cellStyle name="Subtotal (line) 4 4 2 35 3" xfId="40993"/>
    <cellStyle name="Subtotal (line) 4 4 2 35 4" xfId="40994"/>
    <cellStyle name="Subtotal (line) 4 4 2 35 5" xfId="40995"/>
    <cellStyle name="Subtotal (line) 4 4 2 36" xfId="5670"/>
    <cellStyle name="Subtotal (line) 4 4 2 36 2" xfId="40996"/>
    <cellStyle name="Subtotal (line) 4 4 2 36 2 2" xfId="40997"/>
    <cellStyle name="Subtotal (line) 4 4 2 36 2 3" xfId="40998"/>
    <cellStyle name="Subtotal (line) 4 4 2 36 2 4" xfId="40999"/>
    <cellStyle name="Subtotal (line) 4 4 2 36 3" xfId="41000"/>
    <cellStyle name="Subtotal (line) 4 4 2 36 4" xfId="41001"/>
    <cellStyle name="Subtotal (line) 4 4 2 36 5" xfId="41002"/>
    <cellStyle name="Subtotal (line) 4 4 2 37" xfId="5671"/>
    <cellStyle name="Subtotal (line) 4 4 2 37 2" xfId="41003"/>
    <cellStyle name="Subtotal (line) 4 4 2 37 2 2" xfId="41004"/>
    <cellStyle name="Subtotal (line) 4 4 2 37 2 3" xfId="41005"/>
    <cellStyle name="Subtotal (line) 4 4 2 37 2 4" xfId="41006"/>
    <cellStyle name="Subtotal (line) 4 4 2 37 3" xfId="41007"/>
    <cellStyle name="Subtotal (line) 4 4 2 37 4" xfId="41008"/>
    <cellStyle name="Subtotal (line) 4 4 2 37 5" xfId="41009"/>
    <cellStyle name="Subtotal (line) 4 4 2 38" xfId="5672"/>
    <cellStyle name="Subtotal (line) 4 4 2 38 2" xfId="41010"/>
    <cellStyle name="Subtotal (line) 4 4 2 38 2 2" xfId="41011"/>
    <cellStyle name="Subtotal (line) 4 4 2 38 2 3" xfId="41012"/>
    <cellStyle name="Subtotal (line) 4 4 2 38 2 4" xfId="41013"/>
    <cellStyle name="Subtotal (line) 4 4 2 38 3" xfId="41014"/>
    <cellStyle name="Subtotal (line) 4 4 2 38 4" xfId="41015"/>
    <cellStyle name="Subtotal (line) 4 4 2 38 5" xfId="41016"/>
    <cellStyle name="Subtotal (line) 4 4 2 39" xfId="5673"/>
    <cellStyle name="Subtotal (line) 4 4 2 39 2" xfId="41017"/>
    <cellStyle name="Subtotal (line) 4 4 2 39 2 2" xfId="41018"/>
    <cellStyle name="Subtotal (line) 4 4 2 39 2 3" xfId="41019"/>
    <cellStyle name="Subtotal (line) 4 4 2 39 2 4" xfId="41020"/>
    <cellStyle name="Subtotal (line) 4 4 2 39 3" xfId="41021"/>
    <cellStyle name="Subtotal (line) 4 4 2 39 4" xfId="41022"/>
    <cellStyle name="Subtotal (line) 4 4 2 39 5" xfId="41023"/>
    <cellStyle name="Subtotal (line) 4 4 2 4" xfId="5674"/>
    <cellStyle name="Subtotal (line) 4 4 2 4 2" xfId="41024"/>
    <cellStyle name="Subtotal (line) 4 4 2 4 2 2" xfId="41025"/>
    <cellStyle name="Subtotal (line) 4 4 2 4 2 3" xfId="41026"/>
    <cellStyle name="Subtotal (line) 4 4 2 4 2 4" xfId="41027"/>
    <cellStyle name="Subtotal (line) 4 4 2 4 3" xfId="41028"/>
    <cellStyle name="Subtotal (line) 4 4 2 4 4" xfId="41029"/>
    <cellStyle name="Subtotal (line) 4 4 2 4 5" xfId="41030"/>
    <cellStyle name="Subtotal (line) 4 4 2 40" xfId="5675"/>
    <cellStyle name="Subtotal (line) 4 4 2 40 2" xfId="41031"/>
    <cellStyle name="Subtotal (line) 4 4 2 40 2 2" xfId="41032"/>
    <cellStyle name="Subtotal (line) 4 4 2 40 2 3" xfId="41033"/>
    <cellStyle name="Subtotal (line) 4 4 2 40 2 4" xfId="41034"/>
    <cellStyle name="Subtotal (line) 4 4 2 40 3" xfId="41035"/>
    <cellStyle name="Subtotal (line) 4 4 2 40 4" xfId="41036"/>
    <cellStyle name="Subtotal (line) 4 4 2 40 5" xfId="41037"/>
    <cellStyle name="Subtotal (line) 4 4 2 41" xfId="5676"/>
    <cellStyle name="Subtotal (line) 4 4 2 41 2" xfId="41038"/>
    <cellStyle name="Subtotal (line) 4 4 2 41 2 2" xfId="41039"/>
    <cellStyle name="Subtotal (line) 4 4 2 41 2 3" xfId="41040"/>
    <cellStyle name="Subtotal (line) 4 4 2 41 2 4" xfId="41041"/>
    <cellStyle name="Subtotal (line) 4 4 2 41 3" xfId="41042"/>
    <cellStyle name="Subtotal (line) 4 4 2 41 4" xfId="41043"/>
    <cellStyle name="Subtotal (line) 4 4 2 41 5" xfId="41044"/>
    <cellStyle name="Subtotal (line) 4 4 2 42" xfId="5677"/>
    <cellStyle name="Subtotal (line) 4 4 2 42 2" xfId="41045"/>
    <cellStyle name="Subtotal (line) 4 4 2 42 2 2" xfId="41046"/>
    <cellStyle name="Subtotal (line) 4 4 2 42 2 3" xfId="41047"/>
    <cellStyle name="Subtotal (line) 4 4 2 42 2 4" xfId="41048"/>
    <cellStyle name="Subtotal (line) 4 4 2 42 3" xfId="41049"/>
    <cellStyle name="Subtotal (line) 4 4 2 42 4" xfId="41050"/>
    <cellStyle name="Subtotal (line) 4 4 2 42 5" xfId="41051"/>
    <cellStyle name="Subtotal (line) 4 4 2 43" xfId="5678"/>
    <cellStyle name="Subtotal (line) 4 4 2 43 2" xfId="41052"/>
    <cellStyle name="Subtotal (line) 4 4 2 43 2 2" xfId="41053"/>
    <cellStyle name="Subtotal (line) 4 4 2 43 2 3" xfId="41054"/>
    <cellStyle name="Subtotal (line) 4 4 2 43 2 4" xfId="41055"/>
    <cellStyle name="Subtotal (line) 4 4 2 43 3" xfId="41056"/>
    <cellStyle name="Subtotal (line) 4 4 2 43 4" xfId="41057"/>
    <cellStyle name="Subtotal (line) 4 4 2 43 5" xfId="41058"/>
    <cellStyle name="Subtotal (line) 4 4 2 44" xfId="5679"/>
    <cellStyle name="Subtotal (line) 4 4 2 44 2" xfId="41059"/>
    <cellStyle name="Subtotal (line) 4 4 2 44 2 2" xfId="41060"/>
    <cellStyle name="Subtotal (line) 4 4 2 44 2 3" xfId="41061"/>
    <cellStyle name="Subtotal (line) 4 4 2 44 2 4" xfId="41062"/>
    <cellStyle name="Subtotal (line) 4 4 2 44 3" xfId="41063"/>
    <cellStyle name="Subtotal (line) 4 4 2 44 4" xfId="41064"/>
    <cellStyle name="Subtotal (line) 4 4 2 44 5" xfId="41065"/>
    <cellStyle name="Subtotal (line) 4 4 2 45" xfId="41066"/>
    <cellStyle name="Subtotal (line) 4 4 2 45 2" xfId="41067"/>
    <cellStyle name="Subtotal (line) 4 4 2 45 3" xfId="41068"/>
    <cellStyle name="Subtotal (line) 4 4 2 45 4" xfId="41069"/>
    <cellStyle name="Subtotal (line) 4 4 2 46" xfId="41070"/>
    <cellStyle name="Subtotal (line) 4 4 2 46 2" xfId="41071"/>
    <cellStyle name="Subtotal (line) 4 4 2 46 3" xfId="41072"/>
    <cellStyle name="Subtotal (line) 4 4 2 46 4" xfId="41073"/>
    <cellStyle name="Subtotal (line) 4 4 2 47" xfId="41074"/>
    <cellStyle name="Subtotal (line) 4 4 2 5" xfId="5680"/>
    <cellStyle name="Subtotal (line) 4 4 2 5 2" xfId="41075"/>
    <cellStyle name="Subtotal (line) 4 4 2 5 2 2" xfId="41076"/>
    <cellStyle name="Subtotal (line) 4 4 2 5 2 3" xfId="41077"/>
    <cellStyle name="Subtotal (line) 4 4 2 5 2 4" xfId="41078"/>
    <cellStyle name="Subtotal (line) 4 4 2 5 3" xfId="41079"/>
    <cellStyle name="Subtotal (line) 4 4 2 5 4" xfId="41080"/>
    <cellStyle name="Subtotal (line) 4 4 2 5 5" xfId="41081"/>
    <cellStyle name="Subtotal (line) 4 4 2 6" xfId="5681"/>
    <cellStyle name="Subtotal (line) 4 4 2 6 2" xfId="41082"/>
    <cellStyle name="Subtotal (line) 4 4 2 6 2 2" xfId="41083"/>
    <cellStyle name="Subtotal (line) 4 4 2 6 2 3" xfId="41084"/>
    <cellStyle name="Subtotal (line) 4 4 2 6 2 4" xfId="41085"/>
    <cellStyle name="Subtotal (line) 4 4 2 6 3" xfId="41086"/>
    <cellStyle name="Subtotal (line) 4 4 2 6 4" xfId="41087"/>
    <cellStyle name="Subtotal (line) 4 4 2 6 5" xfId="41088"/>
    <cellStyle name="Subtotal (line) 4 4 2 7" xfId="5682"/>
    <cellStyle name="Subtotal (line) 4 4 2 7 2" xfId="41089"/>
    <cellStyle name="Subtotal (line) 4 4 2 7 2 2" xfId="41090"/>
    <cellStyle name="Subtotal (line) 4 4 2 7 2 3" xfId="41091"/>
    <cellStyle name="Subtotal (line) 4 4 2 7 2 4" xfId="41092"/>
    <cellStyle name="Subtotal (line) 4 4 2 7 3" xfId="41093"/>
    <cellStyle name="Subtotal (line) 4 4 2 7 4" xfId="41094"/>
    <cellStyle name="Subtotal (line) 4 4 2 7 5" xfId="41095"/>
    <cellStyle name="Subtotal (line) 4 4 2 8" xfId="5683"/>
    <cellStyle name="Subtotal (line) 4 4 2 8 2" xfId="41096"/>
    <cellStyle name="Subtotal (line) 4 4 2 8 2 2" xfId="41097"/>
    <cellStyle name="Subtotal (line) 4 4 2 8 2 3" xfId="41098"/>
    <cellStyle name="Subtotal (line) 4 4 2 8 2 4" xfId="41099"/>
    <cellStyle name="Subtotal (line) 4 4 2 8 3" xfId="41100"/>
    <cellStyle name="Subtotal (line) 4 4 2 8 4" xfId="41101"/>
    <cellStyle name="Subtotal (line) 4 4 2 8 5" xfId="41102"/>
    <cellStyle name="Subtotal (line) 4 4 2 9" xfId="5684"/>
    <cellStyle name="Subtotal (line) 4 4 2 9 2" xfId="41103"/>
    <cellStyle name="Subtotal (line) 4 4 2 9 2 2" xfId="41104"/>
    <cellStyle name="Subtotal (line) 4 4 2 9 2 3" xfId="41105"/>
    <cellStyle name="Subtotal (line) 4 4 2 9 2 4" xfId="41106"/>
    <cellStyle name="Subtotal (line) 4 4 2 9 3" xfId="41107"/>
    <cellStyle name="Subtotal (line) 4 4 2 9 4" xfId="41108"/>
    <cellStyle name="Subtotal (line) 4 4 2 9 5" xfId="41109"/>
    <cellStyle name="Subtotal (line) 4 4 20" xfId="5685"/>
    <cellStyle name="Subtotal (line) 4 4 20 2" xfId="41110"/>
    <cellStyle name="Subtotal (line) 4 4 20 2 2" xfId="41111"/>
    <cellStyle name="Subtotal (line) 4 4 20 2 3" xfId="41112"/>
    <cellStyle name="Subtotal (line) 4 4 20 2 4" xfId="41113"/>
    <cellStyle name="Subtotal (line) 4 4 20 3" xfId="41114"/>
    <cellStyle name="Subtotal (line) 4 4 20 4" xfId="41115"/>
    <cellStyle name="Subtotal (line) 4 4 20 5" xfId="41116"/>
    <cellStyle name="Subtotal (line) 4 4 21" xfId="5686"/>
    <cellStyle name="Subtotal (line) 4 4 21 2" xfId="41117"/>
    <cellStyle name="Subtotal (line) 4 4 21 2 2" xfId="41118"/>
    <cellStyle name="Subtotal (line) 4 4 21 2 3" xfId="41119"/>
    <cellStyle name="Subtotal (line) 4 4 21 2 4" xfId="41120"/>
    <cellStyle name="Subtotal (line) 4 4 21 3" xfId="41121"/>
    <cellStyle name="Subtotal (line) 4 4 21 4" xfId="41122"/>
    <cellStyle name="Subtotal (line) 4 4 21 5" xfId="41123"/>
    <cellStyle name="Subtotal (line) 4 4 22" xfId="5687"/>
    <cellStyle name="Subtotal (line) 4 4 22 2" xfId="41124"/>
    <cellStyle name="Subtotal (line) 4 4 22 2 2" xfId="41125"/>
    <cellStyle name="Subtotal (line) 4 4 22 2 3" xfId="41126"/>
    <cellStyle name="Subtotal (line) 4 4 22 2 4" xfId="41127"/>
    <cellStyle name="Subtotal (line) 4 4 22 3" xfId="41128"/>
    <cellStyle name="Subtotal (line) 4 4 22 4" xfId="41129"/>
    <cellStyle name="Subtotal (line) 4 4 22 5" xfId="41130"/>
    <cellStyle name="Subtotal (line) 4 4 23" xfId="5688"/>
    <cellStyle name="Subtotal (line) 4 4 23 2" xfId="41131"/>
    <cellStyle name="Subtotal (line) 4 4 23 2 2" xfId="41132"/>
    <cellStyle name="Subtotal (line) 4 4 23 2 3" xfId="41133"/>
    <cellStyle name="Subtotal (line) 4 4 23 2 4" xfId="41134"/>
    <cellStyle name="Subtotal (line) 4 4 23 3" xfId="41135"/>
    <cellStyle name="Subtotal (line) 4 4 23 4" xfId="41136"/>
    <cellStyle name="Subtotal (line) 4 4 23 5" xfId="41137"/>
    <cellStyle name="Subtotal (line) 4 4 24" xfId="5689"/>
    <cellStyle name="Subtotal (line) 4 4 24 2" xfId="41138"/>
    <cellStyle name="Subtotal (line) 4 4 24 2 2" xfId="41139"/>
    <cellStyle name="Subtotal (line) 4 4 24 2 3" xfId="41140"/>
    <cellStyle name="Subtotal (line) 4 4 24 2 4" xfId="41141"/>
    <cellStyle name="Subtotal (line) 4 4 24 3" xfId="41142"/>
    <cellStyle name="Subtotal (line) 4 4 24 4" xfId="41143"/>
    <cellStyle name="Subtotal (line) 4 4 24 5" xfId="41144"/>
    <cellStyle name="Subtotal (line) 4 4 25" xfId="5690"/>
    <cellStyle name="Subtotal (line) 4 4 25 2" xfId="41145"/>
    <cellStyle name="Subtotal (line) 4 4 25 2 2" xfId="41146"/>
    <cellStyle name="Subtotal (line) 4 4 25 2 3" xfId="41147"/>
    <cellStyle name="Subtotal (line) 4 4 25 2 4" xfId="41148"/>
    <cellStyle name="Subtotal (line) 4 4 25 3" xfId="41149"/>
    <cellStyle name="Subtotal (line) 4 4 25 4" xfId="41150"/>
    <cellStyle name="Subtotal (line) 4 4 25 5" xfId="41151"/>
    <cellStyle name="Subtotal (line) 4 4 26" xfId="5691"/>
    <cellStyle name="Subtotal (line) 4 4 26 2" xfId="41152"/>
    <cellStyle name="Subtotal (line) 4 4 26 2 2" xfId="41153"/>
    <cellStyle name="Subtotal (line) 4 4 26 2 3" xfId="41154"/>
    <cellStyle name="Subtotal (line) 4 4 26 2 4" xfId="41155"/>
    <cellStyle name="Subtotal (line) 4 4 26 3" xfId="41156"/>
    <cellStyle name="Subtotal (line) 4 4 26 4" xfId="41157"/>
    <cellStyle name="Subtotal (line) 4 4 26 5" xfId="41158"/>
    <cellStyle name="Subtotal (line) 4 4 27" xfId="5692"/>
    <cellStyle name="Subtotal (line) 4 4 27 2" xfId="41159"/>
    <cellStyle name="Subtotal (line) 4 4 27 2 2" xfId="41160"/>
    <cellStyle name="Subtotal (line) 4 4 27 2 3" xfId="41161"/>
    <cellStyle name="Subtotal (line) 4 4 27 2 4" xfId="41162"/>
    <cellStyle name="Subtotal (line) 4 4 27 3" xfId="41163"/>
    <cellStyle name="Subtotal (line) 4 4 27 4" xfId="41164"/>
    <cellStyle name="Subtotal (line) 4 4 27 5" xfId="41165"/>
    <cellStyle name="Subtotal (line) 4 4 28" xfId="5693"/>
    <cellStyle name="Subtotal (line) 4 4 28 2" xfId="41166"/>
    <cellStyle name="Subtotal (line) 4 4 28 2 2" xfId="41167"/>
    <cellStyle name="Subtotal (line) 4 4 28 2 3" xfId="41168"/>
    <cellStyle name="Subtotal (line) 4 4 28 2 4" xfId="41169"/>
    <cellStyle name="Subtotal (line) 4 4 28 3" xfId="41170"/>
    <cellStyle name="Subtotal (line) 4 4 28 4" xfId="41171"/>
    <cellStyle name="Subtotal (line) 4 4 28 5" xfId="41172"/>
    <cellStyle name="Subtotal (line) 4 4 29" xfId="5694"/>
    <cellStyle name="Subtotal (line) 4 4 29 2" xfId="41173"/>
    <cellStyle name="Subtotal (line) 4 4 29 2 2" xfId="41174"/>
    <cellStyle name="Subtotal (line) 4 4 29 2 3" xfId="41175"/>
    <cellStyle name="Subtotal (line) 4 4 29 2 4" xfId="41176"/>
    <cellStyle name="Subtotal (line) 4 4 29 3" xfId="41177"/>
    <cellStyle name="Subtotal (line) 4 4 29 4" xfId="41178"/>
    <cellStyle name="Subtotal (line) 4 4 29 5" xfId="41179"/>
    <cellStyle name="Subtotal (line) 4 4 3" xfId="5695"/>
    <cellStyle name="Subtotal (line) 4 4 3 2" xfId="41180"/>
    <cellStyle name="Subtotal (line) 4 4 3 2 2" xfId="41181"/>
    <cellStyle name="Subtotal (line) 4 4 3 2 3" xfId="41182"/>
    <cellStyle name="Subtotal (line) 4 4 3 2 4" xfId="41183"/>
    <cellStyle name="Subtotal (line) 4 4 3 3" xfId="41184"/>
    <cellStyle name="Subtotal (line) 4 4 3 4" xfId="41185"/>
    <cellStyle name="Subtotal (line) 4 4 3 5" xfId="41186"/>
    <cellStyle name="Subtotal (line) 4 4 30" xfId="5696"/>
    <cellStyle name="Subtotal (line) 4 4 30 2" xfId="41187"/>
    <cellStyle name="Subtotal (line) 4 4 30 2 2" xfId="41188"/>
    <cellStyle name="Subtotal (line) 4 4 30 2 3" xfId="41189"/>
    <cellStyle name="Subtotal (line) 4 4 30 2 4" xfId="41190"/>
    <cellStyle name="Subtotal (line) 4 4 30 3" xfId="41191"/>
    <cellStyle name="Subtotal (line) 4 4 30 4" xfId="41192"/>
    <cellStyle name="Subtotal (line) 4 4 30 5" xfId="41193"/>
    <cellStyle name="Subtotal (line) 4 4 31" xfId="5697"/>
    <cellStyle name="Subtotal (line) 4 4 31 2" xfId="41194"/>
    <cellStyle name="Subtotal (line) 4 4 31 2 2" xfId="41195"/>
    <cellStyle name="Subtotal (line) 4 4 31 2 3" xfId="41196"/>
    <cellStyle name="Subtotal (line) 4 4 31 2 4" xfId="41197"/>
    <cellStyle name="Subtotal (line) 4 4 31 3" xfId="41198"/>
    <cellStyle name="Subtotal (line) 4 4 31 4" xfId="41199"/>
    <cellStyle name="Subtotal (line) 4 4 31 5" xfId="41200"/>
    <cellStyle name="Subtotal (line) 4 4 32" xfId="5698"/>
    <cellStyle name="Subtotal (line) 4 4 32 2" xfId="41201"/>
    <cellStyle name="Subtotal (line) 4 4 32 2 2" xfId="41202"/>
    <cellStyle name="Subtotal (line) 4 4 32 2 3" xfId="41203"/>
    <cellStyle name="Subtotal (line) 4 4 32 2 4" xfId="41204"/>
    <cellStyle name="Subtotal (line) 4 4 32 3" xfId="41205"/>
    <cellStyle name="Subtotal (line) 4 4 32 4" xfId="41206"/>
    <cellStyle name="Subtotal (line) 4 4 32 5" xfId="41207"/>
    <cellStyle name="Subtotal (line) 4 4 33" xfId="5699"/>
    <cellStyle name="Subtotal (line) 4 4 33 2" xfId="41208"/>
    <cellStyle name="Subtotal (line) 4 4 33 2 2" xfId="41209"/>
    <cellStyle name="Subtotal (line) 4 4 33 2 3" xfId="41210"/>
    <cellStyle name="Subtotal (line) 4 4 33 2 4" xfId="41211"/>
    <cellStyle name="Subtotal (line) 4 4 33 3" xfId="41212"/>
    <cellStyle name="Subtotal (line) 4 4 33 4" xfId="41213"/>
    <cellStyle name="Subtotal (line) 4 4 33 5" xfId="41214"/>
    <cellStyle name="Subtotal (line) 4 4 34" xfId="5700"/>
    <cellStyle name="Subtotal (line) 4 4 34 2" xfId="41215"/>
    <cellStyle name="Subtotal (line) 4 4 34 2 2" xfId="41216"/>
    <cellStyle name="Subtotal (line) 4 4 34 2 3" xfId="41217"/>
    <cellStyle name="Subtotal (line) 4 4 34 2 4" xfId="41218"/>
    <cellStyle name="Subtotal (line) 4 4 34 3" xfId="41219"/>
    <cellStyle name="Subtotal (line) 4 4 34 4" xfId="41220"/>
    <cellStyle name="Subtotal (line) 4 4 34 5" xfId="41221"/>
    <cellStyle name="Subtotal (line) 4 4 35" xfId="5701"/>
    <cellStyle name="Subtotal (line) 4 4 35 2" xfId="41222"/>
    <cellStyle name="Subtotal (line) 4 4 35 2 2" xfId="41223"/>
    <cellStyle name="Subtotal (line) 4 4 35 2 3" xfId="41224"/>
    <cellStyle name="Subtotal (line) 4 4 35 2 4" xfId="41225"/>
    <cellStyle name="Subtotal (line) 4 4 35 3" xfId="41226"/>
    <cellStyle name="Subtotal (line) 4 4 35 4" xfId="41227"/>
    <cellStyle name="Subtotal (line) 4 4 35 5" xfId="41228"/>
    <cellStyle name="Subtotal (line) 4 4 36" xfId="5702"/>
    <cellStyle name="Subtotal (line) 4 4 36 2" xfId="41229"/>
    <cellStyle name="Subtotal (line) 4 4 36 2 2" xfId="41230"/>
    <cellStyle name="Subtotal (line) 4 4 36 2 3" xfId="41231"/>
    <cellStyle name="Subtotal (line) 4 4 36 2 4" xfId="41232"/>
    <cellStyle name="Subtotal (line) 4 4 36 3" xfId="41233"/>
    <cellStyle name="Subtotal (line) 4 4 36 4" xfId="41234"/>
    <cellStyle name="Subtotal (line) 4 4 36 5" xfId="41235"/>
    <cellStyle name="Subtotal (line) 4 4 37" xfId="5703"/>
    <cellStyle name="Subtotal (line) 4 4 37 2" xfId="41236"/>
    <cellStyle name="Subtotal (line) 4 4 37 2 2" xfId="41237"/>
    <cellStyle name="Subtotal (line) 4 4 37 2 3" xfId="41238"/>
    <cellStyle name="Subtotal (line) 4 4 37 2 4" xfId="41239"/>
    <cellStyle name="Subtotal (line) 4 4 37 3" xfId="41240"/>
    <cellStyle name="Subtotal (line) 4 4 37 4" xfId="41241"/>
    <cellStyle name="Subtotal (line) 4 4 37 5" xfId="41242"/>
    <cellStyle name="Subtotal (line) 4 4 38" xfId="5704"/>
    <cellStyle name="Subtotal (line) 4 4 38 2" xfId="41243"/>
    <cellStyle name="Subtotal (line) 4 4 38 2 2" xfId="41244"/>
    <cellStyle name="Subtotal (line) 4 4 38 2 3" xfId="41245"/>
    <cellStyle name="Subtotal (line) 4 4 38 2 4" xfId="41246"/>
    <cellStyle name="Subtotal (line) 4 4 38 3" xfId="41247"/>
    <cellStyle name="Subtotal (line) 4 4 38 4" xfId="41248"/>
    <cellStyle name="Subtotal (line) 4 4 38 5" xfId="41249"/>
    <cellStyle name="Subtotal (line) 4 4 39" xfId="5705"/>
    <cellStyle name="Subtotal (line) 4 4 39 2" xfId="41250"/>
    <cellStyle name="Subtotal (line) 4 4 39 2 2" xfId="41251"/>
    <cellStyle name="Subtotal (line) 4 4 39 2 3" xfId="41252"/>
    <cellStyle name="Subtotal (line) 4 4 39 2 4" xfId="41253"/>
    <cellStyle name="Subtotal (line) 4 4 39 3" xfId="41254"/>
    <cellStyle name="Subtotal (line) 4 4 39 4" xfId="41255"/>
    <cellStyle name="Subtotal (line) 4 4 39 5" xfId="41256"/>
    <cellStyle name="Subtotal (line) 4 4 4" xfId="5706"/>
    <cellStyle name="Subtotal (line) 4 4 4 2" xfId="41257"/>
    <cellStyle name="Subtotal (line) 4 4 4 2 2" xfId="41258"/>
    <cellStyle name="Subtotal (line) 4 4 4 2 3" xfId="41259"/>
    <cellStyle name="Subtotal (line) 4 4 4 2 4" xfId="41260"/>
    <cellStyle name="Subtotal (line) 4 4 4 3" xfId="41261"/>
    <cellStyle name="Subtotal (line) 4 4 4 4" xfId="41262"/>
    <cellStyle name="Subtotal (line) 4 4 4 5" xfId="41263"/>
    <cellStyle name="Subtotal (line) 4 4 40" xfId="5707"/>
    <cellStyle name="Subtotal (line) 4 4 40 2" xfId="41264"/>
    <cellStyle name="Subtotal (line) 4 4 40 2 2" xfId="41265"/>
    <cellStyle name="Subtotal (line) 4 4 40 2 3" xfId="41266"/>
    <cellStyle name="Subtotal (line) 4 4 40 2 4" xfId="41267"/>
    <cellStyle name="Subtotal (line) 4 4 40 3" xfId="41268"/>
    <cellStyle name="Subtotal (line) 4 4 40 4" xfId="41269"/>
    <cellStyle name="Subtotal (line) 4 4 40 5" xfId="41270"/>
    <cellStyle name="Subtotal (line) 4 4 41" xfId="5708"/>
    <cellStyle name="Subtotal (line) 4 4 41 2" xfId="41271"/>
    <cellStyle name="Subtotal (line) 4 4 41 2 2" xfId="41272"/>
    <cellStyle name="Subtotal (line) 4 4 41 2 3" xfId="41273"/>
    <cellStyle name="Subtotal (line) 4 4 41 2 4" xfId="41274"/>
    <cellStyle name="Subtotal (line) 4 4 41 3" xfId="41275"/>
    <cellStyle name="Subtotal (line) 4 4 41 4" xfId="41276"/>
    <cellStyle name="Subtotal (line) 4 4 41 5" xfId="41277"/>
    <cellStyle name="Subtotal (line) 4 4 42" xfId="5709"/>
    <cellStyle name="Subtotal (line) 4 4 42 2" xfId="41278"/>
    <cellStyle name="Subtotal (line) 4 4 42 2 2" xfId="41279"/>
    <cellStyle name="Subtotal (line) 4 4 42 2 3" xfId="41280"/>
    <cellStyle name="Subtotal (line) 4 4 42 2 4" xfId="41281"/>
    <cellStyle name="Subtotal (line) 4 4 42 3" xfId="41282"/>
    <cellStyle name="Subtotal (line) 4 4 42 4" xfId="41283"/>
    <cellStyle name="Subtotal (line) 4 4 42 5" xfId="41284"/>
    <cellStyle name="Subtotal (line) 4 4 43" xfId="5710"/>
    <cellStyle name="Subtotal (line) 4 4 43 2" xfId="41285"/>
    <cellStyle name="Subtotal (line) 4 4 43 2 2" xfId="41286"/>
    <cellStyle name="Subtotal (line) 4 4 43 2 3" xfId="41287"/>
    <cellStyle name="Subtotal (line) 4 4 43 2 4" xfId="41288"/>
    <cellStyle name="Subtotal (line) 4 4 43 3" xfId="41289"/>
    <cellStyle name="Subtotal (line) 4 4 43 4" xfId="41290"/>
    <cellStyle name="Subtotal (line) 4 4 43 5" xfId="41291"/>
    <cellStyle name="Subtotal (line) 4 4 44" xfId="5711"/>
    <cellStyle name="Subtotal (line) 4 4 44 2" xfId="41292"/>
    <cellStyle name="Subtotal (line) 4 4 44 2 2" xfId="41293"/>
    <cellStyle name="Subtotal (line) 4 4 44 2 3" xfId="41294"/>
    <cellStyle name="Subtotal (line) 4 4 44 2 4" xfId="41295"/>
    <cellStyle name="Subtotal (line) 4 4 44 3" xfId="41296"/>
    <cellStyle name="Subtotal (line) 4 4 44 4" xfId="41297"/>
    <cellStyle name="Subtotal (line) 4 4 44 5" xfId="41298"/>
    <cellStyle name="Subtotal (line) 4 4 45" xfId="5712"/>
    <cellStyle name="Subtotal (line) 4 4 45 2" xfId="41299"/>
    <cellStyle name="Subtotal (line) 4 4 45 2 2" xfId="41300"/>
    <cellStyle name="Subtotal (line) 4 4 45 2 3" xfId="41301"/>
    <cellStyle name="Subtotal (line) 4 4 45 2 4" xfId="41302"/>
    <cellStyle name="Subtotal (line) 4 4 45 3" xfId="41303"/>
    <cellStyle name="Subtotal (line) 4 4 45 4" xfId="41304"/>
    <cellStyle name="Subtotal (line) 4 4 45 5" xfId="41305"/>
    <cellStyle name="Subtotal (line) 4 4 46" xfId="41306"/>
    <cellStyle name="Subtotal (line) 4 4 46 2" xfId="41307"/>
    <cellStyle name="Subtotal (line) 4 4 46 3" xfId="41308"/>
    <cellStyle name="Subtotal (line) 4 4 46 4" xfId="41309"/>
    <cellStyle name="Subtotal (line) 4 4 47" xfId="41310"/>
    <cellStyle name="Subtotal (line) 4 4 5" xfId="5713"/>
    <cellStyle name="Subtotal (line) 4 4 5 2" xfId="41311"/>
    <cellStyle name="Subtotal (line) 4 4 5 2 2" xfId="41312"/>
    <cellStyle name="Subtotal (line) 4 4 5 2 3" xfId="41313"/>
    <cellStyle name="Subtotal (line) 4 4 5 2 4" xfId="41314"/>
    <cellStyle name="Subtotal (line) 4 4 5 3" xfId="41315"/>
    <cellStyle name="Subtotal (line) 4 4 5 4" xfId="41316"/>
    <cellStyle name="Subtotal (line) 4 4 5 5" xfId="41317"/>
    <cellStyle name="Subtotal (line) 4 4 6" xfId="5714"/>
    <cellStyle name="Subtotal (line) 4 4 6 2" xfId="41318"/>
    <cellStyle name="Subtotal (line) 4 4 6 2 2" xfId="41319"/>
    <cellStyle name="Subtotal (line) 4 4 6 2 3" xfId="41320"/>
    <cellStyle name="Subtotal (line) 4 4 6 2 4" xfId="41321"/>
    <cellStyle name="Subtotal (line) 4 4 6 3" xfId="41322"/>
    <cellStyle name="Subtotal (line) 4 4 6 4" xfId="41323"/>
    <cellStyle name="Subtotal (line) 4 4 6 5" xfId="41324"/>
    <cellStyle name="Subtotal (line) 4 4 7" xfId="5715"/>
    <cellStyle name="Subtotal (line) 4 4 7 2" xfId="41325"/>
    <cellStyle name="Subtotal (line) 4 4 7 2 2" xfId="41326"/>
    <cellStyle name="Subtotal (line) 4 4 7 2 3" xfId="41327"/>
    <cellStyle name="Subtotal (line) 4 4 7 2 4" xfId="41328"/>
    <cellStyle name="Subtotal (line) 4 4 7 3" xfId="41329"/>
    <cellStyle name="Subtotal (line) 4 4 7 4" xfId="41330"/>
    <cellStyle name="Subtotal (line) 4 4 7 5" xfId="41331"/>
    <cellStyle name="Subtotal (line) 4 4 8" xfId="5716"/>
    <cellStyle name="Subtotal (line) 4 4 8 2" xfId="41332"/>
    <cellStyle name="Subtotal (line) 4 4 8 2 2" xfId="41333"/>
    <cellStyle name="Subtotal (line) 4 4 8 2 3" xfId="41334"/>
    <cellStyle name="Subtotal (line) 4 4 8 2 4" xfId="41335"/>
    <cellStyle name="Subtotal (line) 4 4 8 3" xfId="41336"/>
    <cellStyle name="Subtotal (line) 4 4 8 4" xfId="41337"/>
    <cellStyle name="Subtotal (line) 4 4 8 5" xfId="41338"/>
    <cellStyle name="Subtotal (line) 4 4 9" xfId="5717"/>
    <cellStyle name="Subtotal (line) 4 4 9 2" xfId="41339"/>
    <cellStyle name="Subtotal (line) 4 4 9 2 2" xfId="41340"/>
    <cellStyle name="Subtotal (line) 4 4 9 2 3" xfId="41341"/>
    <cellStyle name="Subtotal (line) 4 4 9 2 4" xfId="41342"/>
    <cellStyle name="Subtotal (line) 4 4 9 3" xfId="41343"/>
    <cellStyle name="Subtotal (line) 4 4 9 4" xfId="41344"/>
    <cellStyle name="Subtotal (line) 4 4 9 5" xfId="41345"/>
    <cellStyle name="Subtotal (line) 4 5" xfId="5718"/>
    <cellStyle name="Subtotal (line) 4 5 10" xfId="5719"/>
    <cellStyle name="Subtotal (line) 4 5 10 2" xfId="41346"/>
    <cellStyle name="Subtotal (line) 4 5 10 2 2" xfId="41347"/>
    <cellStyle name="Subtotal (line) 4 5 10 2 3" xfId="41348"/>
    <cellStyle name="Subtotal (line) 4 5 10 2 4" xfId="41349"/>
    <cellStyle name="Subtotal (line) 4 5 10 3" xfId="41350"/>
    <cellStyle name="Subtotal (line) 4 5 10 4" xfId="41351"/>
    <cellStyle name="Subtotal (line) 4 5 10 5" xfId="41352"/>
    <cellStyle name="Subtotal (line) 4 5 11" xfId="5720"/>
    <cellStyle name="Subtotal (line) 4 5 11 2" xfId="41353"/>
    <cellStyle name="Subtotal (line) 4 5 11 2 2" xfId="41354"/>
    <cellStyle name="Subtotal (line) 4 5 11 2 3" xfId="41355"/>
    <cellStyle name="Subtotal (line) 4 5 11 2 4" xfId="41356"/>
    <cellStyle name="Subtotal (line) 4 5 11 3" xfId="41357"/>
    <cellStyle name="Subtotal (line) 4 5 11 4" xfId="41358"/>
    <cellStyle name="Subtotal (line) 4 5 11 5" xfId="41359"/>
    <cellStyle name="Subtotal (line) 4 5 12" xfId="5721"/>
    <cellStyle name="Subtotal (line) 4 5 12 2" xfId="41360"/>
    <cellStyle name="Subtotal (line) 4 5 12 2 2" xfId="41361"/>
    <cellStyle name="Subtotal (line) 4 5 12 2 3" xfId="41362"/>
    <cellStyle name="Subtotal (line) 4 5 12 2 4" xfId="41363"/>
    <cellStyle name="Subtotal (line) 4 5 12 3" xfId="41364"/>
    <cellStyle name="Subtotal (line) 4 5 12 4" xfId="41365"/>
    <cellStyle name="Subtotal (line) 4 5 12 5" xfId="41366"/>
    <cellStyle name="Subtotal (line) 4 5 13" xfId="5722"/>
    <cellStyle name="Subtotal (line) 4 5 13 2" xfId="41367"/>
    <cellStyle name="Subtotal (line) 4 5 13 2 2" xfId="41368"/>
    <cellStyle name="Subtotal (line) 4 5 13 2 3" xfId="41369"/>
    <cellStyle name="Subtotal (line) 4 5 13 2 4" xfId="41370"/>
    <cellStyle name="Subtotal (line) 4 5 13 3" xfId="41371"/>
    <cellStyle name="Subtotal (line) 4 5 13 4" xfId="41372"/>
    <cellStyle name="Subtotal (line) 4 5 13 5" xfId="41373"/>
    <cellStyle name="Subtotal (line) 4 5 14" xfId="5723"/>
    <cellStyle name="Subtotal (line) 4 5 14 2" xfId="41374"/>
    <cellStyle name="Subtotal (line) 4 5 14 2 2" xfId="41375"/>
    <cellStyle name="Subtotal (line) 4 5 14 2 3" xfId="41376"/>
    <cellStyle name="Subtotal (line) 4 5 14 2 4" xfId="41377"/>
    <cellStyle name="Subtotal (line) 4 5 14 3" xfId="41378"/>
    <cellStyle name="Subtotal (line) 4 5 14 4" xfId="41379"/>
    <cellStyle name="Subtotal (line) 4 5 14 5" xfId="41380"/>
    <cellStyle name="Subtotal (line) 4 5 15" xfId="5724"/>
    <cellStyle name="Subtotal (line) 4 5 15 2" xfId="41381"/>
    <cellStyle name="Subtotal (line) 4 5 15 2 2" xfId="41382"/>
    <cellStyle name="Subtotal (line) 4 5 15 2 3" xfId="41383"/>
    <cellStyle name="Subtotal (line) 4 5 15 2 4" xfId="41384"/>
    <cellStyle name="Subtotal (line) 4 5 15 3" xfId="41385"/>
    <cellStyle name="Subtotal (line) 4 5 15 4" xfId="41386"/>
    <cellStyle name="Subtotal (line) 4 5 15 5" xfId="41387"/>
    <cellStyle name="Subtotal (line) 4 5 16" xfId="5725"/>
    <cellStyle name="Subtotal (line) 4 5 16 2" xfId="41388"/>
    <cellStyle name="Subtotal (line) 4 5 16 2 2" xfId="41389"/>
    <cellStyle name="Subtotal (line) 4 5 16 2 3" xfId="41390"/>
    <cellStyle name="Subtotal (line) 4 5 16 2 4" xfId="41391"/>
    <cellStyle name="Subtotal (line) 4 5 16 3" xfId="41392"/>
    <cellStyle name="Subtotal (line) 4 5 16 4" xfId="41393"/>
    <cellStyle name="Subtotal (line) 4 5 16 5" xfId="41394"/>
    <cellStyle name="Subtotal (line) 4 5 17" xfId="5726"/>
    <cellStyle name="Subtotal (line) 4 5 17 2" xfId="41395"/>
    <cellStyle name="Subtotal (line) 4 5 17 2 2" xfId="41396"/>
    <cellStyle name="Subtotal (line) 4 5 17 2 3" xfId="41397"/>
    <cellStyle name="Subtotal (line) 4 5 17 2 4" xfId="41398"/>
    <cellStyle name="Subtotal (line) 4 5 17 3" xfId="41399"/>
    <cellStyle name="Subtotal (line) 4 5 17 4" xfId="41400"/>
    <cellStyle name="Subtotal (line) 4 5 17 5" xfId="41401"/>
    <cellStyle name="Subtotal (line) 4 5 18" xfId="5727"/>
    <cellStyle name="Subtotal (line) 4 5 18 2" xfId="41402"/>
    <cellStyle name="Subtotal (line) 4 5 18 2 2" xfId="41403"/>
    <cellStyle name="Subtotal (line) 4 5 18 2 3" xfId="41404"/>
    <cellStyle name="Subtotal (line) 4 5 18 2 4" xfId="41405"/>
    <cellStyle name="Subtotal (line) 4 5 18 3" xfId="41406"/>
    <cellStyle name="Subtotal (line) 4 5 18 4" xfId="41407"/>
    <cellStyle name="Subtotal (line) 4 5 18 5" xfId="41408"/>
    <cellStyle name="Subtotal (line) 4 5 19" xfId="5728"/>
    <cellStyle name="Subtotal (line) 4 5 19 2" xfId="41409"/>
    <cellStyle name="Subtotal (line) 4 5 19 2 2" xfId="41410"/>
    <cellStyle name="Subtotal (line) 4 5 19 2 3" xfId="41411"/>
    <cellStyle name="Subtotal (line) 4 5 19 2 4" xfId="41412"/>
    <cellStyle name="Subtotal (line) 4 5 19 3" xfId="41413"/>
    <cellStyle name="Subtotal (line) 4 5 19 4" xfId="41414"/>
    <cellStyle name="Subtotal (line) 4 5 19 5" xfId="41415"/>
    <cellStyle name="Subtotal (line) 4 5 2" xfId="5729"/>
    <cellStyle name="Subtotal (line) 4 5 2 2" xfId="41416"/>
    <cellStyle name="Subtotal (line) 4 5 2 2 2" xfId="41417"/>
    <cellStyle name="Subtotal (line) 4 5 2 2 3" xfId="41418"/>
    <cellStyle name="Subtotal (line) 4 5 2 2 4" xfId="41419"/>
    <cellStyle name="Subtotal (line) 4 5 2 3" xfId="41420"/>
    <cellStyle name="Subtotal (line) 4 5 2 4" xfId="41421"/>
    <cellStyle name="Subtotal (line) 4 5 2 5" xfId="41422"/>
    <cellStyle name="Subtotal (line) 4 5 20" xfId="5730"/>
    <cellStyle name="Subtotal (line) 4 5 20 2" xfId="41423"/>
    <cellStyle name="Subtotal (line) 4 5 20 2 2" xfId="41424"/>
    <cellStyle name="Subtotal (line) 4 5 20 2 3" xfId="41425"/>
    <cellStyle name="Subtotal (line) 4 5 20 2 4" xfId="41426"/>
    <cellStyle name="Subtotal (line) 4 5 20 3" xfId="41427"/>
    <cellStyle name="Subtotal (line) 4 5 20 4" xfId="41428"/>
    <cellStyle name="Subtotal (line) 4 5 20 5" xfId="41429"/>
    <cellStyle name="Subtotal (line) 4 5 21" xfId="5731"/>
    <cellStyle name="Subtotal (line) 4 5 21 2" xfId="41430"/>
    <cellStyle name="Subtotal (line) 4 5 21 2 2" xfId="41431"/>
    <cellStyle name="Subtotal (line) 4 5 21 2 3" xfId="41432"/>
    <cellStyle name="Subtotal (line) 4 5 21 2 4" xfId="41433"/>
    <cellStyle name="Subtotal (line) 4 5 21 3" xfId="41434"/>
    <cellStyle name="Subtotal (line) 4 5 21 4" xfId="41435"/>
    <cellStyle name="Subtotal (line) 4 5 21 5" xfId="41436"/>
    <cellStyle name="Subtotal (line) 4 5 22" xfId="5732"/>
    <cellStyle name="Subtotal (line) 4 5 22 2" xfId="41437"/>
    <cellStyle name="Subtotal (line) 4 5 22 2 2" xfId="41438"/>
    <cellStyle name="Subtotal (line) 4 5 22 2 3" xfId="41439"/>
    <cellStyle name="Subtotal (line) 4 5 22 2 4" xfId="41440"/>
    <cellStyle name="Subtotal (line) 4 5 22 3" xfId="41441"/>
    <cellStyle name="Subtotal (line) 4 5 22 4" xfId="41442"/>
    <cellStyle name="Subtotal (line) 4 5 22 5" xfId="41443"/>
    <cellStyle name="Subtotal (line) 4 5 23" xfId="5733"/>
    <cellStyle name="Subtotal (line) 4 5 23 2" xfId="41444"/>
    <cellStyle name="Subtotal (line) 4 5 23 2 2" xfId="41445"/>
    <cellStyle name="Subtotal (line) 4 5 23 2 3" xfId="41446"/>
    <cellStyle name="Subtotal (line) 4 5 23 2 4" xfId="41447"/>
    <cellStyle name="Subtotal (line) 4 5 23 3" xfId="41448"/>
    <cellStyle name="Subtotal (line) 4 5 23 4" xfId="41449"/>
    <cellStyle name="Subtotal (line) 4 5 23 5" xfId="41450"/>
    <cellStyle name="Subtotal (line) 4 5 24" xfId="5734"/>
    <cellStyle name="Subtotal (line) 4 5 24 2" xfId="41451"/>
    <cellStyle name="Subtotal (line) 4 5 24 2 2" xfId="41452"/>
    <cellStyle name="Subtotal (line) 4 5 24 2 3" xfId="41453"/>
    <cellStyle name="Subtotal (line) 4 5 24 2 4" xfId="41454"/>
    <cellStyle name="Subtotal (line) 4 5 24 3" xfId="41455"/>
    <cellStyle name="Subtotal (line) 4 5 24 4" xfId="41456"/>
    <cellStyle name="Subtotal (line) 4 5 24 5" xfId="41457"/>
    <cellStyle name="Subtotal (line) 4 5 25" xfId="5735"/>
    <cellStyle name="Subtotal (line) 4 5 25 2" xfId="41458"/>
    <cellStyle name="Subtotal (line) 4 5 25 2 2" xfId="41459"/>
    <cellStyle name="Subtotal (line) 4 5 25 2 3" xfId="41460"/>
    <cellStyle name="Subtotal (line) 4 5 25 2 4" xfId="41461"/>
    <cellStyle name="Subtotal (line) 4 5 25 3" xfId="41462"/>
    <cellStyle name="Subtotal (line) 4 5 25 4" xfId="41463"/>
    <cellStyle name="Subtotal (line) 4 5 25 5" xfId="41464"/>
    <cellStyle name="Subtotal (line) 4 5 26" xfId="5736"/>
    <cellStyle name="Subtotal (line) 4 5 26 2" xfId="41465"/>
    <cellStyle name="Subtotal (line) 4 5 26 2 2" xfId="41466"/>
    <cellStyle name="Subtotal (line) 4 5 26 2 3" xfId="41467"/>
    <cellStyle name="Subtotal (line) 4 5 26 2 4" xfId="41468"/>
    <cellStyle name="Subtotal (line) 4 5 26 3" xfId="41469"/>
    <cellStyle name="Subtotal (line) 4 5 26 4" xfId="41470"/>
    <cellStyle name="Subtotal (line) 4 5 26 5" xfId="41471"/>
    <cellStyle name="Subtotal (line) 4 5 27" xfId="5737"/>
    <cellStyle name="Subtotal (line) 4 5 27 2" xfId="41472"/>
    <cellStyle name="Subtotal (line) 4 5 27 2 2" xfId="41473"/>
    <cellStyle name="Subtotal (line) 4 5 27 2 3" xfId="41474"/>
    <cellStyle name="Subtotal (line) 4 5 27 2 4" xfId="41475"/>
    <cellStyle name="Subtotal (line) 4 5 27 3" xfId="41476"/>
    <cellStyle name="Subtotal (line) 4 5 27 4" xfId="41477"/>
    <cellStyle name="Subtotal (line) 4 5 27 5" xfId="41478"/>
    <cellStyle name="Subtotal (line) 4 5 28" xfId="5738"/>
    <cellStyle name="Subtotal (line) 4 5 28 2" xfId="41479"/>
    <cellStyle name="Subtotal (line) 4 5 28 2 2" xfId="41480"/>
    <cellStyle name="Subtotal (line) 4 5 28 2 3" xfId="41481"/>
    <cellStyle name="Subtotal (line) 4 5 28 2 4" xfId="41482"/>
    <cellStyle name="Subtotal (line) 4 5 28 3" xfId="41483"/>
    <cellStyle name="Subtotal (line) 4 5 28 4" xfId="41484"/>
    <cellStyle name="Subtotal (line) 4 5 28 5" xfId="41485"/>
    <cellStyle name="Subtotal (line) 4 5 29" xfId="5739"/>
    <cellStyle name="Subtotal (line) 4 5 29 2" xfId="41486"/>
    <cellStyle name="Subtotal (line) 4 5 29 2 2" xfId="41487"/>
    <cellStyle name="Subtotal (line) 4 5 29 2 3" xfId="41488"/>
    <cellStyle name="Subtotal (line) 4 5 29 2 4" xfId="41489"/>
    <cellStyle name="Subtotal (line) 4 5 29 3" xfId="41490"/>
    <cellStyle name="Subtotal (line) 4 5 29 4" xfId="41491"/>
    <cellStyle name="Subtotal (line) 4 5 29 5" xfId="41492"/>
    <cellStyle name="Subtotal (line) 4 5 3" xfId="5740"/>
    <cellStyle name="Subtotal (line) 4 5 3 2" xfId="41493"/>
    <cellStyle name="Subtotal (line) 4 5 3 2 2" xfId="41494"/>
    <cellStyle name="Subtotal (line) 4 5 3 2 3" xfId="41495"/>
    <cellStyle name="Subtotal (line) 4 5 3 2 4" xfId="41496"/>
    <cellStyle name="Subtotal (line) 4 5 3 3" xfId="41497"/>
    <cellStyle name="Subtotal (line) 4 5 3 4" xfId="41498"/>
    <cellStyle name="Subtotal (line) 4 5 3 5" xfId="41499"/>
    <cellStyle name="Subtotal (line) 4 5 30" xfId="5741"/>
    <cellStyle name="Subtotal (line) 4 5 30 2" xfId="41500"/>
    <cellStyle name="Subtotal (line) 4 5 30 2 2" xfId="41501"/>
    <cellStyle name="Subtotal (line) 4 5 30 2 3" xfId="41502"/>
    <cellStyle name="Subtotal (line) 4 5 30 2 4" xfId="41503"/>
    <cellStyle name="Subtotal (line) 4 5 30 3" xfId="41504"/>
    <cellStyle name="Subtotal (line) 4 5 30 4" xfId="41505"/>
    <cellStyle name="Subtotal (line) 4 5 30 5" xfId="41506"/>
    <cellStyle name="Subtotal (line) 4 5 31" xfId="5742"/>
    <cellStyle name="Subtotal (line) 4 5 31 2" xfId="41507"/>
    <cellStyle name="Subtotal (line) 4 5 31 2 2" xfId="41508"/>
    <cellStyle name="Subtotal (line) 4 5 31 2 3" xfId="41509"/>
    <cellStyle name="Subtotal (line) 4 5 31 2 4" xfId="41510"/>
    <cellStyle name="Subtotal (line) 4 5 31 3" xfId="41511"/>
    <cellStyle name="Subtotal (line) 4 5 31 4" xfId="41512"/>
    <cellStyle name="Subtotal (line) 4 5 31 5" xfId="41513"/>
    <cellStyle name="Subtotal (line) 4 5 32" xfId="5743"/>
    <cellStyle name="Subtotal (line) 4 5 32 2" xfId="41514"/>
    <cellStyle name="Subtotal (line) 4 5 32 2 2" xfId="41515"/>
    <cellStyle name="Subtotal (line) 4 5 32 2 3" xfId="41516"/>
    <cellStyle name="Subtotal (line) 4 5 32 2 4" xfId="41517"/>
    <cellStyle name="Subtotal (line) 4 5 32 3" xfId="41518"/>
    <cellStyle name="Subtotal (line) 4 5 32 4" xfId="41519"/>
    <cellStyle name="Subtotal (line) 4 5 32 5" xfId="41520"/>
    <cellStyle name="Subtotal (line) 4 5 33" xfId="5744"/>
    <cellStyle name="Subtotal (line) 4 5 33 2" xfId="41521"/>
    <cellStyle name="Subtotal (line) 4 5 33 2 2" xfId="41522"/>
    <cellStyle name="Subtotal (line) 4 5 33 2 3" xfId="41523"/>
    <cellStyle name="Subtotal (line) 4 5 33 2 4" xfId="41524"/>
    <cellStyle name="Subtotal (line) 4 5 33 3" xfId="41525"/>
    <cellStyle name="Subtotal (line) 4 5 33 4" xfId="41526"/>
    <cellStyle name="Subtotal (line) 4 5 33 5" xfId="41527"/>
    <cellStyle name="Subtotal (line) 4 5 34" xfId="5745"/>
    <cellStyle name="Subtotal (line) 4 5 34 2" xfId="41528"/>
    <cellStyle name="Subtotal (line) 4 5 34 2 2" xfId="41529"/>
    <cellStyle name="Subtotal (line) 4 5 34 2 3" xfId="41530"/>
    <cellStyle name="Subtotal (line) 4 5 34 2 4" xfId="41531"/>
    <cellStyle name="Subtotal (line) 4 5 34 3" xfId="41532"/>
    <cellStyle name="Subtotal (line) 4 5 34 4" xfId="41533"/>
    <cellStyle name="Subtotal (line) 4 5 34 5" xfId="41534"/>
    <cellStyle name="Subtotal (line) 4 5 35" xfId="5746"/>
    <cellStyle name="Subtotal (line) 4 5 35 2" xfId="41535"/>
    <cellStyle name="Subtotal (line) 4 5 35 2 2" xfId="41536"/>
    <cellStyle name="Subtotal (line) 4 5 35 2 3" xfId="41537"/>
    <cellStyle name="Subtotal (line) 4 5 35 2 4" xfId="41538"/>
    <cellStyle name="Subtotal (line) 4 5 35 3" xfId="41539"/>
    <cellStyle name="Subtotal (line) 4 5 35 4" xfId="41540"/>
    <cellStyle name="Subtotal (line) 4 5 35 5" xfId="41541"/>
    <cellStyle name="Subtotal (line) 4 5 36" xfId="5747"/>
    <cellStyle name="Subtotal (line) 4 5 36 2" xfId="41542"/>
    <cellStyle name="Subtotal (line) 4 5 36 2 2" xfId="41543"/>
    <cellStyle name="Subtotal (line) 4 5 36 2 3" xfId="41544"/>
    <cellStyle name="Subtotal (line) 4 5 36 2 4" xfId="41545"/>
    <cellStyle name="Subtotal (line) 4 5 36 3" xfId="41546"/>
    <cellStyle name="Subtotal (line) 4 5 36 4" xfId="41547"/>
    <cellStyle name="Subtotal (line) 4 5 36 5" xfId="41548"/>
    <cellStyle name="Subtotal (line) 4 5 37" xfId="5748"/>
    <cellStyle name="Subtotal (line) 4 5 37 2" xfId="41549"/>
    <cellStyle name="Subtotal (line) 4 5 37 2 2" xfId="41550"/>
    <cellStyle name="Subtotal (line) 4 5 37 2 3" xfId="41551"/>
    <cellStyle name="Subtotal (line) 4 5 37 2 4" xfId="41552"/>
    <cellStyle name="Subtotal (line) 4 5 37 3" xfId="41553"/>
    <cellStyle name="Subtotal (line) 4 5 37 4" xfId="41554"/>
    <cellStyle name="Subtotal (line) 4 5 37 5" xfId="41555"/>
    <cellStyle name="Subtotal (line) 4 5 38" xfId="5749"/>
    <cellStyle name="Subtotal (line) 4 5 38 2" xfId="41556"/>
    <cellStyle name="Subtotal (line) 4 5 38 2 2" xfId="41557"/>
    <cellStyle name="Subtotal (line) 4 5 38 2 3" xfId="41558"/>
    <cellStyle name="Subtotal (line) 4 5 38 2 4" xfId="41559"/>
    <cellStyle name="Subtotal (line) 4 5 38 3" xfId="41560"/>
    <cellStyle name="Subtotal (line) 4 5 38 4" xfId="41561"/>
    <cellStyle name="Subtotal (line) 4 5 38 5" xfId="41562"/>
    <cellStyle name="Subtotal (line) 4 5 39" xfId="5750"/>
    <cellStyle name="Subtotal (line) 4 5 39 2" xfId="41563"/>
    <cellStyle name="Subtotal (line) 4 5 39 2 2" xfId="41564"/>
    <cellStyle name="Subtotal (line) 4 5 39 2 3" xfId="41565"/>
    <cellStyle name="Subtotal (line) 4 5 39 2 4" xfId="41566"/>
    <cellStyle name="Subtotal (line) 4 5 39 3" xfId="41567"/>
    <cellStyle name="Subtotal (line) 4 5 39 4" xfId="41568"/>
    <cellStyle name="Subtotal (line) 4 5 39 5" xfId="41569"/>
    <cellStyle name="Subtotal (line) 4 5 4" xfId="5751"/>
    <cellStyle name="Subtotal (line) 4 5 4 2" xfId="41570"/>
    <cellStyle name="Subtotal (line) 4 5 4 2 2" xfId="41571"/>
    <cellStyle name="Subtotal (line) 4 5 4 2 3" xfId="41572"/>
    <cellStyle name="Subtotal (line) 4 5 4 2 4" xfId="41573"/>
    <cellStyle name="Subtotal (line) 4 5 4 3" xfId="41574"/>
    <cellStyle name="Subtotal (line) 4 5 4 4" xfId="41575"/>
    <cellStyle name="Subtotal (line) 4 5 4 5" xfId="41576"/>
    <cellStyle name="Subtotal (line) 4 5 40" xfId="5752"/>
    <cellStyle name="Subtotal (line) 4 5 40 2" xfId="41577"/>
    <cellStyle name="Subtotal (line) 4 5 40 2 2" xfId="41578"/>
    <cellStyle name="Subtotal (line) 4 5 40 2 3" xfId="41579"/>
    <cellStyle name="Subtotal (line) 4 5 40 2 4" xfId="41580"/>
    <cellStyle name="Subtotal (line) 4 5 40 3" xfId="41581"/>
    <cellStyle name="Subtotal (line) 4 5 40 4" xfId="41582"/>
    <cellStyle name="Subtotal (line) 4 5 40 5" xfId="41583"/>
    <cellStyle name="Subtotal (line) 4 5 41" xfId="5753"/>
    <cellStyle name="Subtotal (line) 4 5 41 2" xfId="41584"/>
    <cellStyle name="Subtotal (line) 4 5 41 2 2" xfId="41585"/>
    <cellStyle name="Subtotal (line) 4 5 41 2 3" xfId="41586"/>
    <cellStyle name="Subtotal (line) 4 5 41 2 4" xfId="41587"/>
    <cellStyle name="Subtotal (line) 4 5 41 3" xfId="41588"/>
    <cellStyle name="Subtotal (line) 4 5 41 4" xfId="41589"/>
    <cellStyle name="Subtotal (line) 4 5 41 5" xfId="41590"/>
    <cellStyle name="Subtotal (line) 4 5 42" xfId="5754"/>
    <cellStyle name="Subtotal (line) 4 5 42 2" xfId="41591"/>
    <cellStyle name="Subtotal (line) 4 5 42 2 2" xfId="41592"/>
    <cellStyle name="Subtotal (line) 4 5 42 2 3" xfId="41593"/>
    <cellStyle name="Subtotal (line) 4 5 42 2 4" xfId="41594"/>
    <cellStyle name="Subtotal (line) 4 5 42 3" xfId="41595"/>
    <cellStyle name="Subtotal (line) 4 5 42 4" xfId="41596"/>
    <cellStyle name="Subtotal (line) 4 5 42 5" xfId="41597"/>
    <cellStyle name="Subtotal (line) 4 5 43" xfId="5755"/>
    <cellStyle name="Subtotal (line) 4 5 43 2" xfId="41598"/>
    <cellStyle name="Subtotal (line) 4 5 43 2 2" xfId="41599"/>
    <cellStyle name="Subtotal (line) 4 5 43 2 3" xfId="41600"/>
    <cellStyle name="Subtotal (line) 4 5 43 2 4" xfId="41601"/>
    <cellStyle name="Subtotal (line) 4 5 43 3" xfId="41602"/>
    <cellStyle name="Subtotal (line) 4 5 43 4" xfId="41603"/>
    <cellStyle name="Subtotal (line) 4 5 43 5" xfId="41604"/>
    <cellStyle name="Subtotal (line) 4 5 44" xfId="5756"/>
    <cellStyle name="Subtotal (line) 4 5 44 2" xfId="41605"/>
    <cellStyle name="Subtotal (line) 4 5 44 2 2" xfId="41606"/>
    <cellStyle name="Subtotal (line) 4 5 44 2 3" xfId="41607"/>
    <cellStyle name="Subtotal (line) 4 5 44 2 4" xfId="41608"/>
    <cellStyle name="Subtotal (line) 4 5 44 3" xfId="41609"/>
    <cellStyle name="Subtotal (line) 4 5 44 4" xfId="41610"/>
    <cellStyle name="Subtotal (line) 4 5 44 5" xfId="41611"/>
    <cellStyle name="Subtotal (line) 4 5 45" xfId="41612"/>
    <cellStyle name="Subtotal (line) 4 5 45 2" xfId="41613"/>
    <cellStyle name="Subtotal (line) 4 5 45 3" xfId="41614"/>
    <cellStyle name="Subtotal (line) 4 5 45 4" xfId="41615"/>
    <cellStyle name="Subtotal (line) 4 5 46" xfId="41616"/>
    <cellStyle name="Subtotal (line) 4 5 46 2" xfId="41617"/>
    <cellStyle name="Subtotal (line) 4 5 46 3" xfId="41618"/>
    <cellStyle name="Subtotal (line) 4 5 46 4" xfId="41619"/>
    <cellStyle name="Subtotal (line) 4 5 47" xfId="41620"/>
    <cellStyle name="Subtotal (line) 4 5 48" xfId="41621"/>
    <cellStyle name="Subtotal (line) 4 5 49" xfId="41622"/>
    <cellStyle name="Subtotal (line) 4 5 5" xfId="5757"/>
    <cellStyle name="Subtotal (line) 4 5 5 2" xfId="41623"/>
    <cellStyle name="Subtotal (line) 4 5 5 2 2" xfId="41624"/>
    <cellStyle name="Subtotal (line) 4 5 5 2 3" xfId="41625"/>
    <cellStyle name="Subtotal (line) 4 5 5 2 4" xfId="41626"/>
    <cellStyle name="Subtotal (line) 4 5 5 3" xfId="41627"/>
    <cellStyle name="Subtotal (line) 4 5 5 4" xfId="41628"/>
    <cellStyle name="Subtotal (line) 4 5 5 5" xfId="41629"/>
    <cellStyle name="Subtotal (line) 4 5 6" xfId="5758"/>
    <cellStyle name="Subtotal (line) 4 5 6 2" xfId="41630"/>
    <cellStyle name="Subtotal (line) 4 5 6 2 2" xfId="41631"/>
    <cellStyle name="Subtotal (line) 4 5 6 2 3" xfId="41632"/>
    <cellStyle name="Subtotal (line) 4 5 6 2 4" xfId="41633"/>
    <cellStyle name="Subtotal (line) 4 5 6 3" xfId="41634"/>
    <cellStyle name="Subtotal (line) 4 5 6 4" xfId="41635"/>
    <cellStyle name="Subtotal (line) 4 5 6 5" xfId="41636"/>
    <cellStyle name="Subtotal (line) 4 5 7" xfId="5759"/>
    <cellStyle name="Subtotal (line) 4 5 7 2" xfId="41637"/>
    <cellStyle name="Subtotal (line) 4 5 7 2 2" xfId="41638"/>
    <cellStyle name="Subtotal (line) 4 5 7 2 3" xfId="41639"/>
    <cellStyle name="Subtotal (line) 4 5 7 2 4" xfId="41640"/>
    <cellStyle name="Subtotal (line) 4 5 7 3" xfId="41641"/>
    <cellStyle name="Subtotal (line) 4 5 7 4" xfId="41642"/>
    <cellStyle name="Subtotal (line) 4 5 7 5" xfId="41643"/>
    <cellStyle name="Subtotal (line) 4 5 8" xfId="5760"/>
    <cellStyle name="Subtotal (line) 4 5 8 2" xfId="41644"/>
    <cellStyle name="Subtotal (line) 4 5 8 2 2" xfId="41645"/>
    <cellStyle name="Subtotal (line) 4 5 8 2 3" xfId="41646"/>
    <cellStyle name="Subtotal (line) 4 5 8 2 4" xfId="41647"/>
    <cellStyle name="Subtotal (line) 4 5 8 3" xfId="41648"/>
    <cellStyle name="Subtotal (line) 4 5 8 4" xfId="41649"/>
    <cellStyle name="Subtotal (line) 4 5 8 5" xfId="41650"/>
    <cellStyle name="Subtotal (line) 4 5 9" xfId="5761"/>
    <cellStyle name="Subtotal (line) 4 5 9 2" xfId="41651"/>
    <cellStyle name="Subtotal (line) 4 5 9 2 2" xfId="41652"/>
    <cellStyle name="Subtotal (line) 4 5 9 2 3" xfId="41653"/>
    <cellStyle name="Subtotal (line) 4 5 9 2 4" xfId="41654"/>
    <cellStyle name="Subtotal (line) 4 5 9 3" xfId="41655"/>
    <cellStyle name="Subtotal (line) 4 5 9 4" xfId="41656"/>
    <cellStyle name="Subtotal (line) 4 5 9 5" xfId="41657"/>
    <cellStyle name="Subtotal (line) 4 6" xfId="5762"/>
    <cellStyle name="Subtotal (line) 4 6 2" xfId="41658"/>
    <cellStyle name="Subtotal (line) 4 6 2 2" xfId="41659"/>
    <cellStyle name="Subtotal (line) 4 6 2 3" xfId="41660"/>
    <cellStyle name="Subtotal (line) 4 6 2 4" xfId="41661"/>
    <cellStyle name="Subtotal (line) 4 6 3" xfId="41662"/>
    <cellStyle name="Subtotal (line) 4 6 4" xfId="41663"/>
    <cellStyle name="Subtotal (line) 4 6 5" xfId="41664"/>
    <cellStyle name="Subtotal (line) 4 7" xfId="5763"/>
    <cellStyle name="Subtotal (line) 4 7 2" xfId="41665"/>
    <cellStyle name="Subtotal (line) 4 7 2 2" xfId="41666"/>
    <cellStyle name="Subtotal (line) 4 7 2 3" xfId="41667"/>
    <cellStyle name="Subtotal (line) 4 7 2 4" xfId="41668"/>
    <cellStyle name="Subtotal (line) 4 7 3" xfId="41669"/>
    <cellStyle name="Subtotal (line) 4 7 4" xfId="41670"/>
    <cellStyle name="Subtotal (line) 4 7 5" xfId="41671"/>
    <cellStyle name="Subtotal (line) 4 8" xfId="5764"/>
    <cellStyle name="Subtotal (line) 4 8 2" xfId="41672"/>
    <cellStyle name="Subtotal (line) 4 8 2 2" xfId="41673"/>
    <cellStyle name="Subtotal (line) 4 8 2 3" xfId="41674"/>
    <cellStyle name="Subtotal (line) 4 8 2 4" xfId="41675"/>
    <cellStyle name="Subtotal (line) 4 8 3" xfId="41676"/>
    <cellStyle name="Subtotal (line) 4 8 4" xfId="41677"/>
    <cellStyle name="Subtotal (line) 4 8 5" xfId="41678"/>
    <cellStyle name="Subtotal (line) 4 9" xfId="5765"/>
    <cellStyle name="Subtotal (line) 4 9 2" xfId="41679"/>
    <cellStyle name="Subtotal (line) 4 9 2 2" xfId="41680"/>
    <cellStyle name="Subtotal (line) 4 9 2 3" xfId="41681"/>
    <cellStyle name="Subtotal (line) 4 9 2 4" xfId="41682"/>
    <cellStyle name="Subtotal (line) 4 9 3" xfId="41683"/>
    <cellStyle name="Subtotal (line) 4 9 4" xfId="41684"/>
    <cellStyle name="Subtotal (line) 4 9 5" xfId="41685"/>
    <cellStyle name="Subtotal (line) 5" xfId="5766"/>
    <cellStyle name="Subtotal (line) 5 10" xfId="5767"/>
    <cellStyle name="Subtotal (line) 5 10 2" xfId="41686"/>
    <cellStyle name="Subtotal (line) 5 10 2 2" xfId="41687"/>
    <cellStyle name="Subtotal (line) 5 10 2 3" xfId="41688"/>
    <cellStyle name="Subtotal (line) 5 10 2 4" xfId="41689"/>
    <cellStyle name="Subtotal (line) 5 10 3" xfId="41690"/>
    <cellStyle name="Subtotal (line) 5 10 4" xfId="41691"/>
    <cellStyle name="Subtotal (line) 5 10 5" xfId="41692"/>
    <cellStyle name="Subtotal (line) 5 11" xfId="5768"/>
    <cellStyle name="Subtotal (line) 5 11 2" xfId="41693"/>
    <cellStyle name="Subtotal (line) 5 11 2 2" xfId="41694"/>
    <cellStyle name="Subtotal (line) 5 11 2 3" xfId="41695"/>
    <cellStyle name="Subtotal (line) 5 11 2 4" xfId="41696"/>
    <cellStyle name="Subtotal (line) 5 11 3" xfId="41697"/>
    <cellStyle name="Subtotal (line) 5 11 4" xfId="41698"/>
    <cellStyle name="Subtotal (line) 5 11 5" xfId="41699"/>
    <cellStyle name="Subtotal (line) 5 12" xfId="5769"/>
    <cellStyle name="Subtotal (line) 5 12 2" xfId="41700"/>
    <cellStyle name="Subtotal (line) 5 12 2 2" xfId="41701"/>
    <cellStyle name="Subtotal (line) 5 12 2 3" xfId="41702"/>
    <cellStyle name="Subtotal (line) 5 12 2 4" xfId="41703"/>
    <cellStyle name="Subtotal (line) 5 12 3" xfId="41704"/>
    <cellStyle name="Subtotal (line) 5 12 4" xfId="41705"/>
    <cellStyle name="Subtotal (line) 5 12 5" xfId="41706"/>
    <cellStyle name="Subtotal (line) 5 13" xfId="5770"/>
    <cellStyle name="Subtotal (line) 5 13 2" xfId="41707"/>
    <cellStyle name="Subtotal (line) 5 13 2 2" xfId="41708"/>
    <cellStyle name="Subtotal (line) 5 13 2 3" xfId="41709"/>
    <cellStyle name="Subtotal (line) 5 13 2 4" xfId="41710"/>
    <cellStyle name="Subtotal (line) 5 13 3" xfId="41711"/>
    <cellStyle name="Subtotal (line) 5 13 4" xfId="41712"/>
    <cellStyle name="Subtotal (line) 5 13 5" xfId="41713"/>
    <cellStyle name="Subtotal (line) 5 14" xfId="5771"/>
    <cellStyle name="Subtotal (line) 5 14 2" xfId="41714"/>
    <cellStyle name="Subtotal (line) 5 14 2 2" xfId="41715"/>
    <cellStyle name="Subtotal (line) 5 14 2 3" xfId="41716"/>
    <cellStyle name="Subtotal (line) 5 14 2 4" xfId="41717"/>
    <cellStyle name="Subtotal (line) 5 14 3" xfId="41718"/>
    <cellStyle name="Subtotal (line) 5 14 4" xfId="41719"/>
    <cellStyle name="Subtotal (line) 5 14 5" xfId="41720"/>
    <cellStyle name="Subtotal (line) 5 15" xfId="5772"/>
    <cellStyle name="Subtotal (line) 5 15 2" xfId="41721"/>
    <cellStyle name="Subtotal (line) 5 15 2 2" xfId="41722"/>
    <cellStyle name="Subtotal (line) 5 15 2 3" xfId="41723"/>
    <cellStyle name="Subtotal (line) 5 15 2 4" xfId="41724"/>
    <cellStyle name="Subtotal (line) 5 15 3" xfId="41725"/>
    <cellStyle name="Subtotal (line) 5 15 4" xfId="41726"/>
    <cellStyle name="Subtotal (line) 5 15 5" xfId="41727"/>
    <cellStyle name="Subtotal (line) 5 16" xfId="5773"/>
    <cellStyle name="Subtotal (line) 5 16 2" xfId="41728"/>
    <cellStyle name="Subtotal (line) 5 16 2 2" xfId="41729"/>
    <cellStyle name="Subtotal (line) 5 16 2 3" xfId="41730"/>
    <cellStyle name="Subtotal (line) 5 16 2 4" xfId="41731"/>
    <cellStyle name="Subtotal (line) 5 16 3" xfId="41732"/>
    <cellStyle name="Subtotal (line) 5 16 4" xfId="41733"/>
    <cellStyle name="Subtotal (line) 5 16 5" xfId="41734"/>
    <cellStyle name="Subtotal (line) 5 17" xfId="5774"/>
    <cellStyle name="Subtotal (line) 5 17 2" xfId="41735"/>
    <cellStyle name="Subtotal (line) 5 17 2 2" xfId="41736"/>
    <cellStyle name="Subtotal (line) 5 17 2 3" xfId="41737"/>
    <cellStyle name="Subtotal (line) 5 17 2 4" xfId="41738"/>
    <cellStyle name="Subtotal (line) 5 17 3" xfId="41739"/>
    <cellStyle name="Subtotal (line) 5 17 4" xfId="41740"/>
    <cellStyle name="Subtotal (line) 5 17 5" xfId="41741"/>
    <cellStyle name="Subtotal (line) 5 18" xfId="5775"/>
    <cellStyle name="Subtotal (line) 5 18 2" xfId="41742"/>
    <cellStyle name="Subtotal (line) 5 18 2 2" xfId="41743"/>
    <cellStyle name="Subtotal (line) 5 18 2 3" xfId="41744"/>
    <cellStyle name="Subtotal (line) 5 18 2 4" xfId="41745"/>
    <cellStyle name="Subtotal (line) 5 18 3" xfId="41746"/>
    <cellStyle name="Subtotal (line) 5 18 4" xfId="41747"/>
    <cellStyle name="Subtotal (line) 5 18 5" xfId="41748"/>
    <cellStyle name="Subtotal (line) 5 19" xfId="5776"/>
    <cellStyle name="Subtotal (line) 5 19 2" xfId="41749"/>
    <cellStyle name="Subtotal (line) 5 19 2 2" xfId="41750"/>
    <cellStyle name="Subtotal (line) 5 19 2 3" xfId="41751"/>
    <cellStyle name="Subtotal (line) 5 19 2 4" xfId="41752"/>
    <cellStyle name="Subtotal (line) 5 19 3" xfId="41753"/>
    <cellStyle name="Subtotal (line) 5 19 4" xfId="41754"/>
    <cellStyle name="Subtotal (line) 5 19 5" xfId="41755"/>
    <cellStyle name="Subtotal (line) 5 2" xfId="5777"/>
    <cellStyle name="Subtotal (line) 5 2 10" xfId="5778"/>
    <cellStyle name="Subtotal (line) 5 2 10 2" xfId="41756"/>
    <cellStyle name="Subtotal (line) 5 2 10 2 2" xfId="41757"/>
    <cellStyle name="Subtotal (line) 5 2 10 2 3" xfId="41758"/>
    <cellStyle name="Subtotal (line) 5 2 10 2 4" xfId="41759"/>
    <cellStyle name="Subtotal (line) 5 2 10 3" xfId="41760"/>
    <cellStyle name="Subtotal (line) 5 2 10 4" xfId="41761"/>
    <cellStyle name="Subtotal (line) 5 2 10 5" xfId="41762"/>
    <cellStyle name="Subtotal (line) 5 2 11" xfId="5779"/>
    <cellStyle name="Subtotal (line) 5 2 11 2" xfId="41763"/>
    <cellStyle name="Subtotal (line) 5 2 11 2 2" xfId="41764"/>
    <cellStyle name="Subtotal (line) 5 2 11 2 3" xfId="41765"/>
    <cellStyle name="Subtotal (line) 5 2 11 2 4" xfId="41766"/>
    <cellStyle name="Subtotal (line) 5 2 11 3" xfId="41767"/>
    <cellStyle name="Subtotal (line) 5 2 11 4" xfId="41768"/>
    <cellStyle name="Subtotal (line) 5 2 11 5" xfId="41769"/>
    <cellStyle name="Subtotal (line) 5 2 12" xfId="5780"/>
    <cellStyle name="Subtotal (line) 5 2 12 2" xfId="41770"/>
    <cellStyle name="Subtotal (line) 5 2 12 2 2" xfId="41771"/>
    <cellStyle name="Subtotal (line) 5 2 12 2 3" xfId="41772"/>
    <cellStyle name="Subtotal (line) 5 2 12 2 4" xfId="41773"/>
    <cellStyle name="Subtotal (line) 5 2 12 3" xfId="41774"/>
    <cellStyle name="Subtotal (line) 5 2 12 4" xfId="41775"/>
    <cellStyle name="Subtotal (line) 5 2 12 5" xfId="41776"/>
    <cellStyle name="Subtotal (line) 5 2 13" xfId="5781"/>
    <cellStyle name="Subtotal (line) 5 2 13 2" xfId="41777"/>
    <cellStyle name="Subtotal (line) 5 2 13 2 2" xfId="41778"/>
    <cellStyle name="Subtotal (line) 5 2 13 2 3" xfId="41779"/>
    <cellStyle name="Subtotal (line) 5 2 13 2 4" xfId="41780"/>
    <cellStyle name="Subtotal (line) 5 2 13 3" xfId="41781"/>
    <cellStyle name="Subtotal (line) 5 2 13 4" xfId="41782"/>
    <cellStyle name="Subtotal (line) 5 2 13 5" xfId="41783"/>
    <cellStyle name="Subtotal (line) 5 2 14" xfId="5782"/>
    <cellStyle name="Subtotal (line) 5 2 14 2" xfId="41784"/>
    <cellStyle name="Subtotal (line) 5 2 14 2 2" xfId="41785"/>
    <cellStyle name="Subtotal (line) 5 2 14 2 3" xfId="41786"/>
    <cellStyle name="Subtotal (line) 5 2 14 2 4" xfId="41787"/>
    <cellStyle name="Subtotal (line) 5 2 14 3" xfId="41788"/>
    <cellStyle name="Subtotal (line) 5 2 14 4" xfId="41789"/>
    <cellStyle name="Subtotal (line) 5 2 14 5" xfId="41790"/>
    <cellStyle name="Subtotal (line) 5 2 15" xfId="5783"/>
    <cellStyle name="Subtotal (line) 5 2 15 2" xfId="41791"/>
    <cellStyle name="Subtotal (line) 5 2 15 2 2" xfId="41792"/>
    <cellStyle name="Subtotal (line) 5 2 15 2 3" xfId="41793"/>
    <cellStyle name="Subtotal (line) 5 2 15 2 4" xfId="41794"/>
    <cellStyle name="Subtotal (line) 5 2 15 3" xfId="41795"/>
    <cellStyle name="Subtotal (line) 5 2 15 4" xfId="41796"/>
    <cellStyle name="Subtotal (line) 5 2 15 5" xfId="41797"/>
    <cellStyle name="Subtotal (line) 5 2 16" xfId="5784"/>
    <cellStyle name="Subtotal (line) 5 2 16 2" xfId="41798"/>
    <cellStyle name="Subtotal (line) 5 2 16 2 2" xfId="41799"/>
    <cellStyle name="Subtotal (line) 5 2 16 2 3" xfId="41800"/>
    <cellStyle name="Subtotal (line) 5 2 16 2 4" xfId="41801"/>
    <cellStyle name="Subtotal (line) 5 2 16 3" xfId="41802"/>
    <cellStyle name="Subtotal (line) 5 2 16 4" xfId="41803"/>
    <cellStyle name="Subtotal (line) 5 2 16 5" xfId="41804"/>
    <cellStyle name="Subtotal (line) 5 2 17" xfId="5785"/>
    <cellStyle name="Subtotal (line) 5 2 17 2" xfId="41805"/>
    <cellStyle name="Subtotal (line) 5 2 17 2 2" xfId="41806"/>
    <cellStyle name="Subtotal (line) 5 2 17 2 3" xfId="41807"/>
    <cellStyle name="Subtotal (line) 5 2 17 2 4" xfId="41808"/>
    <cellStyle name="Subtotal (line) 5 2 17 3" xfId="41809"/>
    <cellStyle name="Subtotal (line) 5 2 17 4" xfId="41810"/>
    <cellStyle name="Subtotal (line) 5 2 17 5" xfId="41811"/>
    <cellStyle name="Subtotal (line) 5 2 18" xfId="5786"/>
    <cellStyle name="Subtotal (line) 5 2 18 2" xfId="41812"/>
    <cellStyle name="Subtotal (line) 5 2 18 2 2" xfId="41813"/>
    <cellStyle name="Subtotal (line) 5 2 18 2 3" xfId="41814"/>
    <cellStyle name="Subtotal (line) 5 2 18 2 4" xfId="41815"/>
    <cellStyle name="Subtotal (line) 5 2 18 3" xfId="41816"/>
    <cellStyle name="Subtotal (line) 5 2 18 4" xfId="41817"/>
    <cellStyle name="Subtotal (line) 5 2 18 5" xfId="41818"/>
    <cellStyle name="Subtotal (line) 5 2 19" xfId="5787"/>
    <cellStyle name="Subtotal (line) 5 2 19 2" xfId="41819"/>
    <cellStyle name="Subtotal (line) 5 2 19 2 2" xfId="41820"/>
    <cellStyle name="Subtotal (line) 5 2 19 2 3" xfId="41821"/>
    <cellStyle name="Subtotal (line) 5 2 19 2 4" xfId="41822"/>
    <cellStyle name="Subtotal (line) 5 2 19 3" xfId="41823"/>
    <cellStyle name="Subtotal (line) 5 2 19 4" xfId="41824"/>
    <cellStyle name="Subtotal (line) 5 2 19 5" xfId="41825"/>
    <cellStyle name="Subtotal (line) 5 2 2" xfId="5788"/>
    <cellStyle name="Subtotal (line) 5 2 2 2" xfId="41826"/>
    <cellStyle name="Subtotal (line) 5 2 2 2 2" xfId="41827"/>
    <cellStyle name="Subtotal (line) 5 2 2 2 3" xfId="41828"/>
    <cellStyle name="Subtotal (line) 5 2 2 2 4" xfId="41829"/>
    <cellStyle name="Subtotal (line) 5 2 2 3" xfId="41830"/>
    <cellStyle name="Subtotal (line) 5 2 2 4" xfId="41831"/>
    <cellStyle name="Subtotal (line) 5 2 2 5" xfId="41832"/>
    <cellStyle name="Subtotal (line) 5 2 20" xfId="5789"/>
    <cellStyle name="Subtotal (line) 5 2 20 2" xfId="41833"/>
    <cellStyle name="Subtotal (line) 5 2 20 2 2" xfId="41834"/>
    <cellStyle name="Subtotal (line) 5 2 20 2 3" xfId="41835"/>
    <cellStyle name="Subtotal (line) 5 2 20 2 4" xfId="41836"/>
    <cellStyle name="Subtotal (line) 5 2 20 3" xfId="41837"/>
    <cellStyle name="Subtotal (line) 5 2 20 4" xfId="41838"/>
    <cellStyle name="Subtotal (line) 5 2 20 5" xfId="41839"/>
    <cellStyle name="Subtotal (line) 5 2 21" xfId="5790"/>
    <cellStyle name="Subtotal (line) 5 2 21 2" xfId="41840"/>
    <cellStyle name="Subtotal (line) 5 2 21 2 2" xfId="41841"/>
    <cellStyle name="Subtotal (line) 5 2 21 2 3" xfId="41842"/>
    <cellStyle name="Subtotal (line) 5 2 21 2 4" xfId="41843"/>
    <cellStyle name="Subtotal (line) 5 2 21 3" xfId="41844"/>
    <cellStyle name="Subtotal (line) 5 2 21 4" xfId="41845"/>
    <cellStyle name="Subtotal (line) 5 2 21 5" xfId="41846"/>
    <cellStyle name="Subtotal (line) 5 2 22" xfId="5791"/>
    <cellStyle name="Subtotal (line) 5 2 22 2" xfId="41847"/>
    <cellStyle name="Subtotal (line) 5 2 22 2 2" xfId="41848"/>
    <cellStyle name="Subtotal (line) 5 2 22 2 3" xfId="41849"/>
    <cellStyle name="Subtotal (line) 5 2 22 2 4" xfId="41850"/>
    <cellStyle name="Subtotal (line) 5 2 22 3" xfId="41851"/>
    <cellStyle name="Subtotal (line) 5 2 22 4" xfId="41852"/>
    <cellStyle name="Subtotal (line) 5 2 22 5" xfId="41853"/>
    <cellStyle name="Subtotal (line) 5 2 23" xfId="5792"/>
    <cellStyle name="Subtotal (line) 5 2 23 2" xfId="41854"/>
    <cellStyle name="Subtotal (line) 5 2 23 2 2" xfId="41855"/>
    <cellStyle name="Subtotal (line) 5 2 23 2 3" xfId="41856"/>
    <cellStyle name="Subtotal (line) 5 2 23 2 4" xfId="41857"/>
    <cellStyle name="Subtotal (line) 5 2 23 3" xfId="41858"/>
    <cellStyle name="Subtotal (line) 5 2 23 4" xfId="41859"/>
    <cellStyle name="Subtotal (line) 5 2 23 5" xfId="41860"/>
    <cellStyle name="Subtotal (line) 5 2 24" xfId="5793"/>
    <cellStyle name="Subtotal (line) 5 2 24 2" xfId="41861"/>
    <cellStyle name="Subtotal (line) 5 2 24 2 2" xfId="41862"/>
    <cellStyle name="Subtotal (line) 5 2 24 2 3" xfId="41863"/>
    <cellStyle name="Subtotal (line) 5 2 24 2 4" xfId="41864"/>
    <cellStyle name="Subtotal (line) 5 2 24 3" xfId="41865"/>
    <cellStyle name="Subtotal (line) 5 2 24 4" xfId="41866"/>
    <cellStyle name="Subtotal (line) 5 2 24 5" xfId="41867"/>
    <cellStyle name="Subtotal (line) 5 2 25" xfId="5794"/>
    <cellStyle name="Subtotal (line) 5 2 25 2" xfId="41868"/>
    <cellStyle name="Subtotal (line) 5 2 25 2 2" xfId="41869"/>
    <cellStyle name="Subtotal (line) 5 2 25 2 3" xfId="41870"/>
    <cellStyle name="Subtotal (line) 5 2 25 2 4" xfId="41871"/>
    <cellStyle name="Subtotal (line) 5 2 25 3" xfId="41872"/>
    <cellStyle name="Subtotal (line) 5 2 25 4" xfId="41873"/>
    <cellStyle name="Subtotal (line) 5 2 25 5" xfId="41874"/>
    <cellStyle name="Subtotal (line) 5 2 26" xfId="5795"/>
    <cellStyle name="Subtotal (line) 5 2 26 2" xfId="41875"/>
    <cellStyle name="Subtotal (line) 5 2 26 2 2" xfId="41876"/>
    <cellStyle name="Subtotal (line) 5 2 26 2 3" xfId="41877"/>
    <cellStyle name="Subtotal (line) 5 2 26 2 4" xfId="41878"/>
    <cellStyle name="Subtotal (line) 5 2 26 3" xfId="41879"/>
    <cellStyle name="Subtotal (line) 5 2 26 4" xfId="41880"/>
    <cellStyle name="Subtotal (line) 5 2 26 5" xfId="41881"/>
    <cellStyle name="Subtotal (line) 5 2 27" xfId="5796"/>
    <cellStyle name="Subtotal (line) 5 2 27 2" xfId="41882"/>
    <cellStyle name="Subtotal (line) 5 2 27 2 2" xfId="41883"/>
    <cellStyle name="Subtotal (line) 5 2 27 2 3" xfId="41884"/>
    <cellStyle name="Subtotal (line) 5 2 27 2 4" xfId="41885"/>
    <cellStyle name="Subtotal (line) 5 2 27 3" xfId="41886"/>
    <cellStyle name="Subtotal (line) 5 2 27 4" xfId="41887"/>
    <cellStyle name="Subtotal (line) 5 2 27 5" xfId="41888"/>
    <cellStyle name="Subtotal (line) 5 2 28" xfId="5797"/>
    <cellStyle name="Subtotal (line) 5 2 28 2" xfId="41889"/>
    <cellStyle name="Subtotal (line) 5 2 28 2 2" xfId="41890"/>
    <cellStyle name="Subtotal (line) 5 2 28 2 3" xfId="41891"/>
    <cellStyle name="Subtotal (line) 5 2 28 2 4" xfId="41892"/>
    <cellStyle name="Subtotal (line) 5 2 28 3" xfId="41893"/>
    <cellStyle name="Subtotal (line) 5 2 28 4" xfId="41894"/>
    <cellStyle name="Subtotal (line) 5 2 28 5" xfId="41895"/>
    <cellStyle name="Subtotal (line) 5 2 29" xfId="5798"/>
    <cellStyle name="Subtotal (line) 5 2 29 2" xfId="41896"/>
    <cellStyle name="Subtotal (line) 5 2 29 2 2" xfId="41897"/>
    <cellStyle name="Subtotal (line) 5 2 29 2 3" xfId="41898"/>
    <cellStyle name="Subtotal (line) 5 2 29 2 4" xfId="41899"/>
    <cellStyle name="Subtotal (line) 5 2 29 3" xfId="41900"/>
    <cellStyle name="Subtotal (line) 5 2 29 4" xfId="41901"/>
    <cellStyle name="Subtotal (line) 5 2 29 5" xfId="41902"/>
    <cellStyle name="Subtotal (line) 5 2 3" xfId="5799"/>
    <cellStyle name="Subtotal (line) 5 2 3 2" xfId="41903"/>
    <cellStyle name="Subtotal (line) 5 2 3 2 2" xfId="41904"/>
    <cellStyle name="Subtotal (line) 5 2 3 2 3" xfId="41905"/>
    <cellStyle name="Subtotal (line) 5 2 3 2 4" xfId="41906"/>
    <cellStyle name="Subtotal (line) 5 2 3 3" xfId="41907"/>
    <cellStyle name="Subtotal (line) 5 2 3 4" xfId="41908"/>
    <cellStyle name="Subtotal (line) 5 2 3 5" xfId="41909"/>
    <cellStyle name="Subtotal (line) 5 2 30" xfId="5800"/>
    <cellStyle name="Subtotal (line) 5 2 30 2" xfId="41910"/>
    <cellStyle name="Subtotal (line) 5 2 30 2 2" xfId="41911"/>
    <cellStyle name="Subtotal (line) 5 2 30 2 3" xfId="41912"/>
    <cellStyle name="Subtotal (line) 5 2 30 2 4" xfId="41913"/>
    <cellStyle name="Subtotal (line) 5 2 30 3" xfId="41914"/>
    <cellStyle name="Subtotal (line) 5 2 30 4" xfId="41915"/>
    <cellStyle name="Subtotal (line) 5 2 30 5" xfId="41916"/>
    <cellStyle name="Subtotal (line) 5 2 31" xfId="5801"/>
    <cellStyle name="Subtotal (line) 5 2 31 2" xfId="41917"/>
    <cellStyle name="Subtotal (line) 5 2 31 2 2" xfId="41918"/>
    <cellStyle name="Subtotal (line) 5 2 31 2 3" xfId="41919"/>
    <cellStyle name="Subtotal (line) 5 2 31 2 4" xfId="41920"/>
    <cellStyle name="Subtotal (line) 5 2 31 3" xfId="41921"/>
    <cellStyle name="Subtotal (line) 5 2 31 4" xfId="41922"/>
    <cellStyle name="Subtotal (line) 5 2 31 5" xfId="41923"/>
    <cellStyle name="Subtotal (line) 5 2 32" xfId="5802"/>
    <cellStyle name="Subtotal (line) 5 2 32 2" xfId="41924"/>
    <cellStyle name="Subtotal (line) 5 2 32 2 2" xfId="41925"/>
    <cellStyle name="Subtotal (line) 5 2 32 2 3" xfId="41926"/>
    <cellStyle name="Subtotal (line) 5 2 32 2 4" xfId="41927"/>
    <cellStyle name="Subtotal (line) 5 2 32 3" xfId="41928"/>
    <cellStyle name="Subtotal (line) 5 2 32 4" xfId="41929"/>
    <cellStyle name="Subtotal (line) 5 2 32 5" xfId="41930"/>
    <cellStyle name="Subtotal (line) 5 2 33" xfId="5803"/>
    <cellStyle name="Subtotal (line) 5 2 33 2" xfId="41931"/>
    <cellStyle name="Subtotal (line) 5 2 33 2 2" xfId="41932"/>
    <cellStyle name="Subtotal (line) 5 2 33 2 3" xfId="41933"/>
    <cellStyle name="Subtotal (line) 5 2 33 2 4" xfId="41934"/>
    <cellStyle name="Subtotal (line) 5 2 33 3" xfId="41935"/>
    <cellStyle name="Subtotal (line) 5 2 33 4" xfId="41936"/>
    <cellStyle name="Subtotal (line) 5 2 33 5" xfId="41937"/>
    <cellStyle name="Subtotal (line) 5 2 34" xfId="5804"/>
    <cellStyle name="Subtotal (line) 5 2 34 2" xfId="41938"/>
    <cellStyle name="Subtotal (line) 5 2 34 2 2" xfId="41939"/>
    <cellStyle name="Subtotal (line) 5 2 34 2 3" xfId="41940"/>
    <cellStyle name="Subtotal (line) 5 2 34 2 4" xfId="41941"/>
    <cellStyle name="Subtotal (line) 5 2 34 3" xfId="41942"/>
    <cellStyle name="Subtotal (line) 5 2 34 4" xfId="41943"/>
    <cellStyle name="Subtotal (line) 5 2 34 5" xfId="41944"/>
    <cellStyle name="Subtotal (line) 5 2 35" xfId="5805"/>
    <cellStyle name="Subtotal (line) 5 2 35 2" xfId="41945"/>
    <cellStyle name="Subtotal (line) 5 2 35 2 2" xfId="41946"/>
    <cellStyle name="Subtotal (line) 5 2 35 2 3" xfId="41947"/>
    <cellStyle name="Subtotal (line) 5 2 35 2 4" xfId="41948"/>
    <cellStyle name="Subtotal (line) 5 2 35 3" xfId="41949"/>
    <cellStyle name="Subtotal (line) 5 2 35 4" xfId="41950"/>
    <cellStyle name="Subtotal (line) 5 2 35 5" xfId="41951"/>
    <cellStyle name="Subtotal (line) 5 2 36" xfId="5806"/>
    <cellStyle name="Subtotal (line) 5 2 36 2" xfId="41952"/>
    <cellStyle name="Subtotal (line) 5 2 36 2 2" xfId="41953"/>
    <cellStyle name="Subtotal (line) 5 2 36 2 3" xfId="41954"/>
    <cellStyle name="Subtotal (line) 5 2 36 2 4" xfId="41955"/>
    <cellStyle name="Subtotal (line) 5 2 36 3" xfId="41956"/>
    <cellStyle name="Subtotal (line) 5 2 36 4" xfId="41957"/>
    <cellStyle name="Subtotal (line) 5 2 36 5" xfId="41958"/>
    <cellStyle name="Subtotal (line) 5 2 37" xfId="5807"/>
    <cellStyle name="Subtotal (line) 5 2 37 2" xfId="41959"/>
    <cellStyle name="Subtotal (line) 5 2 37 2 2" xfId="41960"/>
    <cellStyle name="Subtotal (line) 5 2 37 2 3" xfId="41961"/>
    <cellStyle name="Subtotal (line) 5 2 37 2 4" xfId="41962"/>
    <cellStyle name="Subtotal (line) 5 2 37 3" xfId="41963"/>
    <cellStyle name="Subtotal (line) 5 2 37 4" xfId="41964"/>
    <cellStyle name="Subtotal (line) 5 2 37 5" xfId="41965"/>
    <cellStyle name="Subtotal (line) 5 2 38" xfId="5808"/>
    <cellStyle name="Subtotal (line) 5 2 38 2" xfId="41966"/>
    <cellStyle name="Subtotal (line) 5 2 38 2 2" xfId="41967"/>
    <cellStyle name="Subtotal (line) 5 2 38 2 3" xfId="41968"/>
    <cellStyle name="Subtotal (line) 5 2 38 2 4" xfId="41969"/>
    <cellStyle name="Subtotal (line) 5 2 38 3" xfId="41970"/>
    <cellStyle name="Subtotal (line) 5 2 38 4" xfId="41971"/>
    <cellStyle name="Subtotal (line) 5 2 38 5" xfId="41972"/>
    <cellStyle name="Subtotal (line) 5 2 39" xfId="5809"/>
    <cellStyle name="Subtotal (line) 5 2 39 2" xfId="41973"/>
    <cellStyle name="Subtotal (line) 5 2 39 2 2" xfId="41974"/>
    <cellStyle name="Subtotal (line) 5 2 39 2 3" xfId="41975"/>
    <cellStyle name="Subtotal (line) 5 2 39 2 4" xfId="41976"/>
    <cellStyle name="Subtotal (line) 5 2 39 3" xfId="41977"/>
    <cellStyle name="Subtotal (line) 5 2 39 4" xfId="41978"/>
    <cellStyle name="Subtotal (line) 5 2 39 5" xfId="41979"/>
    <cellStyle name="Subtotal (line) 5 2 4" xfId="5810"/>
    <cellStyle name="Subtotal (line) 5 2 4 2" xfId="41980"/>
    <cellStyle name="Subtotal (line) 5 2 4 2 2" xfId="41981"/>
    <cellStyle name="Subtotal (line) 5 2 4 2 3" xfId="41982"/>
    <cellStyle name="Subtotal (line) 5 2 4 2 4" xfId="41983"/>
    <cellStyle name="Subtotal (line) 5 2 4 3" xfId="41984"/>
    <cellStyle name="Subtotal (line) 5 2 4 4" xfId="41985"/>
    <cellStyle name="Subtotal (line) 5 2 4 5" xfId="41986"/>
    <cellStyle name="Subtotal (line) 5 2 40" xfId="5811"/>
    <cellStyle name="Subtotal (line) 5 2 40 2" xfId="41987"/>
    <cellStyle name="Subtotal (line) 5 2 40 2 2" xfId="41988"/>
    <cellStyle name="Subtotal (line) 5 2 40 2 3" xfId="41989"/>
    <cellStyle name="Subtotal (line) 5 2 40 2 4" xfId="41990"/>
    <cellStyle name="Subtotal (line) 5 2 40 3" xfId="41991"/>
    <cellStyle name="Subtotal (line) 5 2 40 4" xfId="41992"/>
    <cellStyle name="Subtotal (line) 5 2 40 5" xfId="41993"/>
    <cellStyle name="Subtotal (line) 5 2 41" xfId="5812"/>
    <cellStyle name="Subtotal (line) 5 2 41 2" xfId="41994"/>
    <cellStyle name="Subtotal (line) 5 2 41 2 2" xfId="41995"/>
    <cellStyle name="Subtotal (line) 5 2 41 2 3" xfId="41996"/>
    <cellStyle name="Subtotal (line) 5 2 41 2 4" xfId="41997"/>
    <cellStyle name="Subtotal (line) 5 2 41 3" xfId="41998"/>
    <cellStyle name="Subtotal (line) 5 2 41 4" xfId="41999"/>
    <cellStyle name="Subtotal (line) 5 2 41 5" xfId="42000"/>
    <cellStyle name="Subtotal (line) 5 2 42" xfId="5813"/>
    <cellStyle name="Subtotal (line) 5 2 42 2" xfId="42001"/>
    <cellStyle name="Subtotal (line) 5 2 42 2 2" xfId="42002"/>
    <cellStyle name="Subtotal (line) 5 2 42 2 3" xfId="42003"/>
    <cellStyle name="Subtotal (line) 5 2 42 2 4" xfId="42004"/>
    <cellStyle name="Subtotal (line) 5 2 42 3" xfId="42005"/>
    <cellStyle name="Subtotal (line) 5 2 42 4" xfId="42006"/>
    <cellStyle name="Subtotal (line) 5 2 42 5" xfId="42007"/>
    <cellStyle name="Subtotal (line) 5 2 43" xfId="5814"/>
    <cellStyle name="Subtotal (line) 5 2 43 2" xfId="42008"/>
    <cellStyle name="Subtotal (line) 5 2 43 2 2" xfId="42009"/>
    <cellStyle name="Subtotal (line) 5 2 43 2 3" xfId="42010"/>
    <cellStyle name="Subtotal (line) 5 2 43 2 4" xfId="42011"/>
    <cellStyle name="Subtotal (line) 5 2 43 3" xfId="42012"/>
    <cellStyle name="Subtotal (line) 5 2 43 4" xfId="42013"/>
    <cellStyle name="Subtotal (line) 5 2 43 5" xfId="42014"/>
    <cellStyle name="Subtotal (line) 5 2 44" xfId="5815"/>
    <cellStyle name="Subtotal (line) 5 2 44 2" xfId="42015"/>
    <cellStyle name="Subtotal (line) 5 2 44 2 2" xfId="42016"/>
    <cellStyle name="Subtotal (line) 5 2 44 2 3" xfId="42017"/>
    <cellStyle name="Subtotal (line) 5 2 44 2 4" xfId="42018"/>
    <cellStyle name="Subtotal (line) 5 2 44 3" xfId="42019"/>
    <cellStyle name="Subtotal (line) 5 2 44 4" xfId="42020"/>
    <cellStyle name="Subtotal (line) 5 2 44 5" xfId="42021"/>
    <cellStyle name="Subtotal (line) 5 2 45" xfId="42022"/>
    <cellStyle name="Subtotal (line) 5 2 45 2" xfId="42023"/>
    <cellStyle name="Subtotal (line) 5 2 45 3" xfId="42024"/>
    <cellStyle name="Subtotal (line) 5 2 45 4" xfId="42025"/>
    <cellStyle name="Subtotal (line) 5 2 46" xfId="42026"/>
    <cellStyle name="Subtotal (line) 5 2 46 2" xfId="42027"/>
    <cellStyle name="Subtotal (line) 5 2 46 3" xfId="42028"/>
    <cellStyle name="Subtotal (line) 5 2 46 4" xfId="42029"/>
    <cellStyle name="Subtotal (line) 5 2 47" xfId="42030"/>
    <cellStyle name="Subtotal (line) 5 2 48" xfId="42031"/>
    <cellStyle name="Subtotal (line) 5 2 49" xfId="42032"/>
    <cellStyle name="Subtotal (line) 5 2 5" xfId="5816"/>
    <cellStyle name="Subtotal (line) 5 2 5 2" xfId="42033"/>
    <cellStyle name="Subtotal (line) 5 2 5 2 2" xfId="42034"/>
    <cellStyle name="Subtotal (line) 5 2 5 2 3" xfId="42035"/>
    <cellStyle name="Subtotal (line) 5 2 5 2 4" xfId="42036"/>
    <cellStyle name="Subtotal (line) 5 2 5 3" xfId="42037"/>
    <cellStyle name="Subtotal (line) 5 2 5 4" xfId="42038"/>
    <cellStyle name="Subtotal (line) 5 2 5 5" xfId="42039"/>
    <cellStyle name="Subtotal (line) 5 2 6" xfId="5817"/>
    <cellStyle name="Subtotal (line) 5 2 6 2" xfId="42040"/>
    <cellStyle name="Subtotal (line) 5 2 6 2 2" xfId="42041"/>
    <cellStyle name="Subtotal (line) 5 2 6 2 3" xfId="42042"/>
    <cellStyle name="Subtotal (line) 5 2 6 2 4" xfId="42043"/>
    <cellStyle name="Subtotal (line) 5 2 6 3" xfId="42044"/>
    <cellStyle name="Subtotal (line) 5 2 6 4" xfId="42045"/>
    <cellStyle name="Subtotal (line) 5 2 6 5" xfId="42046"/>
    <cellStyle name="Subtotal (line) 5 2 7" xfId="5818"/>
    <cellStyle name="Subtotal (line) 5 2 7 2" xfId="42047"/>
    <cellStyle name="Subtotal (line) 5 2 7 2 2" xfId="42048"/>
    <cellStyle name="Subtotal (line) 5 2 7 2 3" xfId="42049"/>
    <cellStyle name="Subtotal (line) 5 2 7 2 4" xfId="42050"/>
    <cellStyle name="Subtotal (line) 5 2 7 3" xfId="42051"/>
    <cellStyle name="Subtotal (line) 5 2 7 4" xfId="42052"/>
    <cellStyle name="Subtotal (line) 5 2 7 5" xfId="42053"/>
    <cellStyle name="Subtotal (line) 5 2 8" xfId="5819"/>
    <cellStyle name="Subtotal (line) 5 2 8 2" xfId="42054"/>
    <cellStyle name="Subtotal (line) 5 2 8 2 2" xfId="42055"/>
    <cellStyle name="Subtotal (line) 5 2 8 2 3" xfId="42056"/>
    <cellStyle name="Subtotal (line) 5 2 8 2 4" xfId="42057"/>
    <cellStyle name="Subtotal (line) 5 2 8 3" xfId="42058"/>
    <cellStyle name="Subtotal (line) 5 2 8 4" xfId="42059"/>
    <cellStyle name="Subtotal (line) 5 2 8 5" xfId="42060"/>
    <cellStyle name="Subtotal (line) 5 2 9" xfId="5820"/>
    <cellStyle name="Subtotal (line) 5 2 9 2" xfId="42061"/>
    <cellStyle name="Subtotal (line) 5 2 9 2 2" xfId="42062"/>
    <cellStyle name="Subtotal (line) 5 2 9 2 3" xfId="42063"/>
    <cellStyle name="Subtotal (line) 5 2 9 2 4" xfId="42064"/>
    <cellStyle name="Subtotal (line) 5 2 9 3" xfId="42065"/>
    <cellStyle name="Subtotal (line) 5 2 9 4" xfId="42066"/>
    <cellStyle name="Subtotal (line) 5 2 9 5" xfId="42067"/>
    <cellStyle name="Subtotal (line) 5 20" xfId="5821"/>
    <cellStyle name="Subtotal (line) 5 20 2" xfId="42068"/>
    <cellStyle name="Subtotal (line) 5 20 2 2" xfId="42069"/>
    <cellStyle name="Subtotal (line) 5 20 2 3" xfId="42070"/>
    <cellStyle name="Subtotal (line) 5 20 2 4" xfId="42071"/>
    <cellStyle name="Subtotal (line) 5 20 3" xfId="42072"/>
    <cellStyle name="Subtotal (line) 5 20 4" xfId="42073"/>
    <cellStyle name="Subtotal (line) 5 20 5" xfId="42074"/>
    <cellStyle name="Subtotal (line) 5 21" xfId="5822"/>
    <cellStyle name="Subtotal (line) 5 21 2" xfId="42075"/>
    <cellStyle name="Subtotal (line) 5 21 2 2" xfId="42076"/>
    <cellStyle name="Subtotal (line) 5 21 2 3" xfId="42077"/>
    <cellStyle name="Subtotal (line) 5 21 2 4" xfId="42078"/>
    <cellStyle name="Subtotal (line) 5 21 3" xfId="42079"/>
    <cellStyle name="Subtotal (line) 5 21 4" xfId="42080"/>
    <cellStyle name="Subtotal (line) 5 21 5" xfId="42081"/>
    <cellStyle name="Subtotal (line) 5 22" xfId="5823"/>
    <cellStyle name="Subtotal (line) 5 22 2" xfId="42082"/>
    <cellStyle name="Subtotal (line) 5 22 2 2" xfId="42083"/>
    <cellStyle name="Subtotal (line) 5 22 2 3" xfId="42084"/>
    <cellStyle name="Subtotal (line) 5 22 2 4" xfId="42085"/>
    <cellStyle name="Subtotal (line) 5 22 3" xfId="42086"/>
    <cellStyle name="Subtotal (line) 5 22 4" xfId="42087"/>
    <cellStyle name="Subtotal (line) 5 22 5" xfId="42088"/>
    <cellStyle name="Subtotal (line) 5 23" xfId="5824"/>
    <cellStyle name="Subtotal (line) 5 23 2" xfId="42089"/>
    <cellStyle name="Subtotal (line) 5 23 2 2" xfId="42090"/>
    <cellStyle name="Subtotal (line) 5 23 2 3" xfId="42091"/>
    <cellStyle name="Subtotal (line) 5 23 2 4" xfId="42092"/>
    <cellStyle name="Subtotal (line) 5 23 3" xfId="42093"/>
    <cellStyle name="Subtotal (line) 5 23 4" xfId="42094"/>
    <cellStyle name="Subtotal (line) 5 23 5" xfId="42095"/>
    <cellStyle name="Subtotal (line) 5 24" xfId="5825"/>
    <cellStyle name="Subtotal (line) 5 24 2" xfId="42096"/>
    <cellStyle name="Subtotal (line) 5 24 2 2" xfId="42097"/>
    <cellStyle name="Subtotal (line) 5 24 2 3" xfId="42098"/>
    <cellStyle name="Subtotal (line) 5 24 2 4" xfId="42099"/>
    <cellStyle name="Subtotal (line) 5 24 3" xfId="42100"/>
    <cellStyle name="Subtotal (line) 5 24 4" xfId="42101"/>
    <cellStyle name="Subtotal (line) 5 24 5" xfId="42102"/>
    <cellStyle name="Subtotal (line) 5 25" xfId="5826"/>
    <cellStyle name="Subtotal (line) 5 25 2" xfId="42103"/>
    <cellStyle name="Subtotal (line) 5 25 2 2" xfId="42104"/>
    <cellStyle name="Subtotal (line) 5 25 2 3" xfId="42105"/>
    <cellStyle name="Subtotal (line) 5 25 2 4" xfId="42106"/>
    <cellStyle name="Subtotal (line) 5 25 3" xfId="42107"/>
    <cellStyle name="Subtotal (line) 5 25 4" xfId="42108"/>
    <cellStyle name="Subtotal (line) 5 25 5" xfId="42109"/>
    <cellStyle name="Subtotal (line) 5 26" xfId="5827"/>
    <cellStyle name="Subtotal (line) 5 26 2" xfId="42110"/>
    <cellStyle name="Subtotal (line) 5 26 2 2" xfId="42111"/>
    <cellStyle name="Subtotal (line) 5 26 2 3" xfId="42112"/>
    <cellStyle name="Subtotal (line) 5 26 2 4" xfId="42113"/>
    <cellStyle name="Subtotal (line) 5 26 3" xfId="42114"/>
    <cellStyle name="Subtotal (line) 5 26 4" xfId="42115"/>
    <cellStyle name="Subtotal (line) 5 26 5" xfId="42116"/>
    <cellStyle name="Subtotal (line) 5 27" xfId="5828"/>
    <cellStyle name="Subtotal (line) 5 27 2" xfId="42117"/>
    <cellStyle name="Subtotal (line) 5 27 2 2" xfId="42118"/>
    <cellStyle name="Subtotal (line) 5 27 2 3" xfId="42119"/>
    <cellStyle name="Subtotal (line) 5 27 2 4" xfId="42120"/>
    <cellStyle name="Subtotal (line) 5 27 3" xfId="42121"/>
    <cellStyle name="Subtotal (line) 5 27 4" xfId="42122"/>
    <cellStyle name="Subtotal (line) 5 27 5" xfId="42123"/>
    <cellStyle name="Subtotal (line) 5 28" xfId="5829"/>
    <cellStyle name="Subtotal (line) 5 28 2" xfId="42124"/>
    <cellStyle name="Subtotal (line) 5 28 2 2" xfId="42125"/>
    <cellStyle name="Subtotal (line) 5 28 2 3" xfId="42126"/>
    <cellStyle name="Subtotal (line) 5 28 2 4" xfId="42127"/>
    <cellStyle name="Subtotal (line) 5 28 3" xfId="42128"/>
    <cellStyle name="Subtotal (line) 5 28 4" xfId="42129"/>
    <cellStyle name="Subtotal (line) 5 28 5" xfId="42130"/>
    <cellStyle name="Subtotal (line) 5 29" xfId="5830"/>
    <cellStyle name="Subtotal (line) 5 29 2" xfId="42131"/>
    <cellStyle name="Subtotal (line) 5 29 2 2" xfId="42132"/>
    <cellStyle name="Subtotal (line) 5 29 2 3" xfId="42133"/>
    <cellStyle name="Subtotal (line) 5 29 2 4" xfId="42134"/>
    <cellStyle name="Subtotal (line) 5 29 3" xfId="42135"/>
    <cellStyle name="Subtotal (line) 5 29 4" xfId="42136"/>
    <cellStyle name="Subtotal (line) 5 29 5" xfId="42137"/>
    <cellStyle name="Subtotal (line) 5 3" xfId="5831"/>
    <cellStyle name="Subtotal (line) 5 3 2" xfId="42138"/>
    <cellStyle name="Subtotal (line) 5 3 2 2" xfId="42139"/>
    <cellStyle name="Subtotal (line) 5 3 2 3" xfId="42140"/>
    <cellStyle name="Subtotal (line) 5 3 2 4" xfId="42141"/>
    <cellStyle name="Subtotal (line) 5 3 3" xfId="42142"/>
    <cellStyle name="Subtotal (line) 5 3 4" xfId="42143"/>
    <cellStyle name="Subtotal (line) 5 3 5" xfId="42144"/>
    <cellStyle name="Subtotal (line) 5 30" xfId="5832"/>
    <cellStyle name="Subtotal (line) 5 30 2" xfId="42145"/>
    <cellStyle name="Subtotal (line) 5 30 2 2" xfId="42146"/>
    <cellStyle name="Subtotal (line) 5 30 2 3" xfId="42147"/>
    <cellStyle name="Subtotal (line) 5 30 2 4" xfId="42148"/>
    <cellStyle name="Subtotal (line) 5 30 3" xfId="42149"/>
    <cellStyle name="Subtotal (line) 5 30 4" xfId="42150"/>
    <cellStyle name="Subtotal (line) 5 30 5" xfId="42151"/>
    <cellStyle name="Subtotal (line) 5 31" xfId="5833"/>
    <cellStyle name="Subtotal (line) 5 31 2" xfId="42152"/>
    <cellStyle name="Subtotal (line) 5 31 2 2" xfId="42153"/>
    <cellStyle name="Subtotal (line) 5 31 2 3" xfId="42154"/>
    <cellStyle name="Subtotal (line) 5 31 2 4" xfId="42155"/>
    <cellStyle name="Subtotal (line) 5 31 3" xfId="42156"/>
    <cellStyle name="Subtotal (line) 5 31 4" xfId="42157"/>
    <cellStyle name="Subtotal (line) 5 31 5" xfId="42158"/>
    <cellStyle name="Subtotal (line) 5 32" xfId="5834"/>
    <cellStyle name="Subtotal (line) 5 32 2" xfId="42159"/>
    <cellStyle name="Subtotal (line) 5 32 2 2" xfId="42160"/>
    <cellStyle name="Subtotal (line) 5 32 2 3" xfId="42161"/>
    <cellStyle name="Subtotal (line) 5 32 2 4" xfId="42162"/>
    <cellStyle name="Subtotal (line) 5 32 3" xfId="42163"/>
    <cellStyle name="Subtotal (line) 5 32 4" xfId="42164"/>
    <cellStyle name="Subtotal (line) 5 32 5" xfId="42165"/>
    <cellStyle name="Subtotal (line) 5 33" xfId="5835"/>
    <cellStyle name="Subtotal (line) 5 33 2" xfId="42166"/>
    <cellStyle name="Subtotal (line) 5 33 2 2" xfId="42167"/>
    <cellStyle name="Subtotal (line) 5 33 2 3" xfId="42168"/>
    <cellStyle name="Subtotal (line) 5 33 2 4" xfId="42169"/>
    <cellStyle name="Subtotal (line) 5 33 3" xfId="42170"/>
    <cellStyle name="Subtotal (line) 5 33 4" xfId="42171"/>
    <cellStyle name="Subtotal (line) 5 33 5" xfId="42172"/>
    <cellStyle name="Subtotal (line) 5 34" xfId="5836"/>
    <cellStyle name="Subtotal (line) 5 34 2" xfId="42173"/>
    <cellStyle name="Subtotal (line) 5 34 2 2" xfId="42174"/>
    <cellStyle name="Subtotal (line) 5 34 2 3" xfId="42175"/>
    <cellStyle name="Subtotal (line) 5 34 2 4" xfId="42176"/>
    <cellStyle name="Subtotal (line) 5 34 3" xfId="42177"/>
    <cellStyle name="Subtotal (line) 5 34 4" xfId="42178"/>
    <cellStyle name="Subtotal (line) 5 34 5" xfId="42179"/>
    <cellStyle name="Subtotal (line) 5 35" xfId="5837"/>
    <cellStyle name="Subtotal (line) 5 35 2" xfId="42180"/>
    <cellStyle name="Subtotal (line) 5 35 2 2" xfId="42181"/>
    <cellStyle name="Subtotal (line) 5 35 2 3" xfId="42182"/>
    <cellStyle name="Subtotal (line) 5 35 2 4" xfId="42183"/>
    <cellStyle name="Subtotal (line) 5 35 3" xfId="42184"/>
    <cellStyle name="Subtotal (line) 5 35 4" xfId="42185"/>
    <cellStyle name="Subtotal (line) 5 35 5" xfId="42186"/>
    <cellStyle name="Subtotal (line) 5 36" xfId="5838"/>
    <cellStyle name="Subtotal (line) 5 36 2" xfId="42187"/>
    <cellStyle name="Subtotal (line) 5 36 2 2" xfId="42188"/>
    <cellStyle name="Subtotal (line) 5 36 2 3" xfId="42189"/>
    <cellStyle name="Subtotal (line) 5 36 2 4" xfId="42190"/>
    <cellStyle name="Subtotal (line) 5 36 3" xfId="42191"/>
    <cellStyle name="Subtotal (line) 5 36 4" xfId="42192"/>
    <cellStyle name="Subtotal (line) 5 36 5" xfId="42193"/>
    <cellStyle name="Subtotal (line) 5 37" xfId="5839"/>
    <cellStyle name="Subtotal (line) 5 37 2" xfId="42194"/>
    <cellStyle name="Subtotal (line) 5 37 2 2" xfId="42195"/>
    <cellStyle name="Subtotal (line) 5 37 2 3" xfId="42196"/>
    <cellStyle name="Subtotal (line) 5 37 2 4" xfId="42197"/>
    <cellStyle name="Subtotal (line) 5 37 3" xfId="42198"/>
    <cellStyle name="Subtotal (line) 5 37 4" xfId="42199"/>
    <cellStyle name="Subtotal (line) 5 37 5" xfId="42200"/>
    <cellStyle name="Subtotal (line) 5 38" xfId="5840"/>
    <cellStyle name="Subtotal (line) 5 38 2" xfId="42201"/>
    <cellStyle name="Subtotal (line) 5 38 2 2" xfId="42202"/>
    <cellStyle name="Subtotal (line) 5 38 2 3" xfId="42203"/>
    <cellStyle name="Subtotal (line) 5 38 2 4" xfId="42204"/>
    <cellStyle name="Subtotal (line) 5 38 3" xfId="42205"/>
    <cellStyle name="Subtotal (line) 5 38 4" xfId="42206"/>
    <cellStyle name="Subtotal (line) 5 38 5" xfId="42207"/>
    <cellStyle name="Subtotal (line) 5 39" xfId="5841"/>
    <cellStyle name="Subtotal (line) 5 39 2" xfId="42208"/>
    <cellStyle name="Subtotal (line) 5 39 2 2" xfId="42209"/>
    <cellStyle name="Subtotal (line) 5 39 2 3" xfId="42210"/>
    <cellStyle name="Subtotal (line) 5 39 2 4" xfId="42211"/>
    <cellStyle name="Subtotal (line) 5 39 3" xfId="42212"/>
    <cellStyle name="Subtotal (line) 5 39 4" xfId="42213"/>
    <cellStyle name="Subtotal (line) 5 39 5" xfId="42214"/>
    <cellStyle name="Subtotal (line) 5 4" xfId="5842"/>
    <cellStyle name="Subtotal (line) 5 4 2" xfId="42215"/>
    <cellStyle name="Subtotal (line) 5 4 2 2" xfId="42216"/>
    <cellStyle name="Subtotal (line) 5 4 2 3" xfId="42217"/>
    <cellStyle name="Subtotal (line) 5 4 2 4" xfId="42218"/>
    <cellStyle name="Subtotal (line) 5 4 3" xfId="42219"/>
    <cellStyle name="Subtotal (line) 5 4 4" xfId="42220"/>
    <cellStyle name="Subtotal (line) 5 4 5" xfId="42221"/>
    <cellStyle name="Subtotal (line) 5 40" xfId="5843"/>
    <cellStyle name="Subtotal (line) 5 40 2" xfId="42222"/>
    <cellStyle name="Subtotal (line) 5 40 2 2" xfId="42223"/>
    <cellStyle name="Subtotal (line) 5 40 2 3" xfId="42224"/>
    <cellStyle name="Subtotal (line) 5 40 2 4" xfId="42225"/>
    <cellStyle name="Subtotal (line) 5 40 3" xfId="42226"/>
    <cellStyle name="Subtotal (line) 5 40 4" xfId="42227"/>
    <cellStyle name="Subtotal (line) 5 40 5" xfId="42228"/>
    <cellStyle name="Subtotal (line) 5 41" xfId="5844"/>
    <cellStyle name="Subtotal (line) 5 41 2" xfId="42229"/>
    <cellStyle name="Subtotal (line) 5 41 2 2" xfId="42230"/>
    <cellStyle name="Subtotal (line) 5 41 2 3" xfId="42231"/>
    <cellStyle name="Subtotal (line) 5 41 2 4" xfId="42232"/>
    <cellStyle name="Subtotal (line) 5 41 3" xfId="42233"/>
    <cellStyle name="Subtotal (line) 5 41 4" xfId="42234"/>
    <cellStyle name="Subtotal (line) 5 41 5" xfId="42235"/>
    <cellStyle name="Subtotal (line) 5 42" xfId="5845"/>
    <cellStyle name="Subtotal (line) 5 42 2" xfId="42236"/>
    <cellStyle name="Subtotal (line) 5 42 2 2" xfId="42237"/>
    <cellStyle name="Subtotal (line) 5 42 2 3" xfId="42238"/>
    <cellStyle name="Subtotal (line) 5 42 2 4" xfId="42239"/>
    <cellStyle name="Subtotal (line) 5 42 3" xfId="42240"/>
    <cellStyle name="Subtotal (line) 5 42 4" xfId="42241"/>
    <cellStyle name="Subtotal (line) 5 42 5" xfId="42242"/>
    <cellStyle name="Subtotal (line) 5 43" xfId="5846"/>
    <cellStyle name="Subtotal (line) 5 43 2" xfId="42243"/>
    <cellStyle name="Subtotal (line) 5 43 2 2" xfId="42244"/>
    <cellStyle name="Subtotal (line) 5 43 2 3" xfId="42245"/>
    <cellStyle name="Subtotal (line) 5 43 2 4" xfId="42246"/>
    <cellStyle name="Subtotal (line) 5 43 3" xfId="42247"/>
    <cellStyle name="Subtotal (line) 5 43 4" xfId="42248"/>
    <cellStyle name="Subtotal (line) 5 43 5" xfId="42249"/>
    <cellStyle name="Subtotal (line) 5 44" xfId="5847"/>
    <cellStyle name="Subtotal (line) 5 44 2" xfId="42250"/>
    <cellStyle name="Subtotal (line) 5 44 2 2" xfId="42251"/>
    <cellStyle name="Subtotal (line) 5 44 2 3" xfId="42252"/>
    <cellStyle name="Subtotal (line) 5 44 2 4" xfId="42253"/>
    <cellStyle name="Subtotal (line) 5 44 3" xfId="42254"/>
    <cellStyle name="Subtotal (line) 5 44 4" xfId="42255"/>
    <cellStyle name="Subtotal (line) 5 44 5" xfId="42256"/>
    <cellStyle name="Subtotal (line) 5 45" xfId="5848"/>
    <cellStyle name="Subtotal (line) 5 45 2" xfId="42257"/>
    <cellStyle name="Subtotal (line) 5 45 2 2" xfId="42258"/>
    <cellStyle name="Subtotal (line) 5 45 2 3" xfId="42259"/>
    <cellStyle name="Subtotal (line) 5 45 2 4" xfId="42260"/>
    <cellStyle name="Subtotal (line) 5 45 3" xfId="42261"/>
    <cellStyle name="Subtotal (line) 5 45 4" xfId="42262"/>
    <cellStyle name="Subtotal (line) 5 45 5" xfId="42263"/>
    <cellStyle name="Subtotal (line) 5 46" xfId="42264"/>
    <cellStyle name="Subtotal (line) 5 46 2" xfId="42265"/>
    <cellStyle name="Subtotal (line) 5 46 3" xfId="42266"/>
    <cellStyle name="Subtotal (line) 5 46 4" xfId="42267"/>
    <cellStyle name="Subtotal (line) 5 47" xfId="42268"/>
    <cellStyle name="Subtotal (line) 5 47 2" xfId="42269"/>
    <cellStyle name="Subtotal (line) 5 47 3" xfId="42270"/>
    <cellStyle name="Subtotal (line) 5 47 4" xfId="42271"/>
    <cellStyle name="Subtotal (line) 5 48" xfId="42272"/>
    <cellStyle name="Subtotal (line) 5 49" xfId="42273"/>
    <cellStyle name="Subtotal (line) 5 5" xfId="5849"/>
    <cellStyle name="Subtotal (line) 5 5 2" xfId="42274"/>
    <cellStyle name="Subtotal (line) 5 5 2 2" xfId="42275"/>
    <cellStyle name="Subtotal (line) 5 5 2 3" xfId="42276"/>
    <cellStyle name="Subtotal (line) 5 5 2 4" xfId="42277"/>
    <cellStyle name="Subtotal (line) 5 5 3" xfId="42278"/>
    <cellStyle name="Subtotal (line) 5 5 4" xfId="42279"/>
    <cellStyle name="Subtotal (line) 5 5 5" xfId="42280"/>
    <cellStyle name="Subtotal (line) 5 50" xfId="42281"/>
    <cellStyle name="Subtotal (line) 5 6" xfId="5850"/>
    <cellStyle name="Subtotal (line) 5 6 2" xfId="42282"/>
    <cellStyle name="Subtotal (line) 5 6 2 2" xfId="42283"/>
    <cellStyle name="Subtotal (line) 5 6 2 3" xfId="42284"/>
    <cellStyle name="Subtotal (line) 5 6 2 4" xfId="42285"/>
    <cellStyle name="Subtotal (line) 5 6 3" xfId="42286"/>
    <cellStyle name="Subtotal (line) 5 6 4" xfId="42287"/>
    <cellStyle name="Subtotal (line) 5 6 5" xfId="42288"/>
    <cellStyle name="Subtotal (line) 5 7" xfId="5851"/>
    <cellStyle name="Subtotal (line) 5 7 2" xfId="42289"/>
    <cellStyle name="Subtotal (line) 5 7 2 2" xfId="42290"/>
    <cellStyle name="Subtotal (line) 5 7 2 3" xfId="42291"/>
    <cellStyle name="Subtotal (line) 5 7 2 4" xfId="42292"/>
    <cellStyle name="Subtotal (line) 5 7 3" xfId="42293"/>
    <cellStyle name="Subtotal (line) 5 7 4" xfId="42294"/>
    <cellStyle name="Subtotal (line) 5 7 5" xfId="42295"/>
    <cellStyle name="Subtotal (line) 5 8" xfId="5852"/>
    <cellStyle name="Subtotal (line) 5 8 2" xfId="42296"/>
    <cellStyle name="Subtotal (line) 5 8 2 2" xfId="42297"/>
    <cellStyle name="Subtotal (line) 5 8 2 3" xfId="42298"/>
    <cellStyle name="Subtotal (line) 5 8 2 4" xfId="42299"/>
    <cellStyle name="Subtotal (line) 5 8 3" xfId="42300"/>
    <cellStyle name="Subtotal (line) 5 8 4" xfId="42301"/>
    <cellStyle name="Subtotal (line) 5 8 5" xfId="42302"/>
    <cellStyle name="Subtotal (line) 5 9" xfId="5853"/>
    <cellStyle name="Subtotal (line) 5 9 2" xfId="42303"/>
    <cellStyle name="Subtotal (line) 5 9 2 2" xfId="42304"/>
    <cellStyle name="Subtotal (line) 5 9 2 3" xfId="42305"/>
    <cellStyle name="Subtotal (line) 5 9 2 4" xfId="42306"/>
    <cellStyle name="Subtotal (line) 5 9 3" xfId="42307"/>
    <cellStyle name="Subtotal (line) 5 9 4" xfId="42308"/>
    <cellStyle name="Subtotal (line) 5 9 5" xfId="42309"/>
    <cellStyle name="Subtotal (line) 6" xfId="5854"/>
    <cellStyle name="Subtotal (line) 6 10" xfId="5855"/>
    <cellStyle name="Subtotal (line) 6 10 2" xfId="42310"/>
    <cellStyle name="Subtotal (line) 6 10 2 2" xfId="42311"/>
    <cellStyle name="Subtotal (line) 6 10 2 3" xfId="42312"/>
    <cellStyle name="Subtotal (line) 6 10 2 4" xfId="42313"/>
    <cellStyle name="Subtotal (line) 6 10 3" xfId="42314"/>
    <cellStyle name="Subtotal (line) 6 10 4" xfId="42315"/>
    <cellStyle name="Subtotal (line) 6 10 5" xfId="42316"/>
    <cellStyle name="Subtotal (line) 6 11" xfId="5856"/>
    <cellStyle name="Subtotal (line) 6 11 2" xfId="42317"/>
    <cellStyle name="Subtotal (line) 6 11 2 2" xfId="42318"/>
    <cellStyle name="Subtotal (line) 6 11 2 3" xfId="42319"/>
    <cellStyle name="Subtotal (line) 6 11 2 4" xfId="42320"/>
    <cellStyle name="Subtotal (line) 6 11 3" xfId="42321"/>
    <cellStyle name="Subtotal (line) 6 11 4" xfId="42322"/>
    <cellStyle name="Subtotal (line) 6 11 5" xfId="42323"/>
    <cellStyle name="Subtotal (line) 6 12" xfId="5857"/>
    <cellStyle name="Subtotal (line) 6 12 2" xfId="42324"/>
    <cellStyle name="Subtotal (line) 6 12 2 2" xfId="42325"/>
    <cellStyle name="Subtotal (line) 6 12 2 3" xfId="42326"/>
    <cellStyle name="Subtotal (line) 6 12 2 4" xfId="42327"/>
    <cellStyle name="Subtotal (line) 6 12 3" xfId="42328"/>
    <cellStyle name="Subtotal (line) 6 12 4" xfId="42329"/>
    <cellStyle name="Subtotal (line) 6 12 5" xfId="42330"/>
    <cellStyle name="Subtotal (line) 6 13" xfId="5858"/>
    <cellStyle name="Subtotal (line) 6 13 2" xfId="42331"/>
    <cellStyle name="Subtotal (line) 6 13 2 2" xfId="42332"/>
    <cellStyle name="Subtotal (line) 6 13 2 3" xfId="42333"/>
    <cellStyle name="Subtotal (line) 6 13 2 4" xfId="42334"/>
    <cellStyle name="Subtotal (line) 6 13 3" xfId="42335"/>
    <cellStyle name="Subtotal (line) 6 13 4" xfId="42336"/>
    <cellStyle name="Subtotal (line) 6 13 5" xfId="42337"/>
    <cellStyle name="Subtotal (line) 6 14" xfId="5859"/>
    <cellStyle name="Subtotal (line) 6 14 2" xfId="42338"/>
    <cellStyle name="Subtotal (line) 6 14 2 2" xfId="42339"/>
    <cellStyle name="Subtotal (line) 6 14 2 3" xfId="42340"/>
    <cellStyle name="Subtotal (line) 6 14 2 4" xfId="42341"/>
    <cellStyle name="Subtotal (line) 6 14 3" xfId="42342"/>
    <cellStyle name="Subtotal (line) 6 14 4" xfId="42343"/>
    <cellStyle name="Subtotal (line) 6 14 5" xfId="42344"/>
    <cellStyle name="Subtotal (line) 6 15" xfId="5860"/>
    <cellStyle name="Subtotal (line) 6 15 2" xfId="42345"/>
    <cellStyle name="Subtotal (line) 6 15 2 2" xfId="42346"/>
    <cellStyle name="Subtotal (line) 6 15 2 3" xfId="42347"/>
    <cellStyle name="Subtotal (line) 6 15 2 4" xfId="42348"/>
    <cellStyle name="Subtotal (line) 6 15 3" xfId="42349"/>
    <cellStyle name="Subtotal (line) 6 15 4" xfId="42350"/>
    <cellStyle name="Subtotal (line) 6 15 5" xfId="42351"/>
    <cellStyle name="Subtotal (line) 6 16" xfId="5861"/>
    <cellStyle name="Subtotal (line) 6 16 2" xfId="42352"/>
    <cellStyle name="Subtotal (line) 6 16 2 2" xfId="42353"/>
    <cellStyle name="Subtotal (line) 6 16 2 3" xfId="42354"/>
    <cellStyle name="Subtotal (line) 6 16 2 4" xfId="42355"/>
    <cellStyle name="Subtotal (line) 6 16 3" xfId="42356"/>
    <cellStyle name="Subtotal (line) 6 16 4" xfId="42357"/>
    <cellStyle name="Subtotal (line) 6 16 5" xfId="42358"/>
    <cellStyle name="Subtotal (line) 6 17" xfId="5862"/>
    <cellStyle name="Subtotal (line) 6 17 2" xfId="42359"/>
    <cellStyle name="Subtotal (line) 6 17 2 2" xfId="42360"/>
    <cellStyle name="Subtotal (line) 6 17 2 3" xfId="42361"/>
    <cellStyle name="Subtotal (line) 6 17 2 4" xfId="42362"/>
    <cellStyle name="Subtotal (line) 6 17 3" xfId="42363"/>
    <cellStyle name="Subtotal (line) 6 17 4" xfId="42364"/>
    <cellStyle name="Subtotal (line) 6 17 5" xfId="42365"/>
    <cellStyle name="Subtotal (line) 6 18" xfId="5863"/>
    <cellStyle name="Subtotal (line) 6 18 2" xfId="42366"/>
    <cellStyle name="Subtotal (line) 6 18 2 2" xfId="42367"/>
    <cellStyle name="Subtotal (line) 6 18 2 3" xfId="42368"/>
    <cellStyle name="Subtotal (line) 6 18 2 4" xfId="42369"/>
    <cellStyle name="Subtotal (line) 6 18 3" xfId="42370"/>
    <cellStyle name="Subtotal (line) 6 18 4" xfId="42371"/>
    <cellStyle name="Subtotal (line) 6 18 5" xfId="42372"/>
    <cellStyle name="Subtotal (line) 6 19" xfId="5864"/>
    <cellStyle name="Subtotal (line) 6 19 2" xfId="42373"/>
    <cellStyle name="Subtotal (line) 6 19 2 2" xfId="42374"/>
    <cellStyle name="Subtotal (line) 6 19 2 3" xfId="42375"/>
    <cellStyle name="Subtotal (line) 6 19 2 4" xfId="42376"/>
    <cellStyle name="Subtotal (line) 6 19 3" xfId="42377"/>
    <cellStyle name="Subtotal (line) 6 19 4" xfId="42378"/>
    <cellStyle name="Subtotal (line) 6 19 5" xfId="42379"/>
    <cellStyle name="Subtotal (line) 6 2" xfId="5865"/>
    <cellStyle name="Subtotal (line) 6 2 10" xfId="5866"/>
    <cellStyle name="Subtotal (line) 6 2 10 2" xfId="42380"/>
    <cellStyle name="Subtotal (line) 6 2 10 2 2" xfId="42381"/>
    <cellStyle name="Subtotal (line) 6 2 10 2 3" xfId="42382"/>
    <cellStyle name="Subtotal (line) 6 2 10 2 4" xfId="42383"/>
    <cellStyle name="Subtotal (line) 6 2 10 3" xfId="42384"/>
    <cellStyle name="Subtotal (line) 6 2 10 4" xfId="42385"/>
    <cellStyle name="Subtotal (line) 6 2 10 5" xfId="42386"/>
    <cellStyle name="Subtotal (line) 6 2 11" xfId="5867"/>
    <cellStyle name="Subtotal (line) 6 2 11 2" xfId="42387"/>
    <cellStyle name="Subtotal (line) 6 2 11 2 2" xfId="42388"/>
    <cellStyle name="Subtotal (line) 6 2 11 2 3" xfId="42389"/>
    <cellStyle name="Subtotal (line) 6 2 11 2 4" xfId="42390"/>
    <cellStyle name="Subtotal (line) 6 2 11 3" xfId="42391"/>
    <cellStyle name="Subtotal (line) 6 2 11 4" xfId="42392"/>
    <cellStyle name="Subtotal (line) 6 2 11 5" xfId="42393"/>
    <cellStyle name="Subtotal (line) 6 2 12" xfId="5868"/>
    <cellStyle name="Subtotal (line) 6 2 12 2" xfId="42394"/>
    <cellStyle name="Subtotal (line) 6 2 12 2 2" xfId="42395"/>
    <cellStyle name="Subtotal (line) 6 2 12 2 3" xfId="42396"/>
    <cellStyle name="Subtotal (line) 6 2 12 2 4" xfId="42397"/>
    <cellStyle name="Subtotal (line) 6 2 12 3" xfId="42398"/>
    <cellStyle name="Subtotal (line) 6 2 12 4" xfId="42399"/>
    <cellStyle name="Subtotal (line) 6 2 12 5" xfId="42400"/>
    <cellStyle name="Subtotal (line) 6 2 13" xfId="5869"/>
    <cellStyle name="Subtotal (line) 6 2 13 2" xfId="42401"/>
    <cellStyle name="Subtotal (line) 6 2 13 2 2" xfId="42402"/>
    <cellStyle name="Subtotal (line) 6 2 13 2 3" xfId="42403"/>
    <cellStyle name="Subtotal (line) 6 2 13 2 4" xfId="42404"/>
    <cellStyle name="Subtotal (line) 6 2 13 3" xfId="42405"/>
    <cellStyle name="Subtotal (line) 6 2 13 4" xfId="42406"/>
    <cellStyle name="Subtotal (line) 6 2 13 5" xfId="42407"/>
    <cellStyle name="Subtotal (line) 6 2 14" xfId="5870"/>
    <cellStyle name="Subtotal (line) 6 2 14 2" xfId="42408"/>
    <cellStyle name="Subtotal (line) 6 2 14 2 2" xfId="42409"/>
    <cellStyle name="Subtotal (line) 6 2 14 2 3" xfId="42410"/>
    <cellStyle name="Subtotal (line) 6 2 14 2 4" xfId="42411"/>
    <cellStyle name="Subtotal (line) 6 2 14 3" xfId="42412"/>
    <cellStyle name="Subtotal (line) 6 2 14 4" xfId="42413"/>
    <cellStyle name="Subtotal (line) 6 2 14 5" xfId="42414"/>
    <cellStyle name="Subtotal (line) 6 2 15" xfId="5871"/>
    <cellStyle name="Subtotal (line) 6 2 15 2" xfId="42415"/>
    <cellStyle name="Subtotal (line) 6 2 15 2 2" xfId="42416"/>
    <cellStyle name="Subtotal (line) 6 2 15 2 3" xfId="42417"/>
    <cellStyle name="Subtotal (line) 6 2 15 2 4" xfId="42418"/>
    <cellStyle name="Subtotal (line) 6 2 15 3" xfId="42419"/>
    <cellStyle name="Subtotal (line) 6 2 15 4" xfId="42420"/>
    <cellStyle name="Subtotal (line) 6 2 15 5" xfId="42421"/>
    <cellStyle name="Subtotal (line) 6 2 16" xfId="5872"/>
    <cellStyle name="Subtotal (line) 6 2 16 2" xfId="42422"/>
    <cellStyle name="Subtotal (line) 6 2 16 2 2" xfId="42423"/>
    <cellStyle name="Subtotal (line) 6 2 16 2 3" xfId="42424"/>
    <cellStyle name="Subtotal (line) 6 2 16 2 4" xfId="42425"/>
    <cellStyle name="Subtotal (line) 6 2 16 3" xfId="42426"/>
    <cellStyle name="Subtotal (line) 6 2 16 4" xfId="42427"/>
    <cellStyle name="Subtotal (line) 6 2 16 5" xfId="42428"/>
    <cellStyle name="Subtotal (line) 6 2 17" xfId="5873"/>
    <cellStyle name="Subtotal (line) 6 2 17 2" xfId="42429"/>
    <cellStyle name="Subtotal (line) 6 2 17 2 2" xfId="42430"/>
    <cellStyle name="Subtotal (line) 6 2 17 2 3" xfId="42431"/>
    <cellStyle name="Subtotal (line) 6 2 17 2 4" xfId="42432"/>
    <cellStyle name="Subtotal (line) 6 2 17 3" xfId="42433"/>
    <cellStyle name="Subtotal (line) 6 2 17 4" xfId="42434"/>
    <cellStyle name="Subtotal (line) 6 2 17 5" xfId="42435"/>
    <cellStyle name="Subtotal (line) 6 2 18" xfId="5874"/>
    <cellStyle name="Subtotal (line) 6 2 18 2" xfId="42436"/>
    <cellStyle name="Subtotal (line) 6 2 18 2 2" xfId="42437"/>
    <cellStyle name="Subtotal (line) 6 2 18 2 3" xfId="42438"/>
    <cellStyle name="Subtotal (line) 6 2 18 2 4" xfId="42439"/>
    <cellStyle name="Subtotal (line) 6 2 18 3" xfId="42440"/>
    <cellStyle name="Subtotal (line) 6 2 18 4" xfId="42441"/>
    <cellStyle name="Subtotal (line) 6 2 18 5" xfId="42442"/>
    <cellStyle name="Subtotal (line) 6 2 19" xfId="5875"/>
    <cellStyle name="Subtotal (line) 6 2 19 2" xfId="42443"/>
    <cellStyle name="Subtotal (line) 6 2 19 2 2" xfId="42444"/>
    <cellStyle name="Subtotal (line) 6 2 19 2 3" xfId="42445"/>
    <cellStyle name="Subtotal (line) 6 2 19 2 4" xfId="42446"/>
    <cellStyle name="Subtotal (line) 6 2 19 3" xfId="42447"/>
    <cellStyle name="Subtotal (line) 6 2 19 4" xfId="42448"/>
    <cellStyle name="Subtotal (line) 6 2 19 5" xfId="42449"/>
    <cellStyle name="Subtotal (line) 6 2 2" xfId="5876"/>
    <cellStyle name="Subtotal (line) 6 2 2 2" xfId="42450"/>
    <cellStyle name="Subtotal (line) 6 2 2 2 2" xfId="42451"/>
    <cellStyle name="Subtotal (line) 6 2 2 2 3" xfId="42452"/>
    <cellStyle name="Subtotal (line) 6 2 2 2 4" xfId="42453"/>
    <cellStyle name="Subtotal (line) 6 2 2 3" xfId="42454"/>
    <cellStyle name="Subtotal (line) 6 2 2 4" xfId="42455"/>
    <cellStyle name="Subtotal (line) 6 2 2 5" xfId="42456"/>
    <cellStyle name="Subtotal (line) 6 2 20" xfId="5877"/>
    <cellStyle name="Subtotal (line) 6 2 20 2" xfId="42457"/>
    <cellStyle name="Subtotal (line) 6 2 20 2 2" xfId="42458"/>
    <cellStyle name="Subtotal (line) 6 2 20 2 3" xfId="42459"/>
    <cellStyle name="Subtotal (line) 6 2 20 2 4" xfId="42460"/>
    <cellStyle name="Subtotal (line) 6 2 20 3" xfId="42461"/>
    <cellStyle name="Subtotal (line) 6 2 20 4" xfId="42462"/>
    <cellStyle name="Subtotal (line) 6 2 20 5" xfId="42463"/>
    <cellStyle name="Subtotal (line) 6 2 21" xfId="5878"/>
    <cellStyle name="Subtotal (line) 6 2 21 2" xfId="42464"/>
    <cellStyle name="Subtotal (line) 6 2 21 2 2" xfId="42465"/>
    <cellStyle name="Subtotal (line) 6 2 21 2 3" xfId="42466"/>
    <cellStyle name="Subtotal (line) 6 2 21 2 4" xfId="42467"/>
    <cellStyle name="Subtotal (line) 6 2 21 3" xfId="42468"/>
    <cellStyle name="Subtotal (line) 6 2 21 4" xfId="42469"/>
    <cellStyle name="Subtotal (line) 6 2 21 5" xfId="42470"/>
    <cellStyle name="Subtotal (line) 6 2 22" xfId="5879"/>
    <cellStyle name="Subtotal (line) 6 2 22 2" xfId="42471"/>
    <cellStyle name="Subtotal (line) 6 2 22 2 2" xfId="42472"/>
    <cellStyle name="Subtotal (line) 6 2 22 2 3" xfId="42473"/>
    <cellStyle name="Subtotal (line) 6 2 22 2 4" xfId="42474"/>
    <cellStyle name="Subtotal (line) 6 2 22 3" xfId="42475"/>
    <cellStyle name="Subtotal (line) 6 2 22 4" xfId="42476"/>
    <cellStyle name="Subtotal (line) 6 2 22 5" xfId="42477"/>
    <cellStyle name="Subtotal (line) 6 2 23" xfId="5880"/>
    <cellStyle name="Subtotal (line) 6 2 23 2" xfId="42478"/>
    <cellStyle name="Subtotal (line) 6 2 23 2 2" xfId="42479"/>
    <cellStyle name="Subtotal (line) 6 2 23 2 3" xfId="42480"/>
    <cellStyle name="Subtotal (line) 6 2 23 2 4" xfId="42481"/>
    <cellStyle name="Subtotal (line) 6 2 23 3" xfId="42482"/>
    <cellStyle name="Subtotal (line) 6 2 23 4" xfId="42483"/>
    <cellStyle name="Subtotal (line) 6 2 23 5" xfId="42484"/>
    <cellStyle name="Subtotal (line) 6 2 24" xfId="5881"/>
    <cellStyle name="Subtotal (line) 6 2 24 2" xfId="42485"/>
    <cellStyle name="Subtotal (line) 6 2 24 2 2" xfId="42486"/>
    <cellStyle name="Subtotal (line) 6 2 24 2 3" xfId="42487"/>
    <cellStyle name="Subtotal (line) 6 2 24 2 4" xfId="42488"/>
    <cellStyle name="Subtotal (line) 6 2 24 3" xfId="42489"/>
    <cellStyle name="Subtotal (line) 6 2 24 4" xfId="42490"/>
    <cellStyle name="Subtotal (line) 6 2 24 5" xfId="42491"/>
    <cellStyle name="Subtotal (line) 6 2 25" xfId="5882"/>
    <cellStyle name="Subtotal (line) 6 2 25 2" xfId="42492"/>
    <cellStyle name="Subtotal (line) 6 2 25 2 2" xfId="42493"/>
    <cellStyle name="Subtotal (line) 6 2 25 2 3" xfId="42494"/>
    <cellStyle name="Subtotal (line) 6 2 25 2 4" xfId="42495"/>
    <cellStyle name="Subtotal (line) 6 2 25 3" xfId="42496"/>
    <cellStyle name="Subtotal (line) 6 2 25 4" xfId="42497"/>
    <cellStyle name="Subtotal (line) 6 2 25 5" xfId="42498"/>
    <cellStyle name="Subtotal (line) 6 2 26" xfId="5883"/>
    <cellStyle name="Subtotal (line) 6 2 26 2" xfId="42499"/>
    <cellStyle name="Subtotal (line) 6 2 26 2 2" xfId="42500"/>
    <cellStyle name="Subtotal (line) 6 2 26 2 3" xfId="42501"/>
    <cellStyle name="Subtotal (line) 6 2 26 2 4" xfId="42502"/>
    <cellStyle name="Subtotal (line) 6 2 26 3" xfId="42503"/>
    <cellStyle name="Subtotal (line) 6 2 26 4" xfId="42504"/>
    <cellStyle name="Subtotal (line) 6 2 26 5" xfId="42505"/>
    <cellStyle name="Subtotal (line) 6 2 27" xfId="5884"/>
    <cellStyle name="Subtotal (line) 6 2 27 2" xfId="42506"/>
    <cellStyle name="Subtotal (line) 6 2 27 2 2" xfId="42507"/>
    <cellStyle name="Subtotal (line) 6 2 27 2 3" xfId="42508"/>
    <cellStyle name="Subtotal (line) 6 2 27 2 4" xfId="42509"/>
    <cellStyle name="Subtotal (line) 6 2 27 3" xfId="42510"/>
    <cellStyle name="Subtotal (line) 6 2 27 4" xfId="42511"/>
    <cellStyle name="Subtotal (line) 6 2 27 5" xfId="42512"/>
    <cellStyle name="Subtotal (line) 6 2 28" xfId="5885"/>
    <cellStyle name="Subtotal (line) 6 2 28 2" xfId="42513"/>
    <cellStyle name="Subtotal (line) 6 2 28 2 2" xfId="42514"/>
    <cellStyle name="Subtotal (line) 6 2 28 2 3" xfId="42515"/>
    <cellStyle name="Subtotal (line) 6 2 28 2 4" xfId="42516"/>
    <cellStyle name="Subtotal (line) 6 2 28 3" xfId="42517"/>
    <cellStyle name="Subtotal (line) 6 2 28 4" xfId="42518"/>
    <cellStyle name="Subtotal (line) 6 2 28 5" xfId="42519"/>
    <cellStyle name="Subtotal (line) 6 2 29" xfId="5886"/>
    <cellStyle name="Subtotal (line) 6 2 29 2" xfId="42520"/>
    <cellStyle name="Subtotal (line) 6 2 29 2 2" xfId="42521"/>
    <cellStyle name="Subtotal (line) 6 2 29 2 3" xfId="42522"/>
    <cellStyle name="Subtotal (line) 6 2 29 2 4" xfId="42523"/>
    <cellStyle name="Subtotal (line) 6 2 29 3" xfId="42524"/>
    <cellStyle name="Subtotal (line) 6 2 29 4" xfId="42525"/>
    <cellStyle name="Subtotal (line) 6 2 29 5" xfId="42526"/>
    <cellStyle name="Subtotal (line) 6 2 3" xfId="5887"/>
    <cellStyle name="Subtotal (line) 6 2 3 2" xfId="42527"/>
    <cellStyle name="Subtotal (line) 6 2 3 2 2" xfId="42528"/>
    <cellStyle name="Subtotal (line) 6 2 3 2 3" xfId="42529"/>
    <cellStyle name="Subtotal (line) 6 2 3 2 4" xfId="42530"/>
    <cellStyle name="Subtotal (line) 6 2 3 3" xfId="42531"/>
    <cellStyle name="Subtotal (line) 6 2 3 4" xfId="42532"/>
    <cellStyle name="Subtotal (line) 6 2 3 5" xfId="42533"/>
    <cellStyle name="Subtotal (line) 6 2 30" xfId="5888"/>
    <cellStyle name="Subtotal (line) 6 2 30 2" xfId="42534"/>
    <cellStyle name="Subtotal (line) 6 2 30 2 2" xfId="42535"/>
    <cellStyle name="Subtotal (line) 6 2 30 2 3" xfId="42536"/>
    <cellStyle name="Subtotal (line) 6 2 30 2 4" xfId="42537"/>
    <cellStyle name="Subtotal (line) 6 2 30 3" xfId="42538"/>
    <cellStyle name="Subtotal (line) 6 2 30 4" xfId="42539"/>
    <cellStyle name="Subtotal (line) 6 2 30 5" xfId="42540"/>
    <cellStyle name="Subtotal (line) 6 2 31" xfId="5889"/>
    <cellStyle name="Subtotal (line) 6 2 31 2" xfId="42541"/>
    <cellStyle name="Subtotal (line) 6 2 31 2 2" xfId="42542"/>
    <cellStyle name="Subtotal (line) 6 2 31 2 3" xfId="42543"/>
    <cellStyle name="Subtotal (line) 6 2 31 2 4" xfId="42544"/>
    <cellStyle name="Subtotal (line) 6 2 31 3" xfId="42545"/>
    <cellStyle name="Subtotal (line) 6 2 31 4" xfId="42546"/>
    <cellStyle name="Subtotal (line) 6 2 31 5" xfId="42547"/>
    <cellStyle name="Subtotal (line) 6 2 32" xfId="5890"/>
    <cellStyle name="Subtotal (line) 6 2 32 2" xfId="42548"/>
    <cellStyle name="Subtotal (line) 6 2 32 2 2" xfId="42549"/>
    <cellStyle name="Subtotal (line) 6 2 32 2 3" xfId="42550"/>
    <cellStyle name="Subtotal (line) 6 2 32 2 4" xfId="42551"/>
    <cellStyle name="Subtotal (line) 6 2 32 3" xfId="42552"/>
    <cellStyle name="Subtotal (line) 6 2 32 4" xfId="42553"/>
    <cellStyle name="Subtotal (line) 6 2 32 5" xfId="42554"/>
    <cellStyle name="Subtotal (line) 6 2 33" xfId="5891"/>
    <cellStyle name="Subtotal (line) 6 2 33 2" xfId="42555"/>
    <cellStyle name="Subtotal (line) 6 2 33 2 2" xfId="42556"/>
    <cellStyle name="Subtotal (line) 6 2 33 2 3" xfId="42557"/>
    <cellStyle name="Subtotal (line) 6 2 33 2 4" xfId="42558"/>
    <cellStyle name="Subtotal (line) 6 2 33 3" xfId="42559"/>
    <cellStyle name="Subtotal (line) 6 2 33 4" xfId="42560"/>
    <cellStyle name="Subtotal (line) 6 2 33 5" xfId="42561"/>
    <cellStyle name="Subtotal (line) 6 2 34" xfId="5892"/>
    <cellStyle name="Subtotal (line) 6 2 34 2" xfId="42562"/>
    <cellStyle name="Subtotal (line) 6 2 34 2 2" xfId="42563"/>
    <cellStyle name="Subtotal (line) 6 2 34 2 3" xfId="42564"/>
    <cellStyle name="Subtotal (line) 6 2 34 2 4" xfId="42565"/>
    <cellStyle name="Subtotal (line) 6 2 34 3" xfId="42566"/>
    <cellStyle name="Subtotal (line) 6 2 34 4" xfId="42567"/>
    <cellStyle name="Subtotal (line) 6 2 34 5" xfId="42568"/>
    <cellStyle name="Subtotal (line) 6 2 35" xfId="5893"/>
    <cellStyle name="Subtotal (line) 6 2 35 2" xfId="42569"/>
    <cellStyle name="Subtotal (line) 6 2 35 2 2" xfId="42570"/>
    <cellStyle name="Subtotal (line) 6 2 35 2 3" xfId="42571"/>
    <cellStyle name="Subtotal (line) 6 2 35 2 4" xfId="42572"/>
    <cellStyle name="Subtotal (line) 6 2 35 3" xfId="42573"/>
    <cellStyle name="Subtotal (line) 6 2 35 4" xfId="42574"/>
    <cellStyle name="Subtotal (line) 6 2 35 5" xfId="42575"/>
    <cellStyle name="Subtotal (line) 6 2 36" xfId="5894"/>
    <cellStyle name="Subtotal (line) 6 2 36 2" xfId="42576"/>
    <cellStyle name="Subtotal (line) 6 2 36 2 2" xfId="42577"/>
    <cellStyle name="Subtotal (line) 6 2 36 2 3" xfId="42578"/>
    <cellStyle name="Subtotal (line) 6 2 36 2 4" xfId="42579"/>
    <cellStyle name="Subtotal (line) 6 2 36 3" xfId="42580"/>
    <cellStyle name="Subtotal (line) 6 2 36 4" xfId="42581"/>
    <cellStyle name="Subtotal (line) 6 2 36 5" xfId="42582"/>
    <cellStyle name="Subtotal (line) 6 2 37" xfId="5895"/>
    <cellStyle name="Subtotal (line) 6 2 37 2" xfId="42583"/>
    <cellStyle name="Subtotal (line) 6 2 37 2 2" xfId="42584"/>
    <cellStyle name="Subtotal (line) 6 2 37 2 3" xfId="42585"/>
    <cellStyle name="Subtotal (line) 6 2 37 2 4" xfId="42586"/>
    <cellStyle name="Subtotal (line) 6 2 37 3" xfId="42587"/>
    <cellStyle name="Subtotal (line) 6 2 37 4" xfId="42588"/>
    <cellStyle name="Subtotal (line) 6 2 37 5" xfId="42589"/>
    <cellStyle name="Subtotal (line) 6 2 38" xfId="5896"/>
    <cellStyle name="Subtotal (line) 6 2 38 2" xfId="42590"/>
    <cellStyle name="Subtotal (line) 6 2 38 2 2" xfId="42591"/>
    <cellStyle name="Subtotal (line) 6 2 38 2 3" xfId="42592"/>
    <cellStyle name="Subtotal (line) 6 2 38 2 4" xfId="42593"/>
    <cellStyle name="Subtotal (line) 6 2 38 3" xfId="42594"/>
    <cellStyle name="Subtotal (line) 6 2 38 4" xfId="42595"/>
    <cellStyle name="Subtotal (line) 6 2 38 5" xfId="42596"/>
    <cellStyle name="Subtotal (line) 6 2 39" xfId="5897"/>
    <cellStyle name="Subtotal (line) 6 2 39 2" xfId="42597"/>
    <cellStyle name="Subtotal (line) 6 2 39 2 2" xfId="42598"/>
    <cellStyle name="Subtotal (line) 6 2 39 2 3" xfId="42599"/>
    <cellStyle name="Subtotal (line) 6 2 39 2 4" xfId="42600"/>
    <cellStyle name="Subtotal (line) 6 2 39 3" xfId="42601"/>
    <cellStyle name="Subtotal (line) 6 2 39 4" xfId="42602"/>
    <cellStyle name="Subtotal (line) 6 2 39 5" xfId="42603"/>
    <cellStyle name="Subtotal (line) 6 2 4" xfId="5898"/>
    <cellStyle name="Subtotal (line) 6 2 4 2" xfId="42604"/>
    <cellStyle name="Subtotal (line) 6 2 4 2 2" xfId="42605"/>
    <cellStyle name="Subtotal (line) 6 2 4 2 3" xfId="42606"/>
    <cellStyle name="Subtotal (line) 6 2 4 2 4" xfId="42607"/>
    <cellStyle name="Subtotal (line) 6 2 4 3" xfId="42608"/>
    <cellStyle name="Subtotal (line) 6 2 4 4" xfId="42609"/>
    <cellStyle name="Subtotal (line) 6 2 4 5" xfId="42610"/>
    <cellStyle name="Subtotal (line) 6 2 40" xfId="5899"/>
    <cellStyle name="Subtotal (line) 6 2 40 2" xfId="42611"/>
    <cellStyle name="Subtotal (line) 6 2 40 2 2" xfId="42612"/>
    <cellStyle name="Subtotal (line) 6 2 40 2 3" xfId="42613"/>
    <cellStyle name="Subtotal (line) 6 2 40 2 4" xfId="42614"/>
    <cellStyle name="Subtotal (line) 6 2 40 3" xfId="42615"/>
    <cellStyle name="Subtotal (line) 6 2 40 4" xfId="42616"/>
    <cellStyle name="Subtotal (line) 6 2 40 5" xfId="42617"/>
    <cellStyle name="Subtotal (line) 6 2 41" xfId="5900"/>
    <cellStyle name="Subtotal (line) 6 2 41 2" xfId="42618"/>
    <cellStyle name="Subtotal (line) 6 2 41 2 2" xfId="42619"/>
    <cellStyle name="Subtotal (line) 6 2 41 2 3" xfId="42620"/>
    <cellStyle name="Subtotal (line) 6 2 41 2 4" xfId="42621"/>
    <cellStyle name="Subtotal (line) 6 2 41 3" xfId="42622"/>
    <cellStyle name="Subtotal (line) 6 2 41 4" xfId="42623"/>
    <cellStyle name="Subtotal (line) 6 2 41 5" xfId="42624"/>
    <cellStyle name="Subtotal (line) 6 2 42" xfId="5901"/>
    <cellStyle name="Subtotal (line) 6 2 42 2" xfId="42625"/>
    <cellStyle name="Subtotal (line) 6 2 42 2 2" xfId="42626"/>
    <cellStyle name="Subtotal (line) 6 2 42 2 3" xfId="42627"/>
    <cellStyle name="Subtotal (line) 6 2 42 2 4" xfId="42628"/>
    <cellStyle name="Subtotal (line) 6 2 42 3" xfId="42629"/>
    <cellStyle name="Subtotal (line) 6 2 42 4" xfId="42630"/>
    <cellStyle name="Subtotal (line) 6 2 42 5" xfId="42631"/>
    <cellStyle name="Subtotal (line) 6 2 43" xfId="5902"/>
    <cellStyle name="Subtotal (line) 6 2 43 2" xfId="42632"/>
    <cellStyle name="Subtotal (line) 6 2 43 2 2" xfId="42633"/>
    <cellStyle name="Subtotal (line) 6 2 43 2 3" xfId="42634"/>
    <cellStyle name="Subtotal (line) 6 2 43 2 4" xfId="42635"/>
    <cellStyle name="Subtotal (line) 6 2 43 3" xfId="42636"/>
    <cellStyle name="Subtotal (line) 6 2 43 4" xfId="42637"/>
    <cellStyle name="Subtotal (line) 6 2 43 5" xfId="42638"/>
    <cellStyle name="Subtotal (line) 6 2 44" xfId="5903"/>
    <cellStyle name="Subtotal (line) 6 2 44 2" xfId="42639"/>
    <cellStyle name="Subtotal (line) 6 2 44 2 2" xfId="42640"/>
    <cellStyle name="Subtotal (line) 6 2 44 2 3" xfId="42641"/>
    <cellStyle name="Subtotal (line) 6 2 44 2 4" xfId="42642"/>
    <cellStyle name="Subtotal (line) 6 2 44 3" xfId="42643"/>
    <cellStyle name="Subtotal (line) 6 2 44 4" xfId="42644"/>
    <cellStyle name="Subtotal (line) 6 2 44 5" xfId="42645"/>
    <cellStyle name="Subtotal (line) 6 2 45" xfId="42646"/>
    <cellStyle name="Subtotal (line) 6 2 45 2" xfId="42647"/>
    <cellStyle name="Subtotal (line) 6 2 45 3" xfId="42648"/>
    <cellStyle name="Subtotal (line) 6 2 45 4" xfId="42649"/>
    <cellStyle name="Subtotal (line) 6 2 46" xfId="42650"/>
    <cellStyle name="Subtotal (line) 6 2 46 2" xfId="42651"/>
    <cellStyle name="Subtotal (line) 6 2 46 3" xfId="42652"/>
    <cellStyle name="Subtotal (line) 6 2 46 4" xfId="42653"/>
    <cellStyle name="Subtotal (line) 6 2 47" xfId="42654"/>
    <cellStyle name="Subtotal (line) 6 2 48" xfId="42655"/>
    <cellStyle name="Subtotal (line) 6 2 49" xfId="42656"/>
    <cellStyle name="Subtotal (line) 6 2 5" xfId="5904"/>
    <cellStyle name="Subtotal (line) 6 2 5 2" xfId="42657"/>
    <cellStyle name="Subtotal (line) 6 2 5 2 2" xfId="42658"/>
    <cellStyle name="Subtotal (line) 6 2 5 2 3" xfId="42659"/>
    <cellStyle name="Subtotal (line) 6 2 5 2 4" xfId="42660"/>
    <cellStyle name="Subtotal (line) 6 2 5 3" xfId="42661"/>
    <cellStyle name="Subtotal (line) 6 2 5 4" xfId="42662"/>
    <cellStyle name="Subtotal (line) 6 2 5 5" xfId="42663"/>
    <cellStyle name="Subtotal (line) 6 2 6" xfId="5905"/>
    <cellStyle name="Subtotal (line) 6 2 6 2" xfId="42664"/>
    <cellStyle name="Subtotal (line) 6 2 6 2 2" xfId="42665"/>
    <cellStyle name="Subtotal (line) 6 2 6 2 3" xfId="42666"/>
    <cellStyle name="Subtotal (line) 6 2 6 2 4" xfId="42667"/>
    <cellStyle name="Subtotal (line) 6 2 6 3" xfId="42668"/>
    <cellStyle name="Subtotal (line) 6 2 6 4" xfId="42669"/>
    <cellStyle name="Subtotal (line) 6 2 6 5" xfId="42670"/>
    <cellStyle name="Subtotal (line) 6 2 7" xfId="5906"/>
    <cellStyle name="Subtotal (line) 6 2 7 2" xfId="42671"/>
    <cellStyle name="Subtotal (line) 6 2 7 2 2" xfId="42672"/>
    <cellStyle name="Subtotal (line) 6 2 7 2 3" xfId="42673"/>
    <cellStyle name="Subtotal (line) 6 2 7 2 4" xfId="42674"/>
    <cellStyle name="Subtotal (line) 6 2 7 3" xfId="42675"/>
    <cellStyle name="Subtotal (line) 6 2 7 4" xfId="42676"/>
    <cellStyle name="Subtotal (line) 6 2 7 5" xfId="42677"/>
    <cellStyle name="Subtotal (line) 6 2 8" xfId="5907"/>
    <cellStyle name="Subtotal (line) 6 2 8 2" xfId="42678"/>
    <cellStyle name="Subtotal (line) 6 2 8 2 2" xfId="42679"/>
    <cellStyle name="Subtotal (line) 6 2 8 2 3" xfId="42680"/>
    <cellStyle name="Subtotal (line) 6 2 8 2 4" xfId="42681"/>
    <cellStyle name="Subtotal (line) 6 2 8 3" xfId="42682"/>
    <cellStyle name="Subtotal (line) 6 2 8 4" xfId="42683"/>
    <cellStyle name="Subtotal (line) 6 2 8 5" xfId="42684"/>
    <cellStyle name="Subtotal (line) 6 2 9" xfId="5908"/>
    <cellStyle name="Subtotal (line) 6 2 9 2" xfId="42685"/>
    <cellStyle name="Subtotal (line) 6 2 9 2 2" xfId="42686"/>
    <cellStyle name="Subtotal (line) 6 2 9 2 3" xfId="42687"/>
    <cellStyle name="Subtotal (line) 6 2 9 2 4" xfId="42688"/>
    <cellStyle name="Subtotal (line) 6 2 9 3" xfId="42689"/>
    <cellStyle name="Subtotal (line) 6 2 9 4" xfId="42690"/>
    <cellStyle name="Subtotal (line) 6 2 9 5" xfId="42691"/>
    <cellStyle name="Subtotal (line) 6 20" xfId="5909"/>
    <cellStyle name="Subtotal (line) 6 20 2" xfId="42692"/>
    <cellStyle name="Subtotal (line) 6 20 2 2" xfId="42693"/>
    <cellStyle name="Subtotal (line) 6 20 2 3" xfId="42694"/>
    <cellStyle name="Subtotal (line) 6 20 2 4" xfId="42695"/>
    <cellStyle name="Subtotal (line) 6 20 3" xfId="42696"/>
    <cellStyle name="Subtotal (line) 6 20 4" xfId="42697"/>
    <cellStyle name="Subtotal (line) 6 20 5" xfId="42698"/>
    <cellStyle name="Subtotal (line) 6 21" xfId="5910"/>
    <cellStyle name="Subtotal (line) 6 21 2" xfId="42699"/>
    <cellStyle name="Subtotal (line) 6 21 2 2" xfId="42700"/>
    <cellStyle name="Subtotal (line) 6 21 2 3" xfId="42701"/>
    <cellStyle name="Subtotal (line) 6 21 2 4" xfId="42702"/>
    <cellStyle name="Subtotal (line) 6 21 3" xfId="42703"/>
    <cellStyle name="Subtotal (line) 6 21 4" xfId="42704"/>
    <cellStyle name="Subtotal (line) 6 21 5" xfId="42705"/>
    <cellStyle name="Subtotal (line) 6 22" xfId="5911"/>
    <cellStyle name="Subtotal (line) 6 22 2" xfId="42706"/>
    <cellStyle name="Subtotal (line) 6 22 2 2" xfId="42707"/>
    <cellStyle name="Subtotal (line) 6 22 2 3" xfId="42708"/>
    <cellStyle name="Subtotal (line) 6 22 2 4" xfId="42709"/>
    <cellStyle name="Subtotal (line) 6 22 3" xfId="42710"/>
    <cellStyle name="Subtotal (line) 6 22 4" xfId="42711"/>
    <cellStyle name="Subtotal (line) 6 22 5" xfId="42712"/>
    <cellStyle name="Subtotal (line) 6 23" xfId="5912"/>
    <cellStyle name="Subtotal (line) 6 23 2" xfId="42713"/>
    <cellStyle name="Subtotal (line) 6 23 2 2" xfId="42714"/>
    <cellStyle name="Subtotal (line) 6 23 2 3" xfId="42715"/>
    <cellStyle name="Subtotal (line) 6 23 2 4" xfId="42716"/>
    <cellStyle name="Subtotal (line) 6 23 3" xfId="42717"/>
    <cellStyle name="Subtotal (line) 6 23 4" xfId="42718"/>
    <cellStyle name="Subtotal (line) 6 23 5" xfId="42719"/>
    <cellStyle name="Subtotal (line) 6 24" xfId="5913"/>
    <cellStyle name="Subtotal (line) 6 24 2" xfId="42720"/>
    <cellStyle name="Subtotal (line) 6 24 2 2" xfId="42721"/>
    <cellStyle name="Subtotal (line) 6 24 2 3" xfId="42722"/>
    <cellStyle name="Subtotal (line) 6 24 2 4" xfId="42723"/>
    <cellStyle name="Subtotal (line) 6 24 3" xfId="42724"/>
    <cellStyle name="Subtotal (line) 6 24 4" xfId="42725"/>
    <cellStyle name="Subtotal (line) 6 24 5" xfId="42726"/>
    <cellStyle name="Subtotal (line) 6 25" xfId="5914"/>
    <cellStyle name="Subtotal (line) 6 25 2" xfId="42727"/>
    <cellStyle name="Subtotal (line) 6 25 2 2" xfId="42728"/>
    <cellStyle name="Subtotal (line) 6 25 2 3" xfId="42729"/>
    <cellStyle name="Subtotal (line) 6 25 2 4" xfId="42730"/>
    <cellStyle name="Subtotal (line) 6 25 3" xfId="42731"/>
    <cellStyle name="Subtotal (line) 6 25 4" xfId="42732"/>
    <cellStyle name="Subtotal (line) 6 25 5" xfId="42733"/>
    <cellStyle name="Subtotal (line) 6 26" xfId="5915"/>
    <cellStyle name="Subtotal (line) 6 26 2" xfId="42734"/>
    <cellStyle name="Subtotal (line) 6 26 2 2" xfId="42735"/>
    <cellStyle name="Subtotal (line) 6 26 2 3" xfId="42736"/>
    <cellStyle name="Subtotal (line) 6 26 2 4" xfId="42737"/>
    <cellStyle name="Subtotal (line) 6 26 3" xfId="42738"/>
    <cellStyle name="Subtotal (line) 6 26 4" xfId="42739"/>
    <cellStyle name="Subtotal (line) 6 26 5" xfId="42740"/>
    <cellStyle name="Subtotal (line) 6 27" xfId="5916"/>
    <cellStyle name="Subtotal (line) 6 27 2" xfId="42741"/>
    <cellStyle name="Subtotal (line) 6 27 2 2" xfId="42742"/>
    <cellStyle name="Subtotal (line) 6 27 2 3" xfId="42743"/>
    <cellStyle name="Subtotal (line) 6 27 2 4" xfId="42744"/>
    <cellStyle name="Subtotal (line) 6 27 3" xfId="42745"/>
    <cellStyle name="Subtotal (line) 6 27 4" xfId="42746"/>
    <cellStyle name="Subtotal (line) 6 27 5" xfId="42747"/>
    <cellStyle name="Subtotal (line) 6 28" xfId="5917"/>
    <cellStyle name="Subtotal (line) 6 28 2" xfId="42748"/>
    <cellStyle name="Subtotal (line) 6 28 2 2" xfId="42749"/>
    <cellStyle name="Subtotal (line) 6 28 2 3" xfId="42750"/>
    <cellStyle name="Subtotal (line) 6 28 2 4" xfId="42751"/>
    <cellStyle name="Subtotal (line) 6 28 3" xfId="42752"/>
    <cellStyle name="Subtotal (line) 6 28 4" xfId="42753"/>
    <cellStyle name="Subtotal (line) 6 28 5" xfId="42754"/>
    <cellStyle name="Subtotal (line) 6 29" xfId="5918"/>
    <cellStyle name="Subtotal (line) 6 29 2" xfId="42755"/>
    <cellStyle name="Subtotal (line) 6 29 2 2" xfId="42756"/>
    <cellStyle name="Subtotal (line) 6 29 2 3" xfId="42757"/>
    <cellStyle name="Subtotal (line) 6 29 2 4" xfId="42758"/>
    <cellStyle name="Subtotal (line) 6 29 3" xfId="42759"/>
    <cellStyle name="Subtotal (line) 6 29 4" xfId="42760"/>
    <cellStyle name="Subtotal (line) 6 29 5" xfId="42761"/>
    <cellStyle name="Subtotal (line) 6 3" xfId="5919"/>
    <cellStyle name="Subtotal (line) 6 3 2" xfId="42762"/>
    <cellStyle name="Subtotal (line) 6 3 2 2" xfId="42763"/>
    <cellStyle name="Subtotal (line) 6 3 2 3" xfId="42764"/>
    <cellStyle name="Subtotal (line) 6 3 2 4" xfId="42765"/>
    <cellStyle name="Subtotal (line) 6 3 3" xfId="42766"/>
    <cellStyle name="Subtotal (line) 6 3 4" xfId="42767"/>
    <cellStyle name="Subtotal (line) 6 3 5" xfId="42768"/>
    <cellStyle name="Subtotal (line) 6 30" xfId="5920"/>
    <cellStyle name="Subtotal (line) 6 30 2" xfId="42769"/>
    <cellStyle name="Subtotal (line) 6 30 2 2" xfId="42770"/>
    <cellStyle name="Subtotal (line) 6 30 2 3" xfId="42771"/>
    <cellStyle name="Subtotal (line) 6 30 2 4" xfId="42772"/>
    <cellStyle name="Subtotal (line) 6 30 3" xfId="42773"/>
    <cellStyle name="Subtotal (line) 6 30 4" xfId="42774"/>
    <cellStyle name="Subtotal (line) 6 30 5" xfId="42775"/>
    <cellStyle name="Subtotal (line) 6 31" xfId="5921"/>
    <cellStyle name="Subtotal (line) 6 31 2" xfId="42776"/>
    <cellStyle name="Subtotal (line) 6 31 2 2" xfId="42777"/>
    <cellStyle name="Subtotal (line) 6 31 2 3" xfId="42778"/>
    <cellStyle name="Subtotal (line) 6 31 2 4" xfId="42779"/>
    <cellStyle name="Subtotal (line) 6 31 3" xfId="42780"/>
    <cellStyle name="Subtotal (line) 6 31 4" xfId="42781"/>
    <cellStyle name="Subtotal (line) 6 31 5" xfId="42782"/>
    <cellStyle name="Subtotal (line) 6 32" xfId="5922"/>
    <cellStyle name="Subtotal (line) 6 32 2" xfId="42783"/>
    <cellStyle name="Subtotal (line) 6 32 2 2" xfId="42784"/>
    <cellStyle name="Subtotal (line) 6 32 2 3" xfId="42785"/>
    <cellStyle name="Subtotal (line) 6 32 2 4" xfId="42786"/>
    <cellStyle name="Subtotal (line) 6 32 3" xfId="42787"/>
    <cellStyle name="Subtotal (line) 6 32 4" xfId="42788"/>
    <cellStyle name="Subtotal (line) 6 32 5" xfId="42789"/>
    <cellStyle name="Subtotal (line) 6 33" xfId="5923"/>
    <cellStyle name="Subtotal (line) 6 33 2" xfId="42790"/>
    <cellStyle name="Subtotal (line) 6 33 2 2" xfId="42791"/>
    <cellStyle name="Subtotal (line) 6 33 2 3" xfId="42792"/>
    <cellStyle name="Subtotal (line) 6 33 2 4" xfId="42793"/>
    <cellStyle name="Subtotal (line) 6 33 3" xfId="42794"/>
    <cellStyle name="Subtotal (line) 6 33 4" xfId="42795"/>
    <cellStyle name="Subtotal (line) 6 33 5" xfId="42796"/>
    <cellStyle name="Subtotal (line) 6 34" xfId="5924"/>
    <cellStyle name="Subtotal (line) 6 34 2" xfId="42797"/>
    <cellStyle name="Subtotal (line) 6 34 2 2" xfId="42798"/>
    <cellStyle name="Subtotal (line) 6 34 2 3" xfId="42799"/>
    <cellStyle name="Subtotal (line) 6 34 2 4" xfId="42800"/>
    <cellStyle name="Subtotal (line) 6 34 3" xfId="42801"/>
    <cellStyle name="Subtotal (line) 6 34 4" xfId="42802"/>
    <cellStyle name="Subtotal (line) 6 34 5" xfId="42803"/>
    <cellStyle name="Subtotal (line) 6 35" xfId="5925"/>
    <cellStyle name="Subtotal (line) 6 35 2" xfId="42804"/>
    <cellStyle name="Subtotal (line) 6 35 2 2" xfId="42805"/>
    <cellStyle name="Subtotal (line) 6 35 2 3" xfId="42806"/>
    <cellStyle name="Subtotal (line) 6 35 2 4" xfId="42807"/>
    <cellStyle name="Subtotal (line) 6 35 3" xfId="42808"/>
    <cellStyle name="Subtotal (line) 6 35 4" xfId="42809"/>
    <cellStyle name="Subtotal (line) 6 35 5" xfId="42810"/>
    <cellStyle name="Subtotal (line) 6 36" xfId="5926"/>
    <cellStyle name="Subtotal (line) 6 36 2" xfId="42811"/>
    <cellStyle name="Subtotal (line) 6 36 2 2" xfId="42812"/>
    <cellStyle name="Subtotal (line) 6 36 2 3" xfId="42813"/>
    <cellStyle name="Subtotal (line) 6 36 2 4" xfId="42814"/>
    <cellStyle name="Subtotal (line) 6 36 3" xfId="42815"/>
    <cellStyle name="Subtotal (line) 6 36 4" xfId="42816"/>
    <cellStyle name="Subtotal (line) 6 36 5" xfId="42817"/>
    <cellStyle name="Subtotal (line) 6 37" xfId="5927"/>
    <cellStyle name="Subtotal (line) 6 37 2" xfId="42818"/>
    <cellStyle name="Subtotal (line) 6 37 2 2" xfId="42819"/>
    <cellStyle name="Subtotal (line) 6 37 2 3" xfId="42820"/>
    <cellStyle name="Subtotal (line) 6 37 2 4" xfId="42821"/>
    <cellStyle name="Subtotal (line) 6 37 3" xfId="42822"/>
    <cellStyle name="Subtotal (line) 6 37 4" xfId="42823"/>
    <cellStyle name="Subtotal (line) 6 37 5" xfId="42824"/>
    <cellStyle name="Subtotal (line) 6 38" xfId="5928"/>
    <cellStyle name="Subtotal (line) 6 38 2" xfId="42825"/>
    <cellStyle name="Subtotal (line) 6 38 2 2" xfId="42826"/>
    <cellStyle name="Subtotal (line) 6 38 2 3" xfId="42827"/>
    <cellStyle name="Subtotal (line) 6 38 2 4" xfId="42828"/>
    <cellStyle name="Subtotal (line) 6 38 3" xfId="42829"/>
    <cellStyle name="Subtotal (line) 6 38 4" xfId="42830"/>
    <cellStyle name="Subtotal (line) 6 38 5" xfId="42831"/>
    <cellStyle name="Subtotal (line) 6 39" xfId="5929"/>
    <cellStyle name="Subtotal (line) 6 39 2" xfId="42832"/>
    <cellStyle name="Subtotal (line) 6 39 2 2" xfId="42833"/>
    <cellStyle name="Subtotal (line) 6 39 2 3" xfId="42834"/>
    <cellStyle name="Subtotal (line) 6 39 2 4" xfId="42835"/>
    <cellStyle name="Subtotal (line) 6 39 3" xfId="42836"/>
    <cellStyle name="Subtotal (line) 6 39 4" xfId="42837"/>
    <cellStyle name="Subtotal (line) 6 39 5" xfId="42838"/>
    <cellStyle name="Subtotal (line) 6 4" xfId="5930"/>
    <cellStyle name="Subtotal (line) 6 4 2" xfId="42839"/>
    <cellStyle name="Subtotal (line) 6 4 2 2" xfId="42840"/>
    <cellStyle name="Subtotal (line) 6 4 2 3" xfId="42841"/>
    <cellStyle name="Subtotal (line) 6 4 2 4" xfId="42842"/>
    <cellStyle name="Subtotal (line) 6 4 3" xfId="42843"/>
    <cellStyle name="Subtotal (line) 6 4 4" xfId="42844"/>
    <cellStyle name="Subtotal (line) 6 4 5" xfId="42845"/>
    <cellStyle name="Subtotal (line) 6 40" xfId="5931"/>
    <cellStyle name="Subtotal (line) 6 40 2" xfId="42846"/>
    <cellStyle name="Subtotal (line) 6 40 2 2" xfId="42847"/>
    <cellStyle name="Subtotal (line) 6 40 2 3" xfId="42848"/>
    <cellStyle name="Subtotal (line) 6 40 2 4" xfId="42849"/>
    <cellStyle name="Subtotal (line) 6 40 3" xfId="42850"/>
    <cellStyle name="Subtotal (line) 6 40 4" xfId="42851"/>
    <cellStyle name="Subtotal (line) 6 40 5" xfId="42852"/>
    <cellStyle name="Subtotal (line) 6 41" xfId="5932"/>
    <cellStyle name="Subtotal (line) 6 41 2" xfId="42853"/>
    <cellStyle name="Subtotal (line) 6 41 2 2" xfId="42854"/>
    <cellStyle name="Subtotal (line) 6 41 2 3" xfId="42855"/>
    <cellStyle name="Subtotal (line) 6 41 2 4" xfId="42856"/>
    <cellStyle name="Subtotal (line) 6 41 3" xfId="42857"/>
    <cellStyle name="Subtotal (line) 6 41 4" xfId="42858"/>
    <cellStyle name="Subtotal (line) 6 41 5" xfId="42859"/>
    <cellStyle name="Subtotal (line) 6 42" xfId="5933"/>
    <cellStyle name="Subtotal (line) 6 42 2" xfId="42860"/>
    <cellStyle name="Subtotal (line) 6 42 2 2" xfId="42861"/>
    <cellStyle name="Subtotal (line) 6 42 2 3" xfId="42862"/>
    <cellStyle name="Subtotal (line) 6 42 2 4" xfId="42863"/>
    <cellStyle name="Subtotal (line) 6 42 3" xfId="42864"/>
    <cellStyle name="Subtotal (line) 6 42 4" xfId="42865"/>
    <cellStyle name="Subtotal (line) 6 42 5" xfId="42866"/>
    <cellStyle name="Subtotal (line) 6 43" xfId="5934"/>
    <cellStyle name="Subtotal (line) 6 43 2" xfId="42867"/>
    <cellStyle name="Subtotal (line) 6 43 2 2" xfId="42868"/>
    <cellStyle name="Subtotal (line) 6 43 2 3" xfId="42869"/>
    <cellStyle name="Subtotal (line) 6 43 2 4" xfId="42870"/>
    <cellStyle name="Subtotal (line) 6 43 3" xfId="42871"/>
    <cellStyle name="Subtotal (line) 6 43 4" xfId="42872"/>
    <cellStyle name="Subtotal (line) 6 43 5" xfId="42873"/>
    <cellStyle name="Subtotal (line) 6 44" xfId="5935"/>
    <cellStyle name="Subtotal (line) 6 44 2" xfId="42874"/>
    <cellStyle name="Subtotal (line) 6 44 2 2" xfId="42875"/>
    <cellStyle name="Subtotal (line) 6 44 2 3" xfId="42876"/>
    <cellStyle name="Subtotal (line) 6 44 2 4" xfId="42877"/>
    <cellStyle name="Subtotal (line) 6 44 3" xfId="42878"/>
    <cellStyle name="Subtotal (line) 6 44 4" xfId="42879"/>
    <cellStyle name="Subtotal (line) 6 44 5" xfId="42880"/>
    <cellStyle name="Subtotal (line) 6 45" xfId="5936"/>
    <cellStyle name="Subtotal (line) 6 45 2" xfId="42881"/>
    <cellStyle name="Subtotal (line) 6 45 2 2" xfId="42882"/>
    <cellStyle name="Subtotal (line) 6 45 2 3" xfId="42883"/>
    <cellStyle name="Subtotal (line) 6 45 2 4" xfId="42884"/>
    <cellStyle name="Subtotal (line) 6 45 3" xfId="42885"/>
    <cellStyle name="Subtotal (line) 6 45 4" xfId="42886"/>
    <cellStyle name="Subtotal (line) 6 45 5" xfId="42887"/>
    <cellStyle name="Subtotal (line) 6 46" xfId="42888"/>
    <cellStyle name="Subtotal (line) 6 46 2" xfId="42889"/>
    <cellStyle name="Subtotal (line) 6 46 3" xfId="42890"/>
    <cellStyle name="Subtotal (line) 6 46 4" xfId="42891"/>
    <cellStyle name="Subtotal (line) 6 47" xfId="42892"/>
    <cellStyle name="Subtotal (line) 6 48" xfId="42893"/>
    <cellStyle name="Subtotal (line) 6 49" xfId="42894"/>
    <cellStyle name="Subtotal (line) 6 5" xfId="5937"/>
    <cellStyle name="Subtotal (line) 6 5 2" xfId="42895"/>
    <cellStyle name="Subtotal (line) 6 5 2 2" xfId="42896"/>
    <cellStyle name="Subtotal (line) 6 5 2 3" xfId="42897"/>
    <cellStyle name="Subtotal (line) 6 5 2 4" xfId="42898"/>
    <cellStyle name="Subtotal (line) 6 5 3" xfId="42899"/>
    <cellStyle name="Subtotal (line) 6 5 4" xfId="42900"/>
    <cellStyle name="Subtotal (line) 6 5 5" xfId="42901"/>
    <cellStyle name="Subtotal (line) 6 6" xfId="5938"/>
    <cellStyle name="Subtotal (line) 6 6 2" xfId="42902"/>
    <cellStyle name="Subtotal (line) 6 6 2 2" xfId="42903"/>
    <cellStyle name="Subtotal (line) 6 6 2 3" xfId="42904"/>
    <cellStyle name="Subtotal (line) 6 6 2 4" xfId="42905"/>
    <cellStyle name="Subtotal (line) 6 6 3" xfId="42906"/>
    <cellStyle name="Subtotal (line) 6 6 4" xfId="42907"/>
    <cellStyle name="Subtotal (line) 6 6 5" xfId="42908"/>
    <cellStyle name="Subtotal (line) 6 7" xfId="5939"/>
    <cellStyle name="Subtotal (line) 6 7 2" xfId="42909"/>
    <cellStyle name="Subtotal (line) 6 7 2 2" xfId="42910"/>
    <cellStyle name="Subtotal (line) 6 7 2 3" xfId="42911"/>
    <cellStyle name="Subtotal (line) 6 7 2 4" xfId="42912"/>
    <cellStyle name="Subtotal (line) 6 7 3" xfId="42913"/>
    <cellStyle name="Subtotal (line) 6 7 4" xfId="42914"/>
    <cellStyle name="Subtotal (line) 6 7 5" xfId="42915"/>
    <cellStyle name="Subtotal (line) 6 8" xfId="5940"/>
    <cellStyle name="Subtotal (line) 6 8 2" xfId="42916"/>
    <cellStyle name="Subtotal (line) 6 8 2 2" xfId="42917"/>
    <cellStyle name="Subtotal (line) 6 8 2 3" xfId="42918"/>
    <cellStyle name="Subtotal (line) 6 8 2 4" xfId="42919"/>
    <cellStyle name="Subtotal (line) 6 8 3" xfId="42920"/>
    <cellStyle name="Subtotal (line) 6 8 4" xfId="42921"/>
    <cellStyle name="Subtotal (line) 6 8 5" xfId="42922"/>
    <cellStyle name="Subtotal (line) 6 9" xfId="5941"/>
    <cellStyle name="Subtotal (line) 6 9 2" xfId="42923"/>
    <cellStyle name="Subtotal (line) 6 9 2 2" xfId="42924"/>
    <cellStyle name="Subtotal (line) 6 9 2 3" xfId="42925"/>
    <cellStyle name="Subtotal (line) 6 9 2 4" xfId="42926"/>
    <cellStyle name="Subtotal (line) 6 9 3" xfId="42927"/>
    <cellStyle name="Subtotal (line) 6 9 4" xfId="42928"/>
    <cellStyle name="Subtotal (line) 6 9 5" xfId="42929"/>
    <cellStyle name="Subtotal (line) 7" xfId="5942"/>
    <cellStyle name="Subtotal (line) 7 10" xfId="5943"/>
    <cellStyle name="Subtotal (line) 7 10 2" xfId="42930"/>
    <cellStyle name="Subtotal (line) 7 10 2 2" xfId="42931"/>
    <cellStyle name="Subtotal (line) 7 10 2 3" xfId="42932"/>
    <cellStyle name="Subtotal (line) 7 10 2 4" xfId="42933"/>
    <cellStyle name="Subtotal (line) 7 10 3" xfId="42934"/>
    <cellStyle name="Subtotal (line) 7 10 4" xfId="42935"/>
    <cellStyle name="Subtotal (line) 7 10 5" xfId="42936"/>
    <cellStyle name="Subtotal (line) 7 11" xfId="5944"/>
    <cellStyle name="Subtotal (line) 7 11 2" xfId="42937"/>
    <cellStyle name="Subtotal (line) 7 11 2 2" xfId="42938"/>
    <cellStyle name="Subtotal (line) 7 11 2 3" xfId="42939"/>
    <cellStyle name="Subtotal (line) 7 11 2 4" xfId="42940"/>
    <cellStyle name="Subtotal (line) 7 11 3" xfId="42941"/>
    <cellStyle name="Subtotal (line) 7 11 4" xfId="42942"/>
    <cellStyle name="Subtotal (line) 7 11 5" xfId="42943"/>
    <cellStyle name="Subtotal (line) 7 12" xfId="5945"/>
    <cellStyle name="Subtotal (line) 7 12 2" xfId="42944"/>
    <cellStyle name="Subtotal (line) 7 12 2 2" xfId="42945"/>
    <cellStyle name="Subtotal (line) 7 12 2 3" xfId="42946"/>
    <cellStyle name="Subtotal (line) 7 12 2 4" xfId="42947"/>
    <cellStyle name="Subtotal (line) 7 12 3" xfId="42948"/>
    <cellStyle name="Subtotal (line) 7 12 4" xfId="42949"/>
    <cellStyle name="Subtotal (line) 7 12 5" xfId="42950"/>
    <cellStyle name="Subtotal (line) 7 13" xfId="5946"/>
    <cellStyle name="Subtotal (line) 7 13 2" xfId="42951"/>
    <cellStyle name="Subtotal (line) 7 13 2 2" xfId="42952"/>
    <cellStyle name="Subtotal (line) 7 13 2 3" xfId="42953"/>
    <cellStyle name="Subtotal (line) 7 13 2 4" xfId="42954"/>
    <cellStyle name="Subtotal (line) 7 13 3" xfId="42955"/>
    <cellStyle name="Subtotal (line) 7 13 4" xfId="42956"/>
    <cellStyle name="Subtotal (line) 7 13 5" xfId="42957"/>
    <cellStyle name="Subtotal (line) 7 14" xfId="5947"/>
    <cellStyle name="Subtotal (line) 7 14 2" xfId="42958"/>
    <cellStyle name="Subtotal (line) 7 14 2 2" xfId="42959"/>
    <cellStyle name="Subtotal (line) 7 14 2 3" xfId="42960"/>
    <cellStyle name="Subtotal (line) 7 14 2 4" xfId="42961"/>
    <cellStyle name="Subtotal (line) 7 14 3" xfId="42962"/>
    <cellStyle name="Subtotal (line) 7 14 4" xfId="42963"/>
    <cellStyle name="Subtotal (line) 7 14 5" xfId="42964"/>
    <cellStyle name="Subtotal (line) 7 15" xfId="5948"/>
    <cellStyle name="Subtotal (line) 7 15 2" xfId="42965"/>
    <cellStyle name="Subtotal (line) 7 15 2 2" xfId="42966"/>
    <cellStyle name="Subtotal (line) 7 15 2 3" xfId="42967"/>
    <cellStyle name="Subtotal (line) 7 15 2 4" xfId="42968"/>
    <cellStyle name="Subtotal (line) 7 15 3" xfId="42969"/>
    <cellStyle name="Subtotal (line) 7 15 4" xfId="42970"/>
    <cellStyle name="Subtotal (line) 7 15 5" xfId="42971"/>
    <cellStyle name="Subtotal (line) 7 16" xfId="5949"/>
    <cellStyle name="Subtotal (line) 7 16 2" xfId="42972"/>
    <cellStyle name="Subtotal (line) 7 16 2 2" xfId="42973"/>
    <cellStyle name="Subtotal (line) 7 16 2 3" xfId="42974"/>
    <cellStyle name="Subtotal (line) 7 16 2 4" xfId="42975"/>
    <cellStyle name="Subtotal (line) 7 16 3" xfId="42976"/>
    <cellStyle name="Subtotal (line) 7 16 4" xfId="42977"/>
    <cellStyle name="Subtotal (line) 7 16 5" xfId="42978"/>
    <cellStyle name="Subtotal (line) 7 17" xfId="5950"/>
    <cellStyle name="Subtotal (line) 7 17 2" xfId="42979"/>
    <cellStyle name="Subtotal (line) 7 17 2 2" xfId="42980"/>
    <cellStyle name="Subtotal (line) 7 17 2 3" xfId="42981"/>
    <cellStyle name="Subtotal (line) 7 17 2 4" xfId="42982"/>
    <cellStyle name="Subtotal (line) 7 17 3" xfId="42983"/>
    <cellStyle name="Subtotal (line) 7 17 4" xfId="42984"/>
    <cellStyle name="Subtotal (line) 7 17 5" xfId="42985"/>
    <cellStyle name="Subtotal (line) 7 18" xfId="5951"/>
    <cellStyle name="Subtotal (line) 7 18 2" xfId="42986"/>
    <cellStyle name="Subtotal (line) 7 18 2 2" xfId="42987"/>
    <cellStyle name="Subtotal (line) 7 18 2 3" xfId="42988"/>
    <cellStyle name="Subtotal (line) 7 18 2 4" xfId="42989"/>
    <cellStyle name="Subtotal (line) 7 18 3" xfId="42990"/>
    <cellStyle name="Subtotal (line) 7 18 4" xfId="42991"/>
    <cellStyle name="Subtotal (line) 7 18 5" xfId="42992"/>
    <cellStyle name="Subtotal (line) 7 19" xfId="5952"/>
    <cellStyle name="Subtotal (line) 7 19 2" xfId="42993"/>
    <cellStyle name="Subtotal (line) 7 19 2 2" xfId="42994"/>
    <cellStyle name="Subtotal (line) 7 19 2 3" xfId="42995"/>
    <cellStyle name="Subtotal (line) 7 19 2 4" xfId="42996"/>
    <cellStyle name="Subtotal (line) 7 19 3" xfId="42997"/>
    <cellStyle name="Subtotal (line) 7 19 4" xfId="42998"/>
    <cellStyle name="Subtotal (line) 7 19 5" xfId="42999"/>
    <cellStyle name="Subtotal (line) 7 2" xfId="5953"/>
    <cellStyle name="Subtotal (line) 7 2 10" xfId="5954"/>
    <cellStyle name="Subtotal (line) 7 2 10 2" xfId="43000"/>
    <cellStyle name="Subtotal (line) 7 2 10 2 2" xfId="43001"/>
    <cellStyle name="Subtotal (line) 7 2 10 2 3" xfId="43002"/>
    <cellStyle name="Subtotal (line) 7 2 10 2 4" xfId="43003"/>
    <cellStyle name="Subtotal (line) 7 2 10 3" xfId="43004"/>
    <cellStyle name="Subtotal (line) 7 2 10 4" xfId="43005"/>
    <cellStyle name="Subtotal (line) 7 2 10 5" xfId="43006"/>
    <cellStyle name="Subtotal (line) 7 2 11" xfId="5955"/>
    <cellStyle name="Subtotal (line) 7 2 11 2" xfId="43007"/>
    <cellStyle name="Subtotal (line) 7 2 11 2 2" xfId="43008"/>
    <cellStyle name="Subtotal (line) 7 2 11 2 3" xfId="43009"/>
    <cellStyle name="Subtotal (line) 7 2 11 2 4" xfId="43010"/>
    <cellStyle name="Subtotal (line) 7 2 11 3" xfId="43011"/>
    <cellStyle name="Subtotal (line) 7 2 11 4" xfId="43012"/>
    <cellStyle name="Subtotal (line) 7 2 11 5" xfId="43013"/>
    <cellStyle name="Subtotal (line) 7 2 12" xfId="5956"/>
    <cellStyle name="Subtotal (line) 7 2 12 2" xfId="43014"/>
    <cellStyle name="Subtotal (line) 7 2 12 2 2" xfId="43015"/>
    <cellStyle name="Subtotal (line) 7 2 12 2 3" xfId="43016"/>
    <cellStyle name="Subtotal (line) 7 2 12 2 4" xfId="43017"/>
    <cellStyle name="Subtotal (line) 7 2 12 3" xfId="43018"/>
    <cellStyle name="Subtotal (line) 7 2 12 4" xfId="43019"/>
    <cellStyle name="Subtotal (line) 7 2 12 5" xfId="43020"/>
    <cellStyle name="Subtotal (line) 7 2 13" xfId="5957"/>
    <cellStyle name="Subtotal (line) 7 2 13 2" xfId="43021"/>
    <cellStyle name="Subtotal (line) 7 2 13 2 2" xfId="43022"/>
    <cellStyle name="Subtotal (line) 7 2 13 2 3" xfId="43023"/>
    <cellStyle name="Subtotal (line) 7 2 13 2 4" xfId="43024"/>
    <cellStyle name="Subtotal (line) 7 2 13 3" xfId="43025"/>
    <cellStyle name="Subtotal (line) 7 2 13 4" xfId="43026"/>
    <cellStyle name="Subtotal (line) 7 2 13 5" xfId="43027"/>
    <cellStyle name="Subtotal (line) 7 2 14" xfId="5958"/>
    <cellStyle name="Subtotal (line) 7 2 14 2" xfId="43028"/>
    <cellStyle name="Subtotal (line) 7 2 14 2 2" xfId="43029"/>
    <cellStyle name="Subtotal (line) 7 2 14 2 3" xfId="43030"/>
    <cellStyle name="Subtotal (line) 7 2 14 2 4" xfId="43031"/>
    <cellStyle name="Subtotal (line) 7 2 14 3" xfId="43032"/>
    <cellStyle name="Subtotal (line) 7 2 14 4" xfId="43033"/>
    <cellStyle name="Subtotal (line) 7 2 14 5" xfId="43034"/>
    <cellStyle name="Subtotal (line) 7 2 15" xfId="5959"/>
    <cellStyle name="Subtotal (line) 7 2 15 2" xfId="43035"/>
    <cellStyle name="Subtotal (line) 7 2 15 2 2" xfId="43036"/>
    <cellStyle name="Subtotal (line) 7 2 15 2 3" xfId="43037"/>
    <cellStyle name="Subtotal (line) 7 2 15 2 4" xfId="43038"/>
    <cellStyle name="Subtotal (line) 7 2 15 3" xfId="43039"/>
    <cellStyle name="Subtotal (line) 7 2 15 4" xfId="43040"/>
    <cellStyle name="Subtotal (line) 7 2 15 5" xfId="43041"/>
    <cellStyle name="Subtotal (line) 7 2 16" xfId="5960"/>
    <cellStyle name="Subtotal (line) 7 2 16 2" xfId="43042"/>
    <cellStyle name="Subtotal (line) 7 2 16 2 2" xfId="43043"/>
    <cellStyle name="Subtotal (line) 7 2 16 2 3" xfId="43044"/>
    <cellStyle name="Subtotal (line) 7 2 16 2 4" xfId="43045"/>
    <cellStyle name="Subtotal (line) 7 2 16 3" xfId="43046"/>
    <cellStyle name="Subtotal (line) 7 2 16 4" xfId="43047"/>
    <cellStyle name="Subtotal (line) 7 2 16 5" xfId="43048"/>
    <cellStyle name="Subtotal (line) 7 2 17" xfId="5961"/>
    <cellStyle name="Subtotal (line) 7 2 17 2" xfId="43049"/>
    <cellStyle name="Subtotal (line) 7 2 17 2 2" xfId="43050"/>
    <cellStyle name="Subtotal (line) 7 2 17 2 3" xfId="43051"/>
    <cellStyle name="Subtotal (line) 7 2 17 2 4" xfId="43052"/>
    <cellStyle name="Subtotal (line) 7 2 17 3" xfId="43053"/>
    <cellStyle name="Subtotal (line) 7 2 17 4" xfId="43054"/>
    <cellStyle name="Subtotal (line) 7 2 17 5" xfId="43055"/>
    <cellStyle name="Subtotal (line) 7 2 18" xfId="5962"/>
    <cellStyle name="Subtotal (line) 7 2 18 2" xfId="43056"/>
    <cellStyle name="Subtotal (line) 7 2 18 2 2" xfId="43057"/>
    <cellStyle name="Subtotal (line) 7 2 18 2 3" xfId="43058"/>
    <cellStyle name="Subtotal (line) 7 2 18 2 4" xfId="43059"/>
    <cellStyle name="Subtotal (line) 7 2 18 3" xfId="43060"/>
    <cellStyle name="Subtotal (line) 7 2 18 4" xfId="43061"/>
    <cellStyle name="Subtotal (line) 7 2 18 5" xfId="43062"/>
    <cellStyle name="Subtotal (line) 7 2 19" xfId="5963"/>
    <cellStyle name="Subtotal (line) 7 2 19 2" xfId="43063"/>
    <cellStyle name="Subtotal (line) 7 2 19 2 2" xfId="43064"/>
    <cellStyle name="Subtotal (line) 7 2 19 2 3" xfId="43065"/>
    <cellStyle name="Subtotal (line) 7 2 19 2 4" xfId="43066"/>
    <cellStyle name="Subtotal (line) 7 2 19 3" xfId="43067"/>
    <cellStyle name="Subtotal (line) 7 2 19 4" xfId="43068"/>
    <cellStyle name="Subtotal (line) 7 2 19 5" xfId="43069"/>
    <cellStyle name="Subtotal (line) 7 2 2" xfId="5964"/>
    <cellStyle name="Subtotal (line) 7 2 2 2" xfId="43070"/>
    <cellStyle name="Subtotal (line) 7 2 2 2 2" xfId="43071"/>
    <cellStyle name="Subtotal (line) 7 2 2 2 3" xfId="43072"/>
    <cellStyle name="Subtotal (line) 7 2 2 2 4" xfId="43073"/>
    <cellStyle name="Subtotal (line) 7 2 2 3" xfId="43074"/>
    <cellStyle name="Subtotal (line) 7 2 2 4" xfId="43075"/>
    <cellStyle name="Subtotal (line) 7 2 2 5" xfId="43076"/>
    <cellStyle name="Subtotal (line) 7 2 20" xfId="5965"/>
    <cellStyle name="Subtotal (line) 7 2 20 2" xfId="43077"/>
    <cellStyle name="Subtotal (line) 7 2 20 2 2" xfId="43078"/>
    <cellStyle name="Subtotal (line) 7 2 20 2 3" xfId="43079"/>
    <cellStyle name="Subtotal (line) 7 2 20 2 4" xfId="43080"/>
    <cellStyle name="Subtotal (line) 7 2 20 3" xfId="43081"/>
    <cellStyle name="Subtotal (line) 7 2 20 4" xfId="43082"/>
    <cellStyle name="Subtotal (line) 7 2 20 5" xfId="43083"/>
    <cellStyle name="Subtotal (line) 7 2 21" xfId="5966"/>
    <cellStyle name="Subtotal (line) 7 2 21 2" xfId="43084"/>
    <cellStyle name="Subtotal (line) 7 2 21 2 2" xfId="43085"/>
    <cellStyle name="Subtotal (line) 7 2 21 2 3" xfId="43086"/>
    <cellStyle name="Subtotal (line) 7 2 21 2 4" xfId="43087"/>
    <cellStyle name="Subtotal (line) 7 2 21 3" xfId="43088"/>
    <cellStyle name="Subtotal (line) 7 2 21 4" xfId="43089"/>
    <cellStyle name="Subtotal (line) 7 2 21 5" xfId="43090"/>
    <cellStyle name="Subtotal (line) 7 2 22" xfId="5967"/>
    <cellStyle name="Subtotal (line) 7 2 22 2" xfId="43091"/>
    <cellStyle name="Subtotal (line) 7 2 22 2 2" xfId="43092"/>
    <cellStyle name="Subtotal (line) 7 2 22 2 3" xfId="43093"/>
    <cellStyle name="Subtotal (line) 7 2 22 2 4" xfId="43094"/>
    <cellStyle name="Subtotal (line) 7 2 22 3" xfId="43095"/>
    <cellStyle name="Subtotal (line) 7 2 22 4" xfId="43096"/>
    <cellStyle name="Subtotal (line) 7 2 22 5" xfId="43097"/>
    <cellStyle name="Subtotal (line) 7 2 23" xfId="5968"/>
    <cellStyle name="Subtotal (line) 7 2 23 2" xfId="43098"/>
    <cellStyle name="Subtotal (line) 7 2 23 2 2" xfId="43099"/>
    <cellStyle name="Subtotal (line) 7 2 23 2 3" xfId="43100"/>
    <cellStyle name="Subtotal (line) 7 2 23 2 4" xfId="43101"/>
    <cellStyle name="Subtotal (line) 7 2 23 3" xfId="43102"/>
    <cellStyle name="Subtotal (line) 7 2 23 4" xfId="43103"/>
    <cellStyle name="Subtotal (line) 7 2 23 5" xfId="43104"/>
    <cellStyle name="Subtotal (line) 7 2 24" xfId="5969"/>
    <cellStyle name="Subtotal (line) 7 2 24 2" xfId="43105"/>
    <cellStyle name="Subtotal (line) 7 2 24 2 2" xfId="43106"/>
    <cellStyle name="Subtotal (line) 7 2 24 2 3" xfId="43107"/>
    <cellStyle name="Subtotal (line) 7 2 24 2 4" xfId="43108"/>
    <cellStyle name="Subtotal (line) 7 2 24 3" xfId="43109"/>
    <cellStyle name="Subtotal (line) 7 2 24 4" xfId="43110"/>
    <cellStyle name="Subtotal (line) 7 2 24 5" xfId="43111"/>
    <cellStyle name="Subtotal (line) 7 2 25" xfId="5970"/>
    <cellStyle name="Subtotal (line) 7 2 25 2" xfId="43112"/>
    <cellStyle name="Subtotal (line) 7 2 25 2 2" xfId="43113"/>
    <cellStyle name="Subtotal (line) 7 2 25 2 3" xfId="43114"/>
    <cellStyle name="Subtotal (line) 7 2 25 2 4" xfId="43115"/>
    <cellStyle name="Subtotal (line) 7 2 25 3" xfId="43116"/>
    <cellStyle name="Subtotal (line) 7 2 25 4" xfId="43117"/>
    <cellStyle name="Subtotal (line) 7 2 25 5" xfId="43118"/>
    <cellStyle name="Subtotal (line) 7 2 26" xfId="5971"/>
    <cellStyle name="Subtotal (line) 7 2 26 2" xfId="43119"/>
    <cellStyle name="Subtotal (line) 7 2 26 2 2" xfId="43120"/>
    <cellStyle name="Subtotal (line) 7 2 26 2 3" xfId="43121"/>
    <cellStyle name="Subtotal (line) 7 2 26 2 4" xfId="43122"/>
    <cellStyle name="Subtotal (line) 7 2 26 3" xfId="43123"/>
    <cellStyle name="Subtotal (line) 7 2 26 4" xfId="43124"/>
    <cellStyle name="Subtotal (line) 7 2 26 5" xfId="43125"/>
    <cellStyle name="Subtotal (line) 7 2 27" xfId="5972"/>
    <cellStyle name="Subtotal (line) 7 2 27 2" xfId="43126"/>
    <cellStyle name="Subtotal (line) 7 2 27 2 2" xfId="43127"/>
    <cellStyle name="Subtotal (line) 7 2 27 2 3" xfId="43128"/>
    <cellStyle name="Subtotal (line) 7 2 27 2 4" xfId="43129"/>
    <cellStyle name="Subtotal (line) 7 2 27 3" xfId="43130"/>
    <cellStyle name="Subtotal (line) 7 2 27 4" xfId="43131"/>
    <cellStyle name="Subtotal (line) 7 2 27 5" xfId="43132"/>
    <cellStyle name="Subtotal (line) 7 2 28" xfId="5973"/>
    <cellStyle name="Subtotal (line) 7 2 28 2" xfId="43133"/>
    <cellStyle name="Subtotal (line) 7 2 28 2 2" xfId="43134"/>
    <cellStyle name="Subtotal (line) 7 2 28 2 3" xfId="43135"/>
    <cellStyle name="Subtotal (line) 7 2 28 2 4" xfId="43136"/>
    <cellStyle name="Subtotal (line) 7 2 28 3" xfId="43137"/>
    <cellStyle name="Subtotal (line) 7 2 28 4" xfId="43138"/>
    <cellStyle name="Subtotal (line) 7 2 28 5" xfId="43139"/>
    <cellStyle name="Subtotal (line) 7 2 29" xfId="5974"/>
    <cellStyle name="Subtotal (line) 7 2 29 2" xfId="43140"/>
    <cellStyle name="Subtotal (line) 7 2 29 2 2" xfId="43141"/>
    <cellStyle name="Subtotal (line) 7 2 29 2 3" xfId="43142"/>
    <cellStyle name="Subtotal (line) 7 2 29 2 4" xfId="43143"/>
    <cellStyle name="Subtotal (line) 7 2 29 3" xfId="43144"/>
    <cellStyle name="Subtotal (line) 7 2 29 4" xfId="43145"/>
    <cellStyle name="Subtotal (line) 7 2 29 5" xfId="43146"/>
    <cellStyle name="Subtotal (line) 7 2 3" xfId="5975"/>
    <cellStyle name="Subtotal (line) 7 2 3 2" xfId="43147"/>
    <cellStyle name="Subtotal (line) 7 2 3 2 2" xfId="43148"/>
    <cellStyle name="Subtotal (line) 7 2 3 2 3" xfId="43149"/>
    <cellStyle name="Subtotal (line) 7 2 3 2 4" xfId="43150"/>
    <cellStyle name="Subtotal (line) 7 2 3 3" xfId="43151"/>
    <cellStyle name="Subtotal (line) 7 2 3 4" xfId="43152"/>
    <cellStyle name="Subtotal (line) 7 2 3 5" xfId="43153"/>
    <cellStyle name="Subtotal (line) 7 2 30" xfId="5976"/>
    <cellStyle name="Subtotal (line) 7 2 30 2" xfId="43154"/>
    <cellStyle name="Subtotal (line) 7 2 30 2 2" xfId="43155"/>
    <cellStyle name="Subtotal (line) 7 2 30 2 3" xfId="43156"/>
    <cellStyle name="Subtotal (line) 7 2 30 2 4" xfId="43157"/>
    <cellStyle name="Subtotal (line) 7 2 30 3" xfId="43158"/>
    <cellStyle name="Subtotal (line) 7 2 30 4" xfId="43159"/>
    <cellStyle name="Subtotal (line) 7 2 30 5" xfId="43160"/>
    <cellStyle name="Subtotal (line) 7 2 31" xfId="5977"/>
    <cellStyle name="Subtotal (line) 7 2 31 2" xfId="43161"/>
    <cellStyle name="Subtotal (line) 7 2 31 2 2" xfId="43162"/>
    <cellStyle name="Subtotal (line) 7 2 31 2 3" xfId="43163"/>
    <cellStyle name="Subtotal (line) 7 2 31 2 4" xfId="43164"/>
    <cellStyle name="Subtotal (line) 7 2 31 3" xfId="43165"/>
    <cellStyle name="Subtotal (line) 7 2 31 4" xfId="43166"/>
    <cellStyle name="Subtotal (line) 7 2 31 5" xfId="43167"/>
    <cellStyle name="Subtotal (line) 7 2 32" xfId="5978"/>
    <cellStyle name="Subtotal (line) 7 2 32 2" xfId="43168"/>
    <cellStyle name="Subtotal (line) 7 2 32 2 2" xfId="43169"/>
    <cellStyle name="Subtotal (line) 7 2 32 2 3" xfId="43170"/>
    <cellStyle name="Subtotal (line) 7 2 32 2 4" xfId="43171"/>
    <cellStyle name="Subtotal (line) 7 2 32 3" xfId="43172"/>
    <cellStyle name="Subtotal (line) 7 2 32 4" xfId="43173"/>
    <cellStyle name="Subtotal (line) 7 2 32 5" xfId="43174"/>
    <cellStyle name="Subtotal (line) 7 2 33" xfId="5979"/>
    <cellStyle name="Subtotal (line) 7 2 33 2" xfId="43175"/>
    <cellStyle name="Subtotal (line) 7 2 33 2 2" xfId="43176"/>
    <cellStyle name="Subtotal (line) 7 2 33 2 3" xfId="43177"/>
    <cellStyle name="Subtotal (line) 7 2 33 2 4" xfId="43178"/>
    <cellStyle name="Subtotal (line) 7 2 33 3" xfId="43179"/>
    <cellStyle name="Subtotal (line) 7 2 33 4" xfId="43180"/>
    <cellStyle name="Subtotal (line) 7 2 33 5" xfId="43181"/>
    <cellStyle name="Subtotal (line) 7 2 34" xfId="5980"/>
    <cellStyle name="Subtotal (line) 7 2 34 2" xfId="43182"/>
    <cellStyle name="Subtotal (line) 7 2 34 2 2" xfId="43183"/>
    <cellStyle name="Subtotal (line) 7 2 34 2 3" xfId="43184"/>
    <cellStyle name="Subtotal (line) 7 2 34 2 4" xfId="43185"/>
    <cellStyle name="Subtotal (line) 7 2 34 3" xfId="43186"/>
    <cellStyle name="Subtotal (line) 7 2 34 4" xfId="43187"/>
    <cellStyle name="Subtotal (line) 7 2 34 5" xfId="43188"/>
    <cellStyle name="Subtotal (line) 7 2 35" xfId="5981"/>
    <cellStyle name="Subtotal (line) 7 2 35 2" xfId="43189"/>
    <cellStyle name="Subtotal (line) 7 2 35 2 2" xfId="43190"/>
    <cellStyle name="Subtotal (line) 7 2 35 2 3" xfId="43191"/>
    <cellStyle name="Subtotal (line) 7 2 35 2 4" xfId="43192"/>
    <cellStyle name="Subtotal (line) 7 2 35 3" xfId="43193"/>
    <cellStyle name="Subtotal (line) 7 2 35 4" xfId="43194"/>
    <cellStyle name="Subtotal (line) 7 2 35 5" xfId="43195"/>
    <cellStyle name="Subtotal (line) 7 2 36" xfId="5982"/>
    <cellStyle name="Subtotal (line) 7 2 36 2" xfId="43196"/>
    <cellStyle name="Subtotal (line) 7 2 36 2 2" xfId="43197"/>
    <cellStyle name="Subtotal (line) 7 2 36 2 3" xfId="43198"/>
    <cellStyle name="Subtotal (line) 7 2 36 2 4" xfId="43199"/>
    <cellStyle name="Subtotal (line) 7 2 36 3" xfId="43200"/>
    <cellStyle name="Subtotal (line) 7 2 36 4" xfId="43201"/>
    <cellStyle name="Subtotal (line) 7 2 36 5" xfId="43202"/>
    <cellStyle name="Subtotal (line) 7 2 37" xfId="5983"/>
    <cellStyle name="Subtotal (line) 7 2 37 2" xfId="43203"/>
    <cellStyle name="Subtotal (line) 7 2 37 2 2" xfId="43204"/>
    <cellStyle name="Subtotal (line) 7 2 37 2 3" xfId="43205"/>
    <cellStyle name="Subtotal (line) 7 2 37 2 4" xfId="43206"/>
    <cellStyle name="Subtotal (line) 7 2 37 3" xfId="43207"/>
    <cellStyle name="Subtotal (line) 7 2 37 4" xfId="43208"/>
    <cellStyle name="Subtotal (line) 7 2 37 5" xfId="43209"/>
    <cellStyle name="Subtotal (line) 7 2 38" xfId="5984"/>
    <cellStyle name="Subtotal (line) 7 2 38 2" xfId="43210"/>
    <cellStyle name="Subtotal (line) 7 2 38 2 2" xfId="43211"/>
    <cellStyle name="Subtotal (line) 7 2 38 2 3" xfId="43212"/>
    <cellStyle name="Subtotal (line) 7 2 38 2 4" xfId="43213"/>
    <cellStyle name="Subtotal (line) 7 2 38 3" xfId="43214"/>
    <cellStyle name="Subtotal (line) 7 2 38 4" xfId="43215"/>
    <cellStyle name="Subtotal (line) 7 2 38 5" xfId="43216"/>
    <cellStyle name="Subtotal (line) 7 2 39" xfId="5985"/>
    <cellStyle name="Subtotal (line) 7 2 39 2" xfId="43217"/>
    <cellStyle name="Subtotal (line) 7 2 39 2 2" xfId="43218"/>
    <cellStyle name="Subtotal (line) 7 2 39 2 3" xfId="43219"/>
    <cellStyle name="Subtotal (line) 7 2 39 2 4" xfId="43220"/>
    <cellStyle name="Subtotal (line) 7 2 39 3" xfId="43221"/>
    <cellStyle name="Subtotal (line) 7 2 39 4" xfId="43222"/>
    <cellStyle name="Subtotal (line) 7 2 39 5" xfId="43223"/>
    <cellStyle name="Subtotal (line) 7 2 4" xfId="5986"/>
    <cellStyle name="Subtotal (line) 7 2 4 2" xfId="43224"/>
    <cellStyle name="Subtotal (line) 7 2 4 2 2" xfId="43225"/>
    <cellStyle name="Subtotal (line) 7 2 4 2 3" xfId="43226"/>
    <cellStyle name="Subtotal (line) 7 2 4 2 4" xfId="43227"/>
    <cellStyle name="Subtotal (line) 7 2 4 3" xfId="43228"/>
    <cellStyle name="Subtotal (line) 7 2 4 4" xfId="43229"/>
    <cellStyle name="Subtotal (line) 7 2 4 5" xfId="43230"/>
    <cellStyle name="Subtotal (line) 7 2 40" xfId="5987"/>
    <cellStyle name="Subtotal (line) 7 2 40 2" xfId="43231"/>
    <cellStyle name="Subtotal (line) 7 2 40 2 2" xfId="43232"/>
    <cellStyle name="Subtotal (line) 7 2 40 2 3" xfId="43233"/>
    <cellStyle name="Subtotal (line) 7 2 40 2 4" xfId="43234"/>
    <cellStyle name="Subtotal (line) 7 2 40 3" xfId="43235"/>
    <cellStyle name="Subtotal (line) 7 2 40 4" xfId="43236"/>
    <cellStyle name="Subtotal (line) 7 2 40 5" xfId="43237"/>
    <cellStyle name="Subtotal (line) 7 2 41" xfId="5988"/>
    <cellStyle name="Subtotal (line) 7 2 41 2" xfId="43238"/>
    <cellStyle name="Subtotal (line) 7 2 41 2 2" xfId="43239"/>
    <cellStyle name="Subtotal (line) 7 2 41 2 3" xfId="43240"/>
    <cellStyle name="Subtotal (line) 7 2 41 2 4" xfId="43241"/>
    <cellStyle name="Subtotal (line) 7 2 41 3" xfId="43242"/>
    <cellStyle name="Subtotal (line) 7 2 41 4" xfId="43243"/>
    <cellStyle name="Subtotal (line) 7 2 41 5" xfId="43244"/>
    <cellStyle name="Subtotal (line) 7 2 42" xfId="5989"/>
    <cellStyle name="Subtotal (line) 7 2 42 2" xfId="43245"/>
    <cellStyle name="Subtotal (line) 7 2 42 2 2" xfId="43246"/>
    <cellStyle name="Subtotal (line) 7 2 42 2 3" xfId="43247"/>
    <cellStyle name="Subtotal (line) 7 2 42 2 4" xfId="43248"/>
    <cellStyle name="Subtotal (line) 7 2 42 3" xfId="43249"/>
    <cellStyle name="Subtotal (line) 7 2 42 4" xfId="43250"/>
    <cellStyle name="Subtotal (line) 7 2 42 5" xfId="43251"/>
    <cellStyle name="Subtotal (line) 7 2 43" xfId="5990"/>
    <cellStyle name="Subtotal (line) 7 2 43 2" xfId="43252"/>
    <cellStyle name="Subtotal (line) 7 2 43 2 2" xfId="43253"/>
    <cellStyle name="Subtotal (line) 7 2 43 2 3" xfId="43254"/>
    <cellStyle name="Subtotal (line) 7 2 43 2 4" xfId="43255"/>
    <cellStyle name="Subtotal (line) 7 2 43 3" xfId="43256"/>
    <cellStyle name="Subtotal (line) 7 2 43 4" xfId="43257"/>
    <cellStyle name="Subtotal (line) 7 2 43 5" xfId="43258"/>
    <cellStyle name="Subtotal (line) 7 2 44" xfId="5991"/>
    <cellStyle name="Subtotal (line) 7 2 44 2" xfId="43259"/>
    <cellStyle name="Subtotal (line) 7 2 44 2 2" xfId="43260"/>
    <cellStyle name="Subtotal (line) 7 2 44 2 3" xfId="43261"/>
    <cellStyle name="Subtotal (line) 7 2 44 2 4" xfId="43262"/>
    <cellStyle name="Subtotal (line) 7 2 44 3" xfId="43263"/>
    <cellStyle name="Subtotal (line) 7 2 44 4" xfId="43264"/>
    <cellStyle name="Subtotal (line) 7 2 44 5" xfId="43265"/>
    <cellStyle name="Subtotal (line) 7 2 45" xfId="43266"/>
    <cellStyle name="Subtotal (line) 7 2 45 2" xfId="43267"/>
    <cellStyle name="Subtotal (line) 7 2 45 3" xfId="43268"/>
    <cellStyle name="Subtotal (line) 7 2 45 4" xfId="43269"/>
    <cellStyle name="Subtotal (line) 7 2 46" xfId="43270"/>
    <cellStyle name="Subtotal (line) 7 2 46 2" xfId="43271"/>
    <cellStyle name="Subtotal (line) 7 2 46 3" xfId="43272"/>
    <cellStyle name="Subtotal (line) 7 2 46 4" xfId="43273"/>
    <cellStyle name="Subtotal (line) 7 2 47" xfId="43274"/>
    <cellStyle name="Subtotal (line) 7 2 5" xfId="5992"/>
    <cellStyle name="Subtotal (line) 7 2 5 2" xfId="43275"/>
    <cellStyle name="Subtotal (line) 7 2 5 2 2" xfId="43276"/>
    <cellStyle name="Subtotal (line) 7 2 5 2 3" xfId="43277"/>
    <cellStyle name="Subtotal (line) 7 2 5 2 4" xfId="43278"/>
    <cellStyle name="Subtotal (line) 7 2 5 3" xfId="43279"/>
    <cellStyle name="Subtotal (line) 7 2 5 4" xfId="43280"/>
    <cellStyle name="Subtotal (line) 7 2 5 5" xfId="43281"/>
    <cellStyle name="Subtotal (line) 7 2 6" xfId="5993"/>
    <cellStyle name="Subtotal (line) 7 2 6 2" xfId="43282"/>
    <cellStyle name="Subtotal (line) 7 2 6 2 2" xfId="43283"/>
    <cellStyle name="Subtotal (line) 7 2 6 2 3" xfId="43284"/>
    <cellStyle name="Subtotal (line) 7 2 6 2 4" xfId="43285"/>
    <cellStyle name="Subtotal (line) 7 2 6 3" xfId="43286"/>
    <cellStyle name="Subtotal (line) 7 2 6 4" xfId="43287"/>
    <cellStyle name="Subtotal (line) 7 2 6 5" xfId="43288"/>
    <cellStyle name="Subtotal (line) 7 2 7" xfId="5994"/>
    <cellStyle name="Subtotal (line) 7 2 7 2" xfId="43289"/>
    <cellStyle name="Subtotal (line) 7 2 7 2 2" xfId="43290"/>
    <cellStyle name="Subtotal (line) 7 2 7 2 3" xfId="43291"/>
    <cellStyle name="Subtotal (line) 7 2 7 2 4" xfId="43292"/>
    <cellStyle name="Subtotal (line) 7 2 7 3" xfId="43293"/>
    <cellStyle name="Subtotal (line) 7 2 7 4" xfId="43294"/>
    <cellStyle name="Subtotal (line) 7 2 7 5" xfId="43295"/>
    <cellStyle name="Subtotal (line) 7 2 8" xfId="5995"/>
    <cellStyle name="Subtotal (line) 7 2 8 2" xfId="43296"/>
    <cellStyle name="Subtotal (line) 7 2 8 2 2" xfId="43297"/>
    <cellStyle name="Subtotal (line) 7 2 8 2 3" xfId="43298"/>
    <cellStyle name="Subtotal (line) 7 2 8 2 4" xfId="43299"/>
    <cellStyle name="Subtotal (line) 7 2 8 3" xfId="43300"/>
    <cellStyle name="Subtotal (line) 7 2 8 4" xfId="43301"/>
    <cellStyle name="Subtotal (line) 7 2 8 5" xfId="43302"/>
    <cellStyle name="Subtotal (line) 7 2 9" xfId="5996"/>
    <cellStyle name="Subtotal (line) 7 2 9 2" xfId="43303"/>
    <cellStyle name="Subtotal (line) 7 2 9 2 2" xfId="43304"/>
    <cellStyle name="Subtotal (line) 7 2 9 2 3" xfId="43305"/>
    <cellStyle name="Subtotal (line) 7 2 9 2 4" xfId="43306"/>
    <cellStyle name="Subtotal (line) 7 2 9 3" xfId="43307"/>
    <cellStyle name="Subtotal (line) 7 2 9 4" xfId="43308"/>
    <cellStyle name="Subtotal (line) 7 2 9 5" xfId="43309"/>
    <cellStyle name="Subtotal (line) 7 20" xfId="5997"/>
    <cellStyle name="Subtotal (line) 7 20 2" xfId="43310"/>
    <cellStyle name="Subtotal (line) 7 20 2 2" xfId="43311"/>
    <cellStyle name="Subtotal (line) 7 20 2 3" xfId="43312"/>
    <cellStyle name="Subtotal (line) 7 20 2 4" xfId="43313"/>
    <cellStyle name="Subtotal (line) 7 20 3" xfId="43314"/>
    <cellStyle name="Subtotal (line) 7 20 4" xfId="43315"/>
    <cellStyle name="Subtotal (line) 7 20 5" xfId="43316"/>
    <cellStyle name="Subtotal (line) 7 21" xfId="5998"/>
    <cellStyle name="Subtotal (line) 7 21 2" xfId="43317"/>
    <cellStyle name="Subtotal (line) 7 21 2 2" xfId="43318"/>
    <cellStyle name="Subtotal (line) 7 21 2 3" xfId="43319"/>
    <cellStyle name="Subtotal (line) 7 21 2 4" xfId="43320"/>
    <cellStyle name="Subtotal (line) 7 21 3" xfId="43321"/>
    <cellStyle name="Subtotal (line) 7 21 4" xfId="43322"/>
    <cellStyle name="Subtotal (line) 7 21 5" xfId="43323"/>
    <cellStyle name="Subtotal (line) 7 22" xfId="5999"/>
    <cellStyle name="Subtotal (line) 7 22 2" xfId="43324"/>
    <cellStyle name="Subtotal (line) 7 22 2 2" xfId="43325"/>
    <cellStyle name="Subtotal (line) 7 22 2 3" xfId="43326"/>
    <cellStyle name="Subtotal (line) 7 22 2 4" xfId="43327"/>
    <cellStyle name="Subtotal (line) 7 22 3" xfId="43328"/>
    <cellStyle name="Subtotal (line) 7 22 4" xfId="43329"/>
    <cellStyle name="Subtotal (line) 7 22 5" xfId="43330"/>
    <cellStyle name="Subtotal (line) 7 23" xfId="6000"/>
    <cellStyle name="Subtotal (line) 7 23 2" xfId="43331"/>
    <cellStyle name="Subtotal (line) 7 23 2 2" xfId="43332"/>
    <cellStyle name="Subtotal (line) 7 23 2 3" xfId="43333"/>
    <cellStyle name="Subtotal (line) 7 23 2 4" xfId="43334"/>
    <cellStyle name="Subtotal (line) 7 23 3" xfId="43335"/>
    <cellStyle name="Subtotal (line) 7 23 4" xfId="43336"/>
    <cellStyle name="Subtotal (line) 7 23 5" xfId="43337"/>
    <cellStyle name="Subtotal (line) 7 24" xfId="6001"/>
    <cellStyle name="Subtotal (line) 7 24 2" xfId="43338"/>
    <cellStyle name="Subtotal (line) 7 24 2 2" xfId="43339"/>
    <cellStyle name="Subtotal (line) 7 24 2 3" xfId="43340"/>
    <cellStyle name="Subtotal (line) 7 24 2 4" xfId="43341"/>
    <cellStyle name="Subtotal (line) 7 24 3" xfId="43342"/>
    <cellStyle name="Subtotal (line) 7 24 4" xfId="43343"/>
    <cellStyle name="Subtotal (line) 7 24 5" xfId="43344"/>
    <cellStyle name="Subtotal (line) 7 25" xfId="6002"/>
    <cellStyle name="Subtotal (line) 7 25 2" xfId="43345"/>
    <cellStyle name="Subtotal (line) 7 25 2 2" xfId="43346"/>
    <cellStyle name="Subtotal (line) 7 25 2 3" xfId="43347"/>
    <cellStyle name="Subtotal (line) 7 25 2 4" xfId="43348"/>
    <cellStyle name="Subtotal (line) 7 25 3" xfId="43349"/>
    <cellStyle name="Subtotal (line) 7 25 4" xfId="43350"/>
    <cellStyle name="Subtotal (line) 7 25 5" xfId="43351"/>
    <cellStyle name="Subtotal (line) 7 26" xfId="6003"/>
    <cellStyle name="Subtotal (line) 7 26 2" xfId="43352"/>
    <cellStyle name="Subtotal (line) 7 26 2 2" xfId="43353"/>
    <cellStyle name="Subtotal (line) 7 26 2 3" xfId="43354"/>
    <cellStyle name="Subtotal (line) 7 26 2 4" xfId="43355"/>
    <cellStyle name="Subtotal (line) 7 26 3" xfId="43356"/>
    <cellStyle name="Subtotal (line) 7 26 4" xfId="43357"/>
    <cellStyle name="Subtotal (line) 7 26 5" xfId="43358"/>
    <cellStyle name="Subtotal (line) 7 27" xfId="6004"/>
    <cellStyle name="Subtotal (line) 7 27 2" xfId="43359"/>
    <cellStyle name="Subtotal (line) 7 27 2 2" xfId="43360"/>
    <cellStyle name="Subtotal (line) 7 27 2 3" xfId="43361"/>
    <cellStyle name="Subtotal (line) 7 27 2 4" xfId="43362"/>
    <cellStyle name="Subtotal (line) 7 27 3" xfId="43363"/>
    <cellStyle name="Subtotal (line) 7 27 4" xfId="43364"/>
    <cellStyle name="Subtotal (line) 7 27 5" xfId="43365"/>
    <cellStyle name="Subtotal (line) 7 28" xfId="6005"/>
    <cellStyle name="Subtotal (line) 7 28 2" xfId="43366"/>
    <cellStyle name="Subtotal (line) 7 28 2 2" xfId="43367"/>
    <cellStyle name="Subtotal (line) 7 28 2 3" xfId="43368"/>
    <cellStyle name="Subtotal (line) 7 28 2 4" xfId="43369"/>
    <cellStyle name="Subtotal (line) 7 28 3" xfId="43370"/>
    <cellStyle name="Subtotal (line) 7 28 4" xfId="43371"/>
    <cellStyle name="Subtotal (line) 7 28 5" xfId="43372"/>
    <cellStyle name="Subtotal (line) 7 29" xfId="6006"/>
    <cellStyle name="Subtotal (line) 7 29 2" xfId="43373"/>
    <cellStyle name="Subtotal (line) 7 29 2 2" xfId="43374"/>
    <cellStyle name="Subtotal (line) 7 29 2 3" xfId="43375"/>
    <cellStyle name="Subtotal (line) 7 29 2 4" xfId="43376"/>
    <cellStyle name="Subtotal (line) 7 29 3" xfId="43377"/>
    <cellStyle name="Subtotal (line) 7 29 4" xfId="43378"/>
    <cellStyle name="Subtotal (line) 7 29 5" xfId="43379"/>
    <cellStyle name="Subtotal (line) 7 3" xfId="6007"/>
    <cellStyle name="Subtotal (line) 7 3 2" xfId="43380"/>
    <cellStyle name="Subtotal (line) 7 3 2 2" xfId="43381"/>
    <cellStyle name="Subtotal (line) 7 3 2 3" xfId="43382"/>
    <cellStyle name="Subtotal (line) 7 3 2 4" xfId="43383"/>
    <cellStyle name="Subtotal (line) 7 3 3" xfId="43384"/>
    <cellStyle name="Subtotal (line) 7 3 4" xfId="43385"/>
    <cellStyle name="Subtotal (line) 7 3 5" xfId="43386"/>
    <cellStyle name="Subtotal (line) 7 30" xfId="6008"/>
    <cellStyle name="Subtotal (line) 7 30 2" xfId="43387"/>
    <cellStyle name="Subtotal (line) 7 30 2 2" xfId="43388"/>
    <cellStyle name="Subtotal (line) 7 30 2 3" xfId="43389"/>
    <cellStyle name="Subtotal (line) 7 30 2 4" xfId="43390"/>
    <cellStyle name="Subtotal (line) 7 30 3" xfId="43391"/>
    <cellStyle name="Subtotal (line) 7 30 4" xfId="43392"/>
    <cellStyle name="Subtotal (line) 7 30 5" xfId="43393"/>
    <cellStyle name="Subtotal (line) 7 31" xfId="6009"/>
    <cellStyle name="Subtotal (line) 7 31 2" xfId="43394"/>
    <cellStyle name="Subtotal (line) 7 31 2 2" xfId="43395"/>
    <cellStyle name="Subtotal (line) 7 31 2 3" xfId="43396"/>
    <cellStyle name="Subtotal (line) 7 31 2 4" xfId="43397"/>
    <cellStyle name="Subtotal (line) 7 31 3" xfId="43398"/>
    <cellStyle name="Subtotal (line) 7 31 4" xfId="43399"/>
    <cellStyle name="Subtotal (line) 7 31 5" xfId="43400"/>
    <cellStyle name="Subtotal (line) 7 32" xfId="6010"/>
    <cellStyle name="Subtotal (line) 7 32 2" xfId="43401"/>
    <cellStyle name="Subtotal (line) 7 32 2 2" xfId="43402"/>
    <cellStyle name="Subtotal (line) 7 32 2 3" xfId="43403"/>
    <cellStyle name="Subtotal (line) 7 32 2 4" xfId="43404"/>
    <cellStyle name="Subtotal (line) 7 32 3" xfId="43405"/>
    <cellStyle name="Subtotal (line) 7 32 4" xfId="43406"/>
    <cellStyle name="Subtotal (line) 7 32 5" xfId="43407"/>
    <cellStyle name="Subtotal (line) 7 33" xfId="6011"/>
    <cellStyle name="Subtotal (line) 7 33 2" xfId="43408"/>
    <cellStyle name="Subtotal (line) 7 33 2 2" xfId="43409"/>
    <cellStyle name="Subtotal (line) 7 33 2 3" xfId="43410"/>
    <cellStyle name="Subtotal (line) 7 33 2 4" xfId="43411"/>
    <cellStyle name="Subtotal (line) 7 33 3" xfId="43412"/>
    <cellStyle name="Subtotal (line) 7 33 4" xfId="43413"/>
    <cellStyle name="Subtotal (line) 7 33 5" xfId="43414"/>
    <cellStyle name="Subtotal (line) 7 34" xfId="6012"/>
    <cellStyle name="Subtotal (line) 7 34 2" xfId="43415"/>
    <cellStyle name="Subtotal (line) 7 34 2 2" xfId="43416"/>
    <cellStyle name="Subtotal (line) 7 34 2 3" xfId="43417"/>
    <cellStyle name="Subtotal (line) 7 34 2 4" xfId="43418"/>
    <cellStyle name="Subtotal (line) 7 34 3" xfId="43419"/>
    <cellStyle name="Subtotal (line) 7 34 4" xfId="43420"/>
    <cellStyle name="Subtotal (line) 7 34 5" xfId="43421"/>
    <cellStyle name="Subtotal (line) 7 35" xfId="6013"/>
    <cellStyle name="Subtotal (line) 7 35 2" xfId="43422"/>
    <cellStyle name="Subtotal (line) 7 35 2 2" xfId="43423"/>
    <cellStyle name="Subtotal (line) 7 35 2 3" xfId="43424"/>
    <cellStyle name="Subtotal (line) 7 35 2 4" xfId="43425"/>
    <cellStyle name="Subtotal (line) 7 35 3" xfId="43426"/>
    <cellStyle name="Subtotal (line) 7 35 4" xfId="43427"/>
    <cellStyle name="Subtotal (line) 7 35 5" xfId="43428"/>
    <cellStyle name="Subtotal (line) 7 36" xfId="6014"/>
    <cellStyle name="Subtotal (line) 7 36 2" xfId="43429"/>
    <cellStyle name="Subtotal (line) 7 36 2 2" xfId="43430"/>
    <cellStyle name="Subtotal (line) 7 36 2 3" xfId="43431"/>
    <cellStyle name="Subtotal (line) 7 36 2 4" xfId="43432"/>
    <cellStyle name="Subtotal (line) 7 36 3" xfId="43433"/>
    <cellStyle name="Subtotal (line) 7 36 4" xfId="43434"/>
    <cellStyle name="Subtotal (line) 7 36 5" xfId="43435"/>
    <cellStyle name="Subtotal (line) 7 37" xfId="6015"/>
    <cellStyle name="Subtotal (line) 7 37 2" xfId="43436"/>
    <cellStyle name="Subtotal (line) 7 37 2 2" xfId="43437"/>
    <cellStyle name="Subtotal (line) 7 37 2 3" xfId="43438"/>
    <cellStyle name="Subtotal (line) 7 37 2 4" xfId="43439"/>
    <cellStyle name="Subtotal (line) 7 37 3" xfId="43440"/>
    <cellStyle name="Subtotal (line) 7 37 4" xfId="43441"/>
    <cellStyle name="Subtotal (line) 7 37 5" xfId="43442"/>
    <cellStyle name="Subtotal (line) 7 38" xfId="6016"/>
    <cellStyle name="Subtotal (line) 7 38 2" xfId="43443"/>
    <cellStyle name="Subtotal (line) 7 38 2 2" xfId="43444"/>
    <cellStyle name="Subtotal (line) 7 38 2 3" xfId="43445"/>
    <cellStyle name="Subtotal (line) 7 38 2 4" xfId="43446"/>
    <cellStyle name="Subtotal (line) 7 38 3" xfId="43447"/>
    <cellStyle name="Subtotal (line) 7 38 4" xfId="43448"/>
    <cellStyle name="Subtotal (line) 7 38 5" xfId="43449"/>
    <cellStyle name="Subtotal (line) 7 39" xfId="6017"/>
    <cellStyle name="Subtotal (line) 7 39 2" xfId="43450"/>
    <cellStyle name="Subtotal (line) 7 39 2 2" xfId="43451"/>
    <cellStyle name="Subtotal (line) 7 39 2 3" xfId="43452"/>
    <cellStyle name="Subtotal (line) 7 39 2 4" xfId="43453"/>
    <cellStyle name="Subtotal (line) 7 39 3" xfId="43454"/>
    <cellStyle name="Subtotal (line) 7 39 4" xfId="43455"/>
    <cellStyle name="Subtotal (line) 7 39 5" xfId="43456"/>
    <cellStyle name="Subtotal (line) 7 4" xfId="6018"/>
    <cellStyle name="Subtotal (line) 7 4 2" xfId="43457"/>
    <cellStyle name="Subtotal (line) 7 4 2 2" xfId="43458"/>
    <cellStyle name="Subtotal (line) 7 4 2 3" xfId="43459"/>
    <cellStyle name="Subtotal (line) 7 4 2 4" xfId="43460"/>
    <cellStyle name="Subtotal (line) 7 4 3" xfId="43461"/>
    <cellStyle name="Subtotal (line) 7 4 4" xfId="43462"/>
    <cellStyle name="Subtotal (line) 7 4 5" xfId="43463"/>
    <cellStyle name="Subtotal (line) 7 40" xfId="6019"/>
    <cellStyle name="Subtotal (line) 7 40 2" xfId="43464"/>
    <cellStyle name="Subtotal (line) 7 40 2 2" xfId="43465"/>
    <cellStyle name="Subtotal (line) 7 40 2 3" xfId="43466"/>
    <cellStyle name="Subtotal (line) 7 40 2 4" xfId="43467"/>
    <cellStyle name="Subtotal (line) 7 40 3" xfId="43468"/>
    <cellStyle name="Subtotal (line) 7 40 4" xfId="43469"/>
    <cellStyle name="Subtotal (line) 7 40 5" xfId="43470"/>
    <cellStyle name="Subtotal (line) 7 41" xfId="6020"/>
    <cellStyle name="Subtotal (line) 7 41 2" xfId="43471"/>
    <cellStyle name="Subtotal (line) 7 41 2 2" xfId="43472"/>
    <cellStyle name="Subtotal (line) 7 41 2 3" xfId="43473"/>
    <cellStyle name="Subtotal (line) 7 41 2 4" xfId="43474"/>
    <cellStyle name="Subtotal (line) 7 41 3" xfId="43475"/>
    <cellStyle name="Subtotal (line) 7 41 4" xfId="43476"/>
    <cellStyle name="Subtotal (line) 7 41 5" xfId="43477"/>
    <cellStyle name="Subtotal (line) 7 42" xfId="6021"/>
    <cellStyle name="Subtotal (line) 7 42 2" xfId="43478"/>
    <cellStyle name="Subtotal (line) 7 42 2 2" xfId="43479"/>
    <cellStyle name="Subtotal (line) 7 42 2 3" xfId="43480"/>
    <cellStyle name="Subtotal (line) 7 42 2 4" xfId="43481"/>
    <cellStyle name="Subtotal (line) 7 42 3" xfId="43482"/>
    <cellStyle name="Subtotal (line) 7 42 4" xfId="43483"/>
    <cellStyle name="Subtotal (line) 7 42 5" xfId="43484"/>
    <cellStyle name="Subtotal (line) 7 43" xfId="6022"/>
    <cellStyle name="Subtotal (line) 7 43 2" xfId="43485"/>
    <cellStyle name="Subtotal (line) 7 43 2 2" xfId="43486"/>
    <cellStyle name="Subtotal (line) 7 43 2 3" xfId="43487"/>
    <cellStyle name="Subtotal (line) 7 43 2 4" xfId="43488"/>
    <cellStyle name="Subtotal (line) 7 43 3" xfId="43489"/>
    <cellStyle name="Subtotal (line) 7 43 4" xfId="43490"/>
    <cellStyle name="Subtotal (line) 7 43 5" xfId="43491"/>
    <cellStyle name="Subtotal (line) 7 44" xfId="6023"/>
    <cellStyle name="Subtotal (line) 7 44 2" xfId="43492"/>
    <cellStyle name="Subtotal (line) 7 44 2 2" xfId="43493"/>
    <cellStyle name="Subtotal (line) 7 44 2 3" xfId="43494"/>
    <cellStyle name="Subtotal (line) 7 44 2 4" xfId="43495"/>
    <cellStyle name="Subtotal (line) 7 44 3" xfId="43496"/>
    <cellStyle name="Subtotal (line) 7 44 4" xfId="43497"/>
    <cellStyle name="Subtotal (line) 7 44 5" xfId="43498"/>
    <cellStyle name="Subtotal (line) 7 45" xfId="6024"/>
    <cellStyle name="Subtotal (line) 7 45 2" xfId="43499"/>
    <cellStyle name="Subtotal (line) 7 45 2 2" xfId="43500"/>
    <cellStyle name="Subtotal (line) 7 45 2 3" xfId="43501"/>
    <cellStyle name="Subtotal (line) 7 45 2 4" xfId="43502"/>
    <cellStyle name="Subtotal (line) 7 45 3" xfId="43503"/>
    <cellStyle name="Subtotal (line) 7 45 4" xfId="43504"/>
    <cellStyle name="Subtotal (line) 7 45 5" xfId="43505"/>
    <cellStyle name="Subtotal (line) 7 46" xfId="43506"/>
    <cellStyle name="Subtotal (line) 7 46 2" xfId="43507"/>
    <cellStyle name="Subtotal (line) 7 46 3" xfId="43508"/>
    <cellStyle name="Subtotal (line) 7 46 4" xfId="43509"/>
    <cellStyle name="Subtotal (line) 7 47" xfId="43510"/>
    <cellStyle name="Subtotal (line) 7 5" xfId="6025"/>
    <cellStyle name="Subtotal (line) 7 5 2" xfId="43511"/>
    <cellStyle name="Subtotal (line) 7 5 2 2" xfId="43512"/>
    <cellStyle name="Subtotal (line) 7 5 2 3" xfId="43513"/>
    <cellStyle name="Subtotal (line) 7 5 2 4" xfId="43514"/>
    <cellStyle name="Subtotal (line) 7 5 3" xfId="43515"/>
    <cellStyle name="Subtotal (line) 7 5 4" xfId="43516"/>
    <cellStyle name="Subtotal (line) 7 5 5" xfId="43517"/>
    <cellStyle name="Subtotal (line) 7 6" xfId="6026"/>
    <cellStyle name="Subtotal (line) 7 6 2" xfId="43518"/>
    <cellStyle name="Subtotal (line) 7 6 2 2" xfId="43519"/>
    <cellStyle name="Subtotal (line) 7 6 2 3" xfId="43520"/>
    <cellStyle name="Subtotal (line) 7 6 2 4" xfId="43521"/>
    <cellStyle name="Subtotal (line) 7 6 3" xfId="43522"/>
    <cellStyle name="Subtotal (line) 7 6 4" xfId="43523"/>
    <cellStyle name="Subtotal (line) 7 6 5" xfId="43524"/>
    <cellStyle name="Subtotal (line) 7 7" xfId="6027"/>
    <cellStyle name="Subtotal (line) 7 7 2" xfId="43525"/>
    <cellStyle name="Subtotal (line) 7 7 2 2" xfId="43526"/>
    <cellStyle name="Subtotal (line) 7 7 2 3" xfId="43527"/>
    <cellStyle name="Subtotal (line) 7 7 2 4" xfId="43528"/>
    <cellStyle name="Subtotal (line) 7 7 3" xfId="43529"/>
    <cellStyle name="Subtotal (line) 7 7 4" xfId="43530"/>
    <cellStyle name="Subtotal (line) 7 7 5" xfId="43531"/>
    <cellStyle name="Subtotal (line) 7 8" xfId="6028"/>
    <cellStyle name="Subtotal (line) 7 8 2" xfId="43532"/>
    <cellStyle name="Subtotal (line) 7 8 2 2" xfId="43533"/>
    <cellStyle name="Subtotal (line) 7 8 2 3" xfId="43534"/>
    <cellStyle name="Subtotal (line) 7 8 2 4" xfId="43535"/>
    <cellStyle name="Subtotal (line) 7 8 3" xfId="43536"/>
    <cellStyle name="Subtotal (line) 7 8 4" xfId="43537"/>
    <cellStyle name="Subtotal (line) 7 8 5" xfId="43538"/>
    <cellStyle name="Subtotal (line) 7 9" xfId="6029"/>
    <cellStyle name="Subtotal (line) 7 9 2" xfId="43539"/>
    <cellStyle name="Subtotal (line) 7 9 2 2" xfId="43540"/>
    <cellStyle name="Subtotal (line) 7 9 2 3" xfId="43541"/>
    <cellStyle name="Subtotal (line) 7 9 2 4" xfId="43542"/>
    <cellStyle name="Subtotal (line) 7 9 3" xfId="43543"/>
    <cellStyle name="Subtotal (line) 7 9 4" xfId="43544"/>
    <cellStyle name="Subtotal (line) 7 9 5" xfId="43545"/>
    <cellStyle name="Subtotal (line) 8" xfId="6030"/>
    <cellStyle name="Subtotal (line) 8 10" xfId="6031"/>
    <cellStyle name="Subtotal (line) 8 10 2" xfId="43546"/>
    <cellStyle name="Subtotal (line) 8 10 2 2" xfId="43547"/>
    <cellStyle name="Subtotal (line) 8 10 2 3" xfId="43548"/>
    <cellStyle name="Subtotal (line) 8 10 2 4" xfId="43549"/>
    <cellStyle name="Subtotal (line) 8 10 3" xfId="43550"/>
    <cellStyle name="Subtotal (line) 8 10 4" xfId="43551"/>
    <cellStyle name="Subtotal (line) 8 10 5" xfId="43552"/>
    <cellStyle name="Subtotal (line) 8 11" xfId="6032"/>
    <cellStyle name="Subtotal (line) 8 11 2" xfId="43553"/>
    <cellStyle name="Subtotal (line) 8 11 2 2" xfId="43554"/>
    <cellStyle name="Subtotal (line) 8 11 2 3" xfId="43555"/>
    <cellStyle name="Subtotal (line) 8 11 2 4" xfId="43556"/>
    <cellStyle name="Subtotal (line) 8 11 3" xfId="43557"/>
    <cellStyle name="Subtotal (line) 8 11 4" xfId="43558"/>
    <cellStyle name="Subtotal (line) 8 11 5" xfId="43559"/>
    <cellStyle name="Subtotal (line) 8 12" xfId="6033"/>
    <cellStyle name="Subtotal (line) 8 12 2" xfId="43560"/>
    <cellStyle name="Subtotal (line) 8 12 2 2" xfId="43561"/>
    <cellStyle name="Subtotal (line) 8 12 2 3" xfId="43562"/>
    <cellStyle name="Subtotal (line) 8 12 2 4" xfId="43563"/>
    <cellStyle name="Subtotal (line) 8 12 3" xfId="43564"/>
    <cellStyle name="Subtotal (line) 8 12 4" xfId="43565"/>
    <cellStyle name="Subtotal (line) 8 12 5" xfId="43566"/>
    <cellStyle name="Subtotal (line) 8 13" xfId="6034"/>
    <cellStyle name="Subtotal (line) 8 13 2" xfId="43567"/>
    <cellStyle name="Subtotal (line) 8 13 2 2" xfId="43568"/>
    <cellStyle name="Subtotal (line) 8 13 2 3" xfId="43569"/>
    <cellStyle name="Subtotal (line) 8 13 2 4" xfId="43570"/>
    <cellStyle name="Subtotal (line) 8 13 3" xfId="43571"/>
    <cellStyle name="Subtotal (line) 8 13 4" xfId="43572"/>
    <cellStyle name="Subtotal (line) 8 13 5" xfId="43573"/>
    <cellStyle name="Subtotal (line) 8 14" xfId="6035"/>
    <cellStyle name="Subtotal (line) 8 14 2" xfId="43574"/>
    <cellStyle name="Subtotal (line) 8 14 2 2" xfId="43575"/>
    <cellStyle name="Subtotal (line) 8 14 2 3" xfId="43576"/>
    <cellStyle name="Subtotal (line) 8 14 2 4" xfId="43577"/>
    <cellStyle name="Subtotal (line) 8 14 3" xfId="43578"/>
    <cellStyle name="Subtotal (line) 8 14 4" xfId="43579"/>
    <cellStyle name="Subtotal (line) 8 14 5" xfId="43580"/>
    <cellStyle name="Subtotal (line) 8 15" xfId="6036"/>
    <cellStyle name="Subtotal (line) 8 15 2" xfId="43581"/>
    <cellStyle name="Subtotal (line) 8 15 2 2" xfId="43582"/>
    <cellStyle name="Subtotal (line) 8 15 2 3" xfId="43583"/>
    <cellStyle name="Subtotal (line) 8 15 2 4" xfId="43584"/>
    <cellStyle name="Subtotal (line) 8 15 3" xfId="43585"/>
    <cellStyle name="Subtotal (line) 8 15 4" xfId="43586"/>
    <cellStyle name="Subtotal (line) 8 15 5" xfId="43587"/>
    <cellStyle name="Subtotal (line) 8 16" xfId="6037"/>
    <cellStyle name="Subtotal (line) 8 16 2" xfId="43588"/>
    <cellStyle name="Subtotal (line) 8 16 2 2" xfId="43589"/>
    <cellStyle name="Subtotal (line) 8 16 2 3" xfId="43590"/>
    <cellStyle name="Subtotal (line) 8 16 2 4" xfId="43591"/>
    <cellStyle name="Subtotal (line) 8 16 3" xfId="43592"/>
    <cellStyle name="Subtotal (line) 8 16 4" xfId="43593"/>
    <cellStyle name="Subtotal (line) 8 16 5" xfId="43594"/>
    <cellStyle name="Subtotal (line) 8 17" xfId="6038"/>
    <cellStyle name="Subtotal (line) 8 17 2" xfId="43595"/>
    <cellStyle name="Subtotal (line) 8 17 2 2" xfId="43596"/>
    <cellStyle name="Subtotal (line) 8 17 2 3" xfId="43597"/>
    <cellStyle name="Subtotal (line) 8 17 2 4" xfId="43598"/>
    <cellStyle name="Subtotal (line) 8 17 3" xfId="43599"/>
    <cellStyle name="Subtotal (line) 8 17 4" xfId="43600"/>
    <cellStyle name="Subtotal (line) 8 17 5" xfId="43601"/>
    <cellStyle name="Subtotal (line) 8 18" xfId="6039"/>
    <cellStyle name="Subtotal (line) 8 18 2" xfId="43602"/>
    <cellStyle name="Subtotal (line) 8 18 2 2" xfId="43603"/>
    <cellStyle name="Subtotal (line) 8 18 2 3" xfId="43604"/>
    <cellStyle name="Subtotal (line) 8 18 2 4" xfId="43605"/>
    <cellStyle name="Subtotal (line) 8 18 3" xfId="43606"/>
    <cellStyle name="Subtotal (line) 8 18 4" xfId="43607"/>
    <cellStyle name="Subtotal (line) 8 18 5" xfId="43608"/>
    <cellStyle name="Subtotal (line) 8 19" xfId="6040"/>
    <cellStyle name="Subtotal (line) 8 19 2" xfId="43609"/>
    <cellStyle name="Subtotal (line) 8 19 2 2" xfId="43610"/>
    <cellStyle name="Subtotal (line) 8 19 2 3" xfId="43611"/>
    <cellStyle name="Subtotal (line) 8 19 2 4" xfId="43612"/>
    <cellStyle name="Subtotal (line) 8 19 3" xfId="43613"/>
    <cellStyle name="Subtotal (line) 8 19 4" xfId="43614"/>
    <cellStyle name="Subtotal (line) 8 19 5" xfId="43615"/>
    <cellStyle name="Subtotal (line) 8 2" xfId="6041"/>
    <cellStyle name="Subtotal (line) 8 2 2" xfId="43616"/>
    <cellStyle name="Subtotal (line) 8 2 2 2" xfId="43617"/>
    <cellStyle name="Subtotal (line) 8 2 2 3" xfId="43618"/>
    <cellStyle name="Subtotal (line) 8 2 2 4" xfId="43619"/>
    <cellStyle name="Subtotal (line) 8 2 3" xfId="43620"/>
    <cellStyle name="Subtotal (line) 8 2 4" xfId="43621"/>
    <cellStyle name="Subtotal (line) 8 2 5" xfId="43622"/>
    <cellStyle name="Subtotal (line) 8 20" xfId="6042"/>
    <cellStyle name="Subtotal (line) 8 20 2" xfId="43623"/>
    <cellStyle name="Subtotal (line) 8 20 2 2" xfId="43624"/>
    <cellStyle name="Subtotal (line) 8 20 2 3" xfId="43625"/>
    <cellStyle name="Subtotal (line) 8 20 2 4" xfId="43626"/>
    <cellStyle name="Subtotal (line) 8 20 3" xfId="43627"/>
    <cellStyle name="Subtotal (line) 8 20 4" xfId="43628"/>
    <cellStyle name="Subtotal (line) 8 20 5" xfId="43629"/>
    <cellStyle name="Subtotal (line) 8 21" xfId="6043"/>
    <cellStyle name="Subtotal (line) 8 21 2" xfId="43630"/>
    <cellStyle name="Subtotal (line) 8 21 2 2" xfId="43631"/>
    <cellStyle name="Subtotal (line) 8 21 2 3" xfId="43632"/>
    <cellStyle name="Subtotal (line) 8 21 2 4" xfId="43633"/>
    <cellStyle name="Subtotal (line) 8 21 3" xfId="43634"/>
    <cellStyle name="Subtotal (line) 8 21 4" xfId="43635"/>
    <cellStyle name="Subtotal (line) 8 21 5" xfId="43636"/>
    <cellStyle name="Subtotal (line) 8 22" xfId="6044"/>
    <cellStyle name="Subtotal (line) 8 22 2" xfId="43637"/>
    <cellStyle name="Subtotal (line) 8 22 2 2" xfId="43638"/>
    <cellStyle name="Subtotal (line) 8 22 2 3" xfId="43639"/>
    <cellStyle name="Subtotal (line) 8 22 2 4" xfId="43640"/>
    <cellStyle name="Subtotal (line) 8 22 3" xfId="43641"/>
    <cellStyle name="Subtotal (line) 8 22 4" xfId="43642"/>
    <cellStyle name="Subtotal (line) 8 22 5" xfId="43643"/>
    <cellStyle name="Subtotal (line) 8 23" xfId="6045"/>
    <cellStyle name="Subtotal (line) 8 23 2" xfId="43644"/>
    <cellStyle name="Subtotal (line) 8 23 2 2" xfId="43645"/>
    <cellStyle name="Subtotal (line) 8 23 2 3" xfId="43646"/>
    <cellStyle name="Subtotal (line) 8 23 2 4" xfId="43647"/>
    <cellStyle name="Subtotal (line) 8 23 3" xfId="43648"/>
    <cellStyle name="Subtotal (line) 8 23 4" xfId="43649"/>
    <cellStyle name="Subtotal (line) 8 23 5" xfId="43650"/>
    <cellStyle name="Subtotal (line) 8 24" xfId="6046"/>
    <cellStyle name="Subtotal (line) 8 24 2" xfId="43651"/>
    <cellStyle name="Subtotal (line) 8 24 2 2" xfId="43652"/>
    <cellStyle name="Subtotal (line) 8 24 2 3" xfId="43653"/>
    <cellStyle name="Subtotal (line) 8 24 2 4" xfId="43654"/>
    <cellStyle name="Subtotal (line) 8 24 3" xfId="43655"/>
    <cellStyle name="Subtotal (line) 8 24 4" xfId="43656"/>
    <cellStyle name="Subtotal (line) 8 24 5" xfId="43657"/>
    <cellStyle name="Subtotal (line) 8 25" xfId="6047"/>
    <cellStyle name="Subtotal (line) 8 25 2" xfId="43658"/>
    <cellStyle name="Subtotal (line) 8 25 2 2" xfId="43659"/>
    <cellStyle name="Subtotal (line) 8 25 2 3" xfId="43660"/>
    <cellStyle name="Subtotal (line) 8 25 2 4" xfId="43661"/>
    <cellStyle name="Subtotal (line) 8 25 3" xfId="43662"/>
    <cellStyle name="Subtotal (line) 8 25 4" xfId="43663"/>
    <cellStyle name="Subtotal (line) 8 25 5" xfId="43664"/>
    <cellStyle name="Subtotal (line) 8 26" xfId="6048"/>
    <cellStyle name="Subtotal (line) 8 26 2" xfId="43665"/>
    <cellStyle name="Subtotal (line) 8 26 2 2" xfId="43666"/>
    <cellStyle name="Subtotal (line) 8 26 2 3" xfId="43667"/>
    <cellStyle name="Subtotal (line) 8 26 2 4" xfId="43668"/>
    <cellStyle name="Subtotal (line) 8 26 3" xfId="43669"/>
    <cellStyle name="Subtotal (line) 8 26 4" xfId="43670"/>
    <cellStyle name="Subtotal (line) 8 26 5" xfId="43671"/>
    <cellStyle name="Subtotal (line) 8 27" xfId="6049"/>
    <cellStyle name="Subtotal (line) 8 27 2" xfId="43672"/>
    <cellStyle name="Subtotal (line) 8 27 2 2" xfId="43673"/>
    <cellStyle name="Subtotal (line) 8 27 2 3" xfId="43674"/>
    <cellStyle name="Subtotal (line) 8 27 2 4" xfId="43675"/>
    <cellStyle name="Subtotal (line) 8 27 3" xfId="43676"/>
    <cellStyle name="Subtotal (line) 8 27 4" xfId="43677"/>
    <cellStyle name="Subtotal (line) 8 27 5" xfId="43678"/>
    <cellStyle name="Subtotal (line) 8 28" xfId="6050"/>
    <cellStyle name="Subtotal (line) 8 28 2" xfId="43679"/>
    <cellStyle name="Subtotal (line) 8 28 2 2" xfId="43680"/>
    <cellStyle name="Subtotal (line) 8 28 2 3" xfId="43681"/>
    <cellStyle name="Subtotal (line) 8 28 2 4" xfId="43682"/>
    <cellStyle name="Subtotal (line) 8 28 3" xfId="43683"/>
    <cellStyle name="Subtotal (line) 8 28 4" xfId="43684"/>
    <cellStyle name="Subtotal (line) 8 28 5" xfId="43685"/>
    <cellStyle name="Subtotal (line) 8 29" xfId="6051"/>
    <cellStyle name="Subtotal (line) 8 29 2" xfId="43686"/>
    <cellStyle name="Subtotal (line) 8 29 2 2" xfId="43687"/>
    <cellStyle name="Subtotal (line) 8 29 2 3" xfId="43688"/>
    <cellStyle name="Subtotal (line) 8 29 2 4" xfId="43689"/>
    <cellStyle name="Subtotal (line) 8 29 3" xfId="43690"/>
    <cellStyle name="Subtotal (line) 8 29 4" xfId="43691"/>
    <cellStyle name="Subtotal (line) 8 29 5" xfId="43692"/>
    <cellStyle name="Subtotal (line) 8 3" xfId="6052"/>
    <cellStyle name="Subtotal (line) 8 3 2" xfId="43693"/>
    <cellStyle name="Subtotal (line) 8 3 2 2" xfId="43694"/>
    <cellStyle name="Subtotal (line) 8 3 2 3" xfId="43695"/>
    <cellStyle name="Subtotal (line) 8 3 2 4" xfId="43696"/>
    <cellStyle name="Subtotal (line) 8 3 3" xfId="43697"/>
    <cellStyle name="Subtotal (line) 8 3 4" xfId="43698"/>
    <cellStyle name="Subtotal (line) 8 3 5" xfId="43699"/>
    <cellStyle name="Subtotal (line) 8 30" xfId="6053"/>
    <cellStyle name="Subtotal (line) 8 30 2" xfId="43700"/>
    <cellStyle name="Subtotal (line) 8 30 2 2" xfId="43701"/>
    <cellStyle name="Subtotal (line) 8 30 2 3" xfId="43702"/>
    <cellStyle name="Subtotal (line) 8 30 2 4" xfId="43703"/>
    <cellStyle name="Subtotal (line) 8 30 3" xfId="43704"/>
    <cellStyle name="Subtotal (line) 8 30 4" xfId="43705"/>
    <cellStyle name="Subtotal (line) 8 30 5" xfId="43706"/>
    <cellStyle name="Subtotal (line) 8 31" xfId="6054"/>
    <cellStyle name="Subtotal (line) 8 31 2" xfId="43707"/>
    <cellStyle name="Subtotal (line) 8 31 2 2" xfId="43708"/>
    <cellStyle name="Subtotal (line) 8 31 2 3" xfId="43709"/>
    <cellStyle name="Subtotal (line) 8 31 2 4" xfId="43710"/>
    <cellStyle name="Subtotal (line) 8 31 3" xfId="43711"/>
    <cellStyle name="Subtotal (line) 8 31 4" xfId="43712"/>
    <cellStyle name="Subtotal (line) 8 31 5" xfId="43713"/>
    <cellStyle name="Subtotal (line) 8 32" xfId="6055"/>
    <cellStyle name="Subtotal (line) 8 32 2" xfId="43714"/>
    <cellStyle name="Subtotal (line) 8 32 2 2" xfId="43715"/>
    <cellStyle name="Subtotal (line) 8 32 2 3" xfId="43716"/>
    <cellStyle name="Subtotal (line) 8 32 2 4" xfId="43717"/>
    <cellStyle name="Subtotal (line) 8 32 3" xfId="43718"/>
    <cellStyle name="Subtotal (line) 8 32 4" xfId="43719"/>
    <cellStyle name="Subtotal (line) 8 32 5" xfId="43720"/>
    <cellStyle name="Subtotal (line) 8 33" xfId="6056"/>
    <cellStyle name="Subtotal (line) 8 33 2" xfId="43721"/>
    <cellStyle name="Subtotal (line) 8 33 2 2" xfId="43722"/>
    <cellStyle name="Subtotal (line) 8 33 2 3" xfId="43723"/>
    <cellStyle name="Subtotal (line) 8 33 2 4" xfId="43724"/>
    <cellStyle name="Subtotal (line) 8 33 3" xfId="43725"/>
    <cellStyle name="Subtotal (line) 8 33 4" xfId="43726"/>
    <cellStyle name="Subtotal (line) 8 33 5" xfId="43727"/>
    <cellStyle name="Subtotal (line) 8 34" xfId="6057"/>
    <cellStyle name="Subtotal (line) 8 34 2" xfId="43728"/>
    <cellStyle name="Subtotal (line) 8 34 2 2" xfId="43729"/>
    <cellStyle name="Subtotal (line) 8 34 2 3" xfId="43730"/>
    <cellStyle name="Subtotal (line) 8 34 2 4" xfId="43731"/>
    <cellStyle name="Subtotal (line) 8 34 3" xfId="43732"/>
    <cellStyle name="Subtotal (line) 8 34 4" xfId="43733"/>
    <cellStyle name="Subtotal (line) 8 34 5" xfId="43734"/>
    <cellStyle name="Subtotal (line) 8 35" xfId="6058"/>
    <cellStyle name="Subtotal (line) 8 35 2" xfId="43735"/>
    <cellStyle name="Subtotal (line) 8 35 2 2" xfId="43736"/>
    <cellStyle name="Subtotal (line) 8 35 2 3" xfId="43737"/>
    <cellStyle name="Subtotal (line) 8 35 2 4" xfId="43738"/>
    <cellStyle name="Subtotal (line) 8 35 3" xfId="43739"/>
    <cellStyle name="Subtotal (line) 8 35 4" xfId="43740"/>
    <cellStyle name="Subtotal (line) 8 35 5" xfId="43741"/>
    <cellStyle name="Subtotal (line) 8 36" xfId="6059"/>
    <cellStyle name="Subtotal (line) 8 36 2" xfId="43742"/>
    <cellStyle name="Subtotal (line) 8 36 2 2" xfId="43743"/>
    <cellStyle name="Subtotal (line) 8 36 2 3" xfId="43744"/>
    <cellStyle name="Subtotal (line) 8 36 2 4" xfId="43745"/>
    <cellStyle name="Subtotal (line) 8 36 3" xfId="43746"/>
    <cellStyle name="Subtotal (line) 8 36 4" xfId="43747"/>
    <cellStyle name="Subtotal (line) 8 36 5" xfId="43748"/>
    <cellStyle name="Subtotal (line) 8 37" xfId="6060"/>
    <cellStyle name="Subtotal (line) 8 37 2" xfId="43749"/>
    <cellStyle name="Subtotal (line) 8 37 2 2" xfId="43750"/>
    <cellStyle name="Subtotal (line) 8 37 2 3" xfId="43751"/>
    <cellStyle name="Subtotal (line) 8 37 2 4" xfId="43752"/>
    <cellStyle name="Subtotal (line) 8 37 3" xfId="43753"/>
    <cellStyle name="Subtotal (line) 8 37 4" xfId="43754"/>
    <cellStyle name="Subtotal (line) 8 37 5" xfId="43755"/>
    <cellStyle name="Subtotal (line) 8 38" xfId="6061"/>
    <cellStyle name="Subtotal (line) 8 38 2" xfId="43756"/>
    <cellStyle name="Subtotal (line) 8 38 2 2" xfId="43757"/>
    <cellStyle name="Subtotal (line) 8 38 2 3" xfId="43758"/>
    <cellStyle name="Subtotal (line) 8 38 2 4" xfId="43759"/>
    <cellStyle name="Subtotal (line) 8 38 3" xfId="43760"/>
    <cellStyle name="Subtotal (line) 8 38 4" xfId="43761"/>
    <cellStyle name="Subtotal (line) 8 38 5" xfId="43762"/>
    <cellStyle name="Subtotal (line) 8 39" xfId="6062"/>
    <cellStyle name="Subtotal (line) 8 39 2" xfId="43763"/>
    <cellStyle name="Subtotal (line) 8 39 2 2" xfId="43764"/>
    <cellStyle name="Subtotal (line) 8 39 2 3" xfId="43765"/>
    <cellStyle name="Subtotal (line) 8 39 2 4" xfId="43766"/>
    <cellStyle name="Subtotal (line) 8 39 3" xfId="43767"/>
    <cellStyle name="Subtotal (line) 8 39 4" xfId="43768"/>
    <cellStyle name="Subtotal (line) 8 39 5" xfId="43769"/>
    <cellStyle name="Subtotal (line) 8 4" xfId="6063"/>
    <cellStyle name="Subtotal (line) 8 4 2" xfId="43770"/>
    <cellStyle name="Subtotal (line) 8 4 2 2" xfId="43771"/>
    <cellStyle name="Subtotal (line) 8 4 2 3" xfId="43772"/>
    <cellStyle name="Subtotal (line) 8 4 2 4" xfId="43773"/>
    <cellStyle name="Subtotal (line) 8 4 3" xfId="43774"/>
    <cellStyle name="Subtotal (line) 8 4 4" xfId="43775"/>
    <cellStyle name="Subtotal (line) 8 4 5" xfId="43776"/>
    <cellStyle name="Subtotal (line) 8 40" xfId="6064"/>
    <cellStyle name="Subtotal (line) 8 40 2" xfId="43777"/>
    <cellStyle name="Subtotal (line) 8 40 2 2" xfId="43778"/>
    <cellStyle name="Subtotal (line) 8 40 2 3" xfId="43779"/>
    <cellStyle name="Subtotal (line) 8 40 2 4" xfId="43780"/>
    <cellStyle name="Subtotal (line) 8 40 3" xfId="43781"/>
    <cellStyle name="Subtotal (line) 8 40 4" xfId="43782"/>
    <cellStyle name="Subtotal (line) 8 40 5" xfId="43783"/>
    <cellStyle name="Subtotal (line) 8 41" xfId="6065"/>
    <cellStyle name="Subtotal (line) 8 41 2" xfId="43784"/>
    <cellStyle name="Subtotal (line) 8 41 2 2" xfId="43785"/>
    <cellStyle name="Subtotal (line) 8 41 2 3" xfId="43786"/>
    <cellStyle name="Subtotal (line) 8 41 2 4" xfId="43787"/>
    <cellStyle name="Subtotal (line) 8 41 3" xfId="43788"/>
    <cellStyle name="Subtotal (line) 8 41 4" xfId="43789"/>
    <cellStyle name="Subtotal (line) 8 41 5" xfId="43790"/>
    <cellStyle name="Subtotal (line) 8 42" xfId="6066"/>
    <cellStyle name="Subtotal (line) 8 42 2" xfId="43791"/>
    <cellStyle name="Subtotal (line) 8 42 2 2" xfId="43792"/>
    <cellStyle name="Subtotal (line) 8 42 2 3" xfId="43793"/>
    <cellStyle name="Subtotal (line) 8 42 2 4" xfId="43794"/>
    <cellStyle name="Subtotal (line) 8 42 3" xfId="43795"/>
    <cellStyle name="Subtotal (line) 8 42 4" xfId="43796"/>
    <cellStyle name="Subtotal (line) 8 42 5" xfId="43797"/>
    <cellStyle name="Subtotal (line) 8 43" xfId="6067"/>
    <cellStyle name="Subtotal (line) 8 43 2" xfId="43798"/>
    <cellStyle name="Subtotal (line) 8 43 2 2" xfId="43799"/>
    <cellStyle name="Subtotal (line) 8 43 2 3" xfId="43800"/>
    <cellStyle name="Subtotal (line) 8 43 2 4" xfId="43801"/>
    <cellStyle name="Subtotal (line) 8 43 3" xfId="43802"/>
    <cellStyle name="Subtotal (line) 8 43 4" xfId="43803"/>
    <cellStyle name="Subtotal (line) 8 43 5" xfId="43804"/>
    <cellStyle name="Subtotal (line) 8 44" xfId="6068"/>
    <cellStyle name="Subtotal (line) 8 44 2" xfId="43805"/>
    <cellStyle name="Subtotal (line) 8 44 2 2" xfId="43806"/>
    <cellStyle name="Subtotal (line) 8 44 2 3" xfId="43807"/>
    <cellStyle name="Subtotal (line) 8 44 2 4" xfId="43808"/>
    <cellStyle name="Subtotal (line) 8 44 3" xfId="43809"/>
    <cellStyle name="Subtotal (line) 8 44 4" xfId="43810"/>
    <cellStyle name="Subtotal (line) 8 44 5" xfId="43811"/>
    <cellStyle name="Subtotal (line) 8 45" xfId="43812"/>
    <cellStyle name="Subtotal (line) 8 45 2" xfId="43813"/>
    <cellStyle name="Subtotal (line) 8 45 3" xfId="43814"/>
    <cellStyle name="Subtotal (line) 8 45 4" xfId="43815"/>
    <cellStyle name="Subtotal (line) 8 46" xfId="43816"/>
    <cellStyle name="Subtotal (line) 8 46 2" xfId="43817"/>
    <cellStyle name="Subtotal (line) 8 46 3" xfId="43818"/>
    <cellStyle name="Subtotal (line) 8 46 4" xfId="43819"/>
    <cellStyle name="Subtotal (line) 8 47" xfId="43820"/>
    <cellStyle name="Subtotal (line) 8 48" xfId="43821"/>
    <cellStyle name="Subtotal (line) 8 49" xfId="43822"/>
    <cellStyle name="Subtotal (line) 8 5" xfId="6069"/>
    <cellStyle name="Subtotal (line) 8 5 2" xfId="43823"/>
    <cellStyle name="Subtotal (line) 8 5 2 2" xfId="43824"/>
    <cellStyle name="Subtotal (line) 8 5 2 3" xfId="43825"/>
    <cellStyle name="Subtotal (line) 8 5 2 4" xfId="43826"/>
    <cellStyle name="Subtotal (line) 8 5 3" xfId="43827"/>
    <cellStyle name="Subtotal (line) 8 5 4" xfId="43828"/>
    <cellStyle name="Subtotal (line) 8 5 5" xfId="43829"/>
    <cellStyle name="Subtotal (line) 8 6" xfId="6070"/>
    <cellStyle name="Subtotal (line) 8 6 2" xfId="43830"/>
    <cellStyle name="Subtotal (line) 8 6 2 2" xfId="43831"/>
    <cellStyle name="Subtotal (line) 8 6 2 3" xfId="43832"/>
    <cellStyle name="Subtotal (line) 8 6 2 4" xfId="43833"/>
    <cellStyle name="Subtotal (line) 8 6 3" xfId="43834"/>
    <cellStyle name="Subtotal (line) 8 6 4" xfId="43835"/>
    <cellStyle name="Subtotal (line) 8 6 5" xfId="43836"/>
    <cellStyle name="Subtotal (line) 8 7" xfId="6071"/>
    <cellStyle name="Subtotal (line) 8 7 2" xfId="43837"/>
    <cellStyle name="Subtotal (line) 8 7 2 2" xfId="43838"/>
    <cellStyle name="Subtotal (line) 8 7 2 3" xfId="43839"/>
    <cellStyle name="Subtotal (line) 8 7 2 4" xfId="43840"/>
    <cellStyle name="Subtotal (line) 8 7 3" xfId="43841"/>
    <cellStyle name="Subtotal (line) 8 7 4" xfId="43842"/>
    <cellStyle name="Subtotal (line) 8 7 5" xfId="43843"/>
    <cellStyle name="Subtotal (line) 8 8" xfId="6072"/>
    <cellStyle name="Subtotal (line) 8 8 2" xfId="43844"/>
    <cellStyle name="Subtotal (line) 8 8 2 2" xfId="43845"/>
    <cellStyle name="Subtotal (line) 8 8 2 3" xfId="43846"/>
    <cellStyle name="Subtotal (line) 8 8 2 4" xfId="43847"/>
    <cellStyle name="Subtotal (line) 8 8 3" xfId="43848"/>
    <cellStyle name="Subtotal (line) 8 8 4" xfId="43849"/>
    <cellStyle name="Subtotal (line) 8 8 5" xfId="43850"/>
    <cellStyle name="Subtotal (line) 8 9" xfId="6073"/>
    <cellStyle name="Subtotal (line) 8 9 2" xfId="43851"/>
    <cellStyle name="Subtotal (line) 8 9 2 2" xfId="43852"/>
    <cellStyle name="Subtotal (line) 8 9 2 3" xfId="43853"/>
    <cellStyle name="Subtotal (line) 8 9 2 4" xfId="43854"/>
    <cellStyle name="Subtotal (line) 8 9 3" xfId="43855"/>
    <cellStyle name="Subtotal (line) 8 9 4" xfId="43856"/>
    <cellStyle name="Subtotal (line) 8 9 5" xfId="43857"/>
    <cellStyle name="Subtotal (line) 9" xfId="6074"/>
    <cellStyle name="Subtotal (line) 9 2" xfId="43858"/>
    <cellStyle name="Subtotal (line) 9 2 2" xfId="43859"/>
    <cellStyle name="Subtotal (line) 9 2 3" xfId="43860"/>
    <cellStyle name="Subtotal (line) 9 2 4" xfId="43861"/>
    <cellStyle name="Subtotal (line) 9 3" xfId="43862"/>
    <cellStyle name="Subtotal (line) 9 4" xfId="43863"/>
    <cellStyle name="Subtotal (line) 9 5" xfId="43864"/>
    <cellStyle name="Superscript" xfId="6075"/>
    <cellStyle name="Table Data" xfId="6076"/>
    <cellStyle name="Table Head Top" xfId="6077"/>
    <cellStyle name="Table Hed Side" xfId="6078"/>
    <cellStyle name="Table Title" xfId="6079"/>
    <cellStyle name="TableBorder" xfId="6080"/>
    <cellStyle name="TableBorder 2" xfId="6081"/>
    <cellStyle name="TableBorder 2 2" xfId="6082"/>
    <cellStyle name="Thousands" xfId="6083"/>
    <cellStyle name="Title" xfId="1" builtinId="15" customBuiltin="1"/>
    <cellStyle name="Title 1" xfId="6084"/>
    <cellStyle name="Title 2" xfId="6085"/>
    <cellStyle name="Title 3" xfId="6086"/>
    <cellStyle name="Title 4" xfId="6087"/>
    <cellStyle name="Title Text" xfId="6088"/>
    <cellStyle name="Title Text 1" xfId="6089"/>
    <cellStyle name="Title Text 2" xfId="6090"/>
    <cellStyle name="Title-1" xfId="6091"/>
    <cellStyle name="Title-2" xfId="6092"/>
    <cellStyle name="Title-3" xfId="6093"/>
    <cellStyle name="Titulo" xfId="6094"/>
    <cellStyle name="To" xfId="6095"/>
    <cellStyle name="Total" xfId="17" builtinId="25" customBuiltin="1"/>
    <cellStyle name="Total (line)" xfId="6096"/>
    <cellStyle name="Total (line) 10" xfId="6097"/>
    <cellStyle name="Total (line) 10 2" xfId="43865"/>
    <cellStyle name="Total (line) 10 2 2" xfId="43866"/>
    <cellStyle name="Total (line) 10 2 3" xfId="43867"/>
    <cellStyle name="Total (line) 10 2 4" xfId="43868"/>
    <cellStyle name="Total (line) 10 3" xfId="43869"/>
    <cellStyle name="Total (line) 10 4" xfId="43870"/>
    <cellStyle name="Total (line) 10 5" xfId="43871"/>
    <cellStyle name="Total (line) 11" xfId="6098"/>
    <cellStyle name="Total (line) 11 2" xfId="43872"/>
    <cellStyle name="Total (line) 11 2 2" xfId="43873"/>
    <cellStyle name="Total (line) 11 2 3" xfId="43874"/>
    <cellStyle name="Total (line) 11 2 4" xfId="43875"/>
    <cellStyle name="Total (line) 11 3" xfId="43876"/>
    <cellStyle name="Total (line) 11 4" xfId="43877"/>
    <cellStyle name="Total (line) 11 5" xfId="43878"/>
    <cellStyle name="Total (line) 12" xfId="6099"/>
    <cellStyle name="Total (line) 12 2" xfId="43879"/>
    <cellStyle name="Total (line) 12 2 2" xfId="43880"/>
    <cellStyle name="Total (line) 12 2 3" xfId="43881"/>
    <cellStyle name="Total (line) 12 2 4" xfId="43882"/>
    <cellStyle name="Total (line) 12 3" xfId="43883"/>
    <cellStyle name="Total (line) 12 4" xfId="43884"/>
    <cellStyle name="Total (line) 12 5" xfId="43885"/>
    <cellStyle name="Total (line) 13" xfId="6100"/>
    <cellStyle name="Total (line) 13 2" xfId="43886"/>
    <cellStyle name="Total (line) 13 2 2" xfId="43887"/>
    <cellStyle name="Total (line) 13 2 3" xfId="43888"/>
    <cellStyle name="Total (line) 13 2 4" xfId="43889"/>
    <cellStyle name="Total (line) 13 3" xfId="43890"/>
    <cellStyle name="Total (line) 13 4" xfId="43891"/>
    <cellStyle name="Total (line) 13 5" xfId="43892"/>
    <cellStyle name="Total (line) 14" xfId="6101"/>
    <cellStyle name="Total (line) 14 2" xfId="43893"/>
    <cellStyle name="Total (line) 14 2 2" xfId="43894"/>
    <cellStyle name="Total (line) 14 2 3" xfId="43895"/>
    <cellStyle name="Total (line) 14 2 4" xfId="43896"/>
    <cellStyle name="Total (line) 14 3" xfId="43897"/>
    <cellStyle name="Total (line) 14 4" xfId="43898"/>
    <cellStyle name="Total (line) 14 5" xfId="43899"/>
    <cellStyle name="Total (line) 15" xfId="6102"/>
    <cellStyle name="Total (line) 15 2" xfId="43900"/>
    <cellStyle name="Total (line) 15 2 2" xfId="43901"/>
    <cellStyle name="Total (line) 15 2 3" xfId="43902"/>
    <cellStyle name="Total (line) 15 2 4" xfId="43903"/>
    <cellStyle name="Total (line) 15 3" xfId="43904"/>
    <cellStyle name="Total (line) 15 4" xfId="43905"/>
    <cellStyle name="Total (line) 15 5" xfId="43906"/>
    <cellStyle name="Total (line) 16" xfId="6103"/>
    <cellStyle name="Total (line) 16 2" xfId="43907"/>
    <cellStyle name="Total (line) 16 2 2" xfId="43908"/>
    <cellStyle name="Total (line) 16 2 3" xfId="43909"/>
    <cellStyle name="Total (line) 16 2 4" xfId="43910"/>
    <cellStyle name="Total (line) 16 3" xfId="43911"/>
    <cellStyle name="Total (line) 16 4" xfId="43912"/>
    <cellStyle name="Total (line) 16 5" xfId="43913"/>
    <cellStyle name="Total (line) 17" xfId="6104"/>
    <cellStyle name="Total (line) 17 2" xfId="43914"/>
    <cellStyle name="Total (line) 17 2 2" xfId="43915"/>
    <cellStyle name="Total (line) 17 2 3" xfId="43916"/>
    <cellStyle name="Total (line) 17 2 4" xfId="43917"/>
    <cellStyle name="Total (line) 17 3" xfId="43918"/>
    <cellStyle name="Total (line) 17 4" xfId="43919"/>
    <cellStyle name="Total (line) 17 5" xfId="43920"/>
    <cellStyle name="Total (line) 18" xfId="6105"/>
    <cellStyle name="Total (line) 18 2" xfId="43921"/>
    <cellStyle name="Total (line) 18 2 2" xfId="43922"/>
    <cellStyle name="Total (line) 18 2 3" xfId="43923"/>
    <cellStyle name="Total (line) 18 2 4" xfId="43924"/>
    <cellStyle name="Total (line) 18 3" xfId="43925"/>
    <cellStyle name="Total (line) 18 4" xfId="43926"/>
    <cellStyle name="Total (line) 18 5" xfId="43927"/>
    <cellStyle name="Total (line) 19" xfId="6106"/>
    <cellStyle name="Total (line) 19 2" xfId="43928"/>
    <cellStyle name="Total (line) 19 2 2" xfId="43929"/>
    <cellStyle name="Total (line) 19 2 3" xfId="43930"/>
    <cellStyle name="Total (line) 19 2 4" xfId="43931"/>
    <cellStyle name="Total (line) 19 3" xfId="43932"/>
    <cellStyle name="Total (line) 19 4" xfId="43933"/>
    <cellStyle name="Total (line) 19 5" xfId="43934"/>
    <cellStyle name="Total (line) 2" xfId="6107"/>
    <cellStyle name="Total (line) 2 10" xfId="6108"/>
    <cellStyle name="Total (line) 2 10 2" xfId="43935"/>
    <cellStyle name="Total (line) 2 10 2 2" xfId="43936"/>
    <cellStyle name="Total (line) 2 10 2 3" xfId="43937"/>
    <cellStyle name="Total (line) 2 10 2 4" xfId="43938"/>
    <cellStyle name="Total (line) 2 10 3" xfId="43939"/>
    <cellStyle name="Total (line) 2 10 4" xfId="43940"/>
    <cellStyle name="Total (line) 2 10 5" xfId="43941"/>
    <cellStyle name="Total (line) 2 11" xfId="6109"/>
    <cellStyle name="Total (line) 2 11 2" xfId="43942"/>
    <cellStyle name="Total (line) 2 11 2 2" xfId="43943"/>
    <cellStyle name="Total (line) 2 11 2 3" xfId="43944"/>
    <cellStyle name="Total (line) 2 11 2 4" xfId="43945"/>
    <cellStyle name="Total (line) 2 11 3" xfId="43946"/>
    <cellStyle name="Total (line) 2 11 4" xfId="43947"/>
    <cellStyle name="Total (line) 2 11 5" xfId="43948"/>
    <cellStyle name="Total (line) 2 12" xfId="6110"/>
    <cellStyle name="Total (line) 2 12 2" xfId="43949"/>
    <cellStyle name="Total (line) 2 12 2 2" xfId="43950"/>
    <cellStyle name="Total (line) 2 12 2 3" xfId="43951"/>
    <cellStyle name="Total (line) 2 12 2 4" xfId="43952"/>
    <cellStyle name="Total (line) 2 12 3" xfId="43953"/>
    <cellStyle name="Total (line) 2 12 4" xfId="43954"/>
    <cellStyle name="Total (line) 2 12 5" xfId="43955"/>
    <cellStyle name="Total (line) 2 13" xfId="6111"/>
    <cellStyle name="Total (line) 2 13 2" xfId="43956"/>
    <cellStyle name="Total (line) 2 13 2 2" xfId="43957"/>
    <cellStyle name="Total (line) 2 13 2 3" xfId="43958"/>
    <cellStyle name="Total (line) 2 13 2 4" xfId="43959"/>
    <cellStyle name="Total (line) 2 13 3" xfId="43960"/>
    <cellStyle name="Total (line) 2 13 4" xfId="43961"/>
    <cellStyle name="Total (line) 2 13 5" xfId="43962"/>
    <cellStyle name="Total (line) 2 14" xfId="6112"/>
    <cellStyle name="Total (line) 2 14 2" xfId="43963"/>
    <cellStyle name="Total (line) 2 14 2 2" xfId="43964"/>
    <cellStyle name="Total (line) 2 14 2 3" xfId="43965"/>
    <cellStyle name="Total (line) 2 14 2 4" xfId="43966"/>
    <cellStyle name="Total (line) 2 14 3" xfId="43967"/>
    <cellStyle name="Total (line) 2 14 4" xfId="43968"/>
    <cellStyle name="Total (line) 2 14 5" xfId="43969"/>
    <cellStyle name="Total (line) 2 15" xfId="6113"/>
    <cellStyle name="Total (line) 2 15 2" xfId="43970"/>
    <cellStyle name="Total (line) 2 15 2 2" xfId="43971"/>
    <cellStyle name="Total (line) 2 15 2 3" xfId="43972"/>
    <cellStyle name="Total (line) 2 15 2 4" xfId="43973"/>
    <cellStyle name="Total (line) 2 15 3" xfId="43974"/>
    <cellStyle name="Total (line) 2 15 4" xfId="43975"/>
    <cellStyle name="Total (line) 2 15 5" xfId="43976"/>
    <cellStyle name="Total (line) 2 16" xfId="6114"/>
    <cellStyle name="Total (line) 2 16 2" xfId="43977"/>
    <cellStyle name="Total (line) 2 16 2 2" xfId="43978"/>
    <cellStyle name="Total (line) 2 16 2 3" xfId="43979"/>
    <cellStyle name="Total (line) 2 16 2 4" xfId="43980"/>
    <cellStyle name="Total (line) 2 16 3" xfId="43981"/>
    <cellStyle name="Total (line) 2 16 4" xfId="43982"/>
    <cellStyle name="Total (line) 2 16 5" xfId="43983"/>
    <cellStyle name="Total (line) 2 17" xfId="43984"/>
    <cellStyle name="Total (line) 2 2" xfId="6115"/>
    <cellStyle name="Total (line) 2 2 10" xfId="6116"/>
    <cellStyle name="Total (line) 2 2 10 2" xfId="43985"/>
    <cellStyle name="Total (line) 2 2 10 2 2" xfId="43986"/>
    <cellStyle name="Total (line) 2 2 10 2 3" xfId="43987"/>
    <cellStyle name="Total (line) 2 2 10 2 4" xfId="43988"/>
    <cellStyle name="Total (line) 2 2 10 3" xfId="43989"/>
    <cellStyle name="Total (line) 2 2 10 4" xfId="43990"/>
    <cellStyle name="Total (line) 2 2 10 5" xfId="43991"/>
    <cellStyle name="Total (line) 2 2 11" xfId="6117"/>
    <cellStyle name="Total (line) 2 2 11 2" xfId="43992"/>
    <cellStyle name="Total (line) 2 2 11 2 2" xfId="43993"/>
    <cellStyle name="Total (line) 2 2 11 2 3" xfId="43994"/>
    <cellStyle name="Total (line) 2 2 11 2 4" xfId="43995"/>
    <cellStyle name="Total (line) 2 2 11 3" xfId="43996"/>
    <cellStyle name="Total (line) 2 2 11 4" xfId="43997"/>
    <cellStyle name="Total (line) 2 2 11 5" xfId="43998"/>
    <cellStyle name="Total (line) 2 2 12" xfId="6118"/>
    <cellStyle name="Total (line) 2 2 12 2" xfId="43999"/>
    <cellStyle name="Total (line) 2 2 12 2 2" xfId="44000"/>
    <cellStyle name="Total (line) 2 2 12 2 3" xfId="44001"/>
    <cellStyle name="Total (line) 2 2 12 2 4" xfId="44002"/>
    <cellStyle name="Total (line) 2 2 12 3" xfId="44003"/>
    <cellStyle name="Total (line) 2 2 12 4" xfId="44004"/>
    <cellStyle name="Total (line) 2 2 12 5" xfId="44005"/>
    <cellStyle name="Total (line) 2 2 13" xfId="6119"/>
    <cellStyle name="Total (line) 2 2 13 2" xfId="44006"/>
    <cellStyle name="Total (line) 2 2 13 2 2" xfId="44007"/>
    <cellStyle name="Total (line) 2 2 13 2 3" xfId="44008"/>
    <cellStyle name="Total (line) 2 2 13 2 4" xfId="44009"/>
    <cellStyle name="Total (line) 2 2 13 3" xfId="44010"/>
    <cellStyle name="Total (line) 2 2 13 4" xfId="44011"/>
    <cellStyle name="Total (line) 2 2 13 5" xfId="44012"/>
    <cellStyle name="Total (line) 2 2 14" xfId="6120"/>
    <cellStyle name="Total (line) 2 2 14 2" xfId="44013"/>
    <cellStyle name="Total (line) 2 2 14 2 2" xfId="44014"/>
    <cellStyle name="Total (line) 2 2 14 2 3" xfId="44015"/>
    <cellStyle name="Total (line) 2 2 14 2 4" xfId="44016"/>
    <cellStyle name="Total (line) 2 2 14 3" xfId="44017"/>
    <cellStyle name="Total (line) 2 2 14 4" xfId="44018"/>
    <cellStyle name="Total (line) 2 2 14 5" xfId="44019"/>
    <cellStyle name="Total (line) 2 2 15" xfId="6121"/>
    <cellStyle name="Total (line) 2 2 15 2" xfId="44020"/>
    <cellStyle name="Total (line) 2 2 15 2 2" xfId="44021"/>
    <cellStyle name="Total (line) 2 2 15 2 3" xfId="44022"/>
    <cellStyle name="Total (line) 2 2 15 2 4" xfId="44023"/>
    <cellStyle name="Total (line) 2 2 15 3" xfId="44024"/>
    <cellStyle name="Total (line) 2 2 15 4" xfId="44025"/>
    <cellStyle name="Total (line) 2 2 15 5" xfId="44026"/>
    <cellStyle name="Total (line) 2 2 16" xfId="6122"/>
    <cellStyle name="Total (line) 2 2 16 2" xfId="44027"/>
    <cellStyle name="Total (line) 2 2 16 2 2" xfId="44028"/>
    <cellStyle name="Total (line) 2 2 16 2 3" xfId="44029"/>
    <cellStyle name="Total (line) 2 2 16 2 4" xfId="44030"/>
    <cellStyle name="Total (line) 2 2 16 3" xfId="44031"/>
    <cellStyle name="Total (line) 2 2 16 4" xfId="44032"/>
    <cellStyle name="Total (line) 2 2 16 5" xfId="44033"/>
    <cellStyle name="Total (line) 2 2 17" xfId="6123"/>
    <cellStyle name="Total (line) 2 2 17 2" xfId="44034"/>
    <cellStyle name="Total (line) 2 2 17 2 2" xfId="44035"/>
    <cellStyle name="Total (line) 2 2 17 2 3" xfId="44036"/>
    <cellStyle name="Total (line) 2 2 17 2 4" xfId="44037"/>
    <cellStyle name="Total (line) 2 2 17 3" xfId="44038"/>
    <cellStyle name="Total (line) 2 2 17 4" xfId="44039"/>
    <cellStyle name="Total (line) 2 2 17 5" xfId="44040"/>
    <cellStyle name="Total (line) 2 2 18" xfId="6124"/>
    <cellStyle name="Total (line) 2 2 18 2" xfId="44041"/>
    <cellStyle name="Total (line) 2 2 18 2 2" xfId="44042"/>
    <cellStyle name="Total (line) 2 2 18 2 3" xfId="44043"/>
    <cellStyle name="Total (line) 2 2 18 2 4" xfId="44044"/>
    <cellStyle name="Total (line) 2 2 18 3" xfId="44045"/>
    <cellStyle name="Total (line) 2 2 18 4" xfId="44046"/>
    <cellStyle name="Total (line) 2 2 18 5" xfId="44047"/>
    <cellStyle name="Total (line) 2 2 19" xfId="6125"/>
    <cellStyle name="Total (line) 2 2 19 2" xfId="44048"/>
    <cellStyle name="Total (line) 2 2 19 2 2" xfId="44049"/>
    <cellStyle name="Total (line) 2 2 19 2 3" xfId="44050"/>
    <cellStyle name="Total (line) 2 2 19 2 4" xfId="44051"/>
    <cellStyle name="Total (line) 2 2 19 3" xfId="44052"/>
    <cellStyle name="Total (line) 2 2 19 4" xfId="44053"/>
    <cellStyle name="Total (line) 2 2 19 5" xfId="44054"/>
    <cellStyle name="Total (line) 2 2 2" xfId="6126"/>
    <cellStyle name="Total (line) 2 2 2 10" xfId="6127"/>
    <cellStyle name="Total (line) 2 2 2 10 2" xfId="44055"/>
    <cellStyle name="Total (line) 2 2 2 10 2 2" xfId="44056"/>
    <cellStyle name="Total (line) 2 2 2 10 2 3" xfId="44057"/>
    <cellStyle name="Total (line) 2 2 2 10 2 4" xfId="44058"/>
    <cellStyle name="Total (line) 2 2 2 10 3" xfId="44059"/>
    <cellStyle name="Total (line) 2 2 2 10 4" xfId="44060"/>
    <cellStyle name="Total (line) 2 2 2 10 5" xfId="44061"/>
    <cellStyle name="Total (line) 2 2 2 11" xfId="6128"/>
    <cellStyle name="Total (line) 2 2 2 11 2" xfId="44062"/>
    <cellStyle name="Total (line) 2 2 2 11 2 2" xfId="44063"/>
    <cellStyle name="Total (line) 2 2 2 11 2 3" xfId="44064"/>
    <cellStyle name="Total (line) 2 2 2 11 2 4" xfId="44065"/>
    <cellStyle name="Total (line) 2 2 2 11 3" xfId="44066"/>
    <cellStyle name="Total (line) 2 2 2 11 4" xfId="44067"/>
    <cellStyle name="Total (line) 2 2 2 11 5" xfId="44068"/>
    <cellStyle name="Total (line) 2 2 2 12" xfId="6129"/>
    <cellStyle name="Total (line) 2 2 2 12 2" xfId="44069"/>
    <cellStyle name="Total (line) 2 2 2 12 2 2" xfId="44070"/>
    <cellStyle name="Total (line) 2 2 2 12 2 3" xfId="44071"/>
    <cellStyle name="Total (line) 2 2 2 12 2 4" xfId="44072"/>
    <cellStyle name="Total (line) 2 2 2 12 3" xfId="44073"/>
    <cellStyle name="Total (line) 2 2 2 12 4" xfId="44074"/>
    <cellStyle name="Total (line) 2 2 2 12 5" xfId="44075"/>
    <cellStyle name="Total (line) 2 2 2 13" xfId="6130"/>
    <cellStyle name="Total (line) 2 2 2 13 2" xfId="44076"/>
    <cellStyle name="Total (line) 2 2 2 13 2 2" xfId="44077"/>
    <cellStyle name="Total (line) 2 2 2 13 2 3" xfId="44078"/>
    <cellStyle name="Total (line) 2 2 2 13 2 4" xfId="44079"/>
    <cellStyle name="Total (line) 2 2 2 13 3" xfId="44080"/>
    <cellStyle name="Total (line) 2 2 2 13 4" xfId="44081"/>
    <cellStyle name="Total (line) 2 2 2 13 5" xfId="44082"/>
    <cellStyle name="Total (line) 2 2 2 14" xfId="6131"/>
    <cellStyle name="Total (line) 2 2 2 14 2" xfId="44083"/>
    <cellStyle name="Total (line) 2 2 2 14 2 2" xfId="44084"/>
    <cellStyle name="Total (line) 2 2 2 14 2 3" xfId="44085"/>
    <cellStyle name="Total (line) 2 2 2 14 2 4" xfId="44086"/>
    <cellStyle name="Total (line) 2 2 2 14 3" xfId="44087"/>
    <cellStyle name="Total (line) 2 2 2 14 4" xfId="44088"/>
    <cellStyle name="Total (line) 2 2 2 14 5" xfId="44089"/>
    <cellStyle name="Total (line) 2 2 2 15" xfId="6132"/>
    <cellStyle name="Total (line) 2 2 2 15 2" xfId="44090"/>
    <cellStyle name="Total (line) 2 2 2 15 2 2" xfId="44091"/>
    <cellStyle name="Total (line) 2 2 2 15 2 3" xfId="44092"/>
    <cellStyle name="Total (line) 2 2 2 15 2 4" xfId="44093"/>
    <cellStyle name="Total (line) 2 2 2 15 3" xfId="44094"/>
    <cellStyle name="Total (line) 2 2 2 15 4" xfId="44095"/>
    <cellStyle name="Total (line) 2 2 2 15 5" xfId="44096"/>
    <cellStyle name="Total (line) 2 2 2 16" xfId="6133"/>
    <cellStyle name="Total (line) 2 2 2 16 2" xfId="44097"/>
    <cellStyle name="Total (line) 2 2 2 16 2 2" xfId="44098"/>
    <cellStyle name="Total (line) 2 2 2 16 2 3" xfId="44099"/>
    <cellStyle name="Total (line) 2 2 2 16 2 4" xfId="44100"/>
    <cellStyle name="Total (line) 2 2 2 16 3" xfId="44101"/>
    <cellStyle name="Total (line) 2 2 2 16 4" xfId="44102"/>
    <cellStyle name="Total (line) 2 2 2 16 5" xfId="44103"/>
    <cellStyle name="Total (line) 2 2 2 17" xfId="6134"/>
    <cellStyle name="Total (line) 2 2 2 17 2" xfId="44104"/>
    <cellStyle name="Total (line) 2 2 2 17 2 2" xfId="44105"/>
    <cellStyle name="Total (line) 2 2 2 17 2 3" xfId="44106"/>
    <cellStyle name="Total (line) 2 2 2 17 2 4" xfId="44107"/>
    <cellStyle name="Total (line) 2 2 2 17 3" xfId="44108"/>
    <cellStyle name="Total (line) 2 2 2 17 4" xfId="44109"/>
    <cellStyle name="Total (line) 2 2 2 17 5" xfId="44110"/>
    <cellStyle name="Total (line) 2 2 2 18" xfId="6135"/>
    <cellStyle name="Total (line) 2 2 2 18 2" xfId="44111"/>
    <cellStyle name="Total (line) 2 2 2 18 2 2" xfId="44112"/>
    <cellStyle name="Total (line) 2 2 2 18 2 3" xfId="44113"/>
    <cellStyle name="Total (line) 2 2 2 18 2 4" xfId="44114"/>
    <cellStyle name="Total (line) 2 2 2 18 3" xfId="44115"/>
    <cellStyle name="Total (line) 2 2 2 18 4" xfId="44116"/>
    <cellStyle name="Total (line) 2 2 2 18 5" xfId="44117"/>
    <cellStyle name="Total (line) 2 2 2 19" xfId="6136"/>
    <cellStyle name="Total (line) 2 2 2 19 2" xfId="44118"/>
    <cellStyle name="Total (line) 2 2 2 19 2 2" xfId="44119"/>
    <cellStyle name="Total (line) 2 2 2 19 2 3" xfId="44120"/>
    <cellStyle name="Total (line) 2 2 2 19 2 4" xfId="44121"/>
    <cellStyle name="Total (line) 2 2 2 19 3" xfId="44122"/>
    <cellStyle name="Total (line) 2 2 2 19 4" xfId="44123"/>
    <cellStyle name="Total (line) 2 2 2 19 5" xfId="44124"/>
    <cellStyle name="Total (line) 2 2 2 2" xfId="6137"/>
    <cellStyle name="Total (line) 2 2 2 2 2" xfId="44125"/>
    <cellStyle name="Total (line) 2 2 2 2 2 2" xfId="44126"/>
    <cellStyle name="Total (line) 2 2 2 2 2 3" xfId="44127"/>
    <cellStyle name="Total (line) 2 2 2 2 2 4" xfId="44128"/>
    <cellStyle name="Total (line) 2 2 2 2 3" xfId="44129"/>
    <cellStyle name="Total (line) 2 2 2 2 4" xfId="44130"/>
    <cellStyle name="Total (line) 2 2 2 2 5" xfId="44131"/>
    <cellStyle name="Total (line) 2 2 2 20" xfId="6138"/>
    <cellStyle name="Total (line) 2 2 2 20 2" xfId="44132"/>
    <cellStyle name="Total (line) 2 2 2 20 2 2" xfId="44133"/>
    <cellStyle name="Total (line) 2 2 2 20 2 3" xfId="44134"/>
    <cellStyle name="Total (line) 2 2 2 20 2 4" xfId="44135"/>
    <cellStyle name="Total (line) 2 2 2 20 3" xfId="44136"/>
    <cellStyle name="Total (line) 2 2 2 20 4" xfId="44137"/>
    <cellStyle name="Total (line) 2 2 2 20 5" xfId="44138"/>
    <cellStyle name="Total (line) 2 2 2 21" xfId="6139"/>
    <cellStyle name="Total (line) 2 2 2 21 2" xfId="44139"/>
    <cellStyle name="Total (line) 2 2 2 21 2 2" xfId="44140"/>
    <cellStyle name="Total (line) 2 2 2 21 2 3" xfId="44141"/>
    <cellStyle name="Total (line) 2 2 2 21 2 4" xfId="44142"/>
    <cellStyle name="Total (line) 2 2 2 21 3" xfId="44143"/>
    <cellStyle name="Total (line) 2 2 2 21 4" xfId="44144"/>
    <cellStyle name="Total (line) 2 2 2 21 5" xfId="44145"/>
    <cellStyle name="Total (line) 2 2 2 22" xfId="6140"/>
    <cellStyle name="Total (line) 2 2 2 22 2" xfId="44146"/>
    <cellStyle name="Total (line) 2 2 2 22 2 2" xfId="44147"/>
    <cellStyle name="Total (line) 2 2 2 22 2 3" xfId="44148"/>
    <cellStyle name="Total (line) 2 2 2 22 2 4" xfId="44149"/>
    <cellStyle name="Total (line) 2 2 2 22 3" xfId="44150"/>
    <cellStyle name="Total (line) 2 2 2 22 4" xfId="44151"/>
    <cellStyle name="Total (line) 2 2 2 22 5" xfId="44152"/>
    <cellStyle name="Total (line) 2 2 2 23" xfId="6141"/>
    <cellStyle name="Total (line) 2 2 2 23 2" xfId="44153"/>
    <cellStyle name="Total (line) 2 2 2 23 2 2" xfId="44154"/>
    <cellStyle name="Total (line) 2 2 2 23 2 3" xfId="44155"/>
    <cellStyle name="Total (line) 2 2 2 23 2 4" xfId="44156"/>
    <cellStyle name="Total (line) 2 2 2 23 3" xfId="44157"/>
    <cellStyle name="Total (line) 2 2 2 23 4" xfId="44158"/>
    <cellStyle name="Total (line) 2 2 2 23 5" xfId="44159"/>
    <cellStyle name="Total (line) 2 2 2 24" xfId="6142"/>
    <cellStyle name="Total (line) 2 2 2 24 2" xfId="44160"/>
    <cellStyle name="Total (line) 2 2 2 24 2 2" xfId="44161"/>
    <cellStyle name="Total (line) 2 2 2 24 2 3" xfId="44162"/>
    <cellStyle name="Total (line) 2 2 2 24 2 4" xfId="44163"/>
    <cellStyle name="Total (line) 2 2 2 24 3" xfId="44164"/>
    <cellStyle name="Total (line) 2 2 2 24 4" xfId="44165"/>
    <cellStyle name="Total (line) 2 2 2 24 5" xfId="44166"/>
    <cellStyle name="Total (line) 2 2 2 25" xfId="6143"/>
    <cellStyle name="Total (line) 2 2 2 25 2" xfId="44167"/>
    <cellStyle name="Total (line) 2 2 2 25 2 2" xfId="44168"/>
    <cellStyle name="Total (line) 2 2 2 25 2 3" xfId="44169"/>
    <cellStyle name="Total (line) 2 2 2 25 2 4" xfId="44170"/>
    <cellStyle name="Total (line) 2 2 2 25 3" xfId="44171"/>
    <cellStyle name="Total (line) 2 2 2 25 4" xfId="44172"/>
    <cellStyle name="Total (line) 2 2 2 25 5" xfId="44173"/>
    <cellStyle name="Total (line) 2 2 2 26" xfId="6144"/>
    <cellStyle name="Total (line) 2 2 2 26 2" xfId="44174"/>
    <cellStyle name="Total (line) 2 2 2 26 2 2" xfId="44175"/>
    <cellStyle name="Total (line) 2 2 2 26 2 3" xfId="44176"/>
    <cellStyle name="Total (line) 2 2 2 26 2 4" xfId="44177"/>
    <cellStyle name="Total (line) 2 2 2 26 3" xfId="44178"/>
    <cellStyle name="Total (line) 2 2 2 26 4" xfId="44179"/>
    <cellStyle name="Total (line) 2 2 2 26 5" xfId="44180"/>
    <cellStyle name="Total (line) 2 2 2 27" xfId="6145"/>
    <cellStyle name="Total (line) 2 2 2 27 2" xfId="44181"/>
    <cellStyle name="Total (line) 2 2 2 27 2 2" xfId="44182"/>
    <cellStyle name="Total (line) 2 2 2 27 2 3" xfId="44183"/>
    <cellStyle name="Total (line) 2 2 2 27 2 4" xfId="44184"/>
    <cellStyle name="Total (line) 2 2 2 27 3" xfId="44185"/>
    <cellStyle name="Total (line) 2 2 2 27 4" xfId="44186"/>
    <cellStyle name="Total (line) 2 2 2 27 5" xfId="44187"/>
    <cellStyle name="Total (line) 2 2 2 28" xfId="6146"/>
    <cellStyle name="Total (line) 2 2 2 28 2" xfId="44188"/>
    <cellStyle name="Total (line) 2 2 2 28 2 2" xfId="44189"/>
    <cellStyle name="Total (line) 2 2 2 28 2 3" xfId="44190"/>
    <cellStyle name="Total (line) 2 2 2 28 2 4" xfId="44191"/>
    <cellStyle name="Total (line) 2 2 2 28 3" xfId="44192"/>
    <cellStyle name="Total (line) 2 2 2 28 4" xfId="44193"/>
    <cellStyle name="Total (line) 2 2 2 28 5" xfId="44194"/>
    <cellStyle name="Total (line) 2 2 2 29" xfId="6147"/>
    <cellStyle name="Total (line) 2 2 2 29 2" xfId="44195"/>
    <cellStyle name="Total (line) 2 2 2 29 2 2" xfId="44196"/>
    <cellStyle name="Total (line) 2 2 2 29 2 3" xfId="44197"/>
    <cellStyle name="Total (line) 2 2 2 29 2 4" xfId="44198"/>
    <cellStyle name="Total (line) 2 2 2 29 3" xfId="44199"/>
    <cellStyle name="Total (line) 2 2 2 29 4" xfId="44200"/>
    <cellStyle name="Total (line) 2 2 2 29 5" xfId="44201"/>
    <cellStyle name="Total (line) 2 2 2 3" xfId="6148"/>
    <cellStyle name="Total (line) 2 2 2 3 2" xfId="44202"/>
    <cellStyle name="Total (line) 2 2 2 3 2 2" xfId="44203"/>
    <cellStyle name="Total (line) 2 2 2 3 2 3" xfId="44204"/>
    <cellStyle name="Total (line) 2 2 2 3 2 4" xfId="44205"/>
    <cellStyle name="Total (line) 2 2 2 3 3" xfId="44206"/>
    <cellStyle name="Total (line) 2 2 2 3 4" xfId="44207"/>
    <cellStyle name="Total (line) 2 2 2 3 5" xfId="44208"/>
    <cellStyle name="Total (line) 2 2 2 30" xfId="6149"/>
    <cellStyle name="Total (line) 2 2 2 30 2" xfId="44209"/>
    <cellStyle name="Total (line) 2 2 2 30 2 2" xfId="44210"/>
    <cellStyle name="Total (line) 2 2 2 30 2 3" xfId="44211"/>
    <cellStyle name="Total (line) 2 2 2 30 2 4" xfId="44212"/>
    <cellStyle name="Total (line) 2 2 2 30 3" xfId="44213"/>
    <cellStyle name="Total (line) 2 2 2 30 4" xfId="44214"/>
    <cellStyle name="Total (line) 2 2 2 30 5" xfId="44215"/>
    <cellStyle name="Total (line) 2 2 2 31" xfId="6150"/>
    <cellStyle name="Total (line) 2 2 2 31 2" xfId="44216"/>
    <cellStyle name="Total (line) 2 2 2 31 2 2" xfId="44217"/>
    <cellStyle name="Total (line) 2 2 2 31 2 3" xfId="44218"/>
    <cellStyle name="Total (line) 2 2 2 31 2 4" xfId="44219"/>
    <cellStyle name="Total (line) 2 2 2 31 3" xfId="44220"/>
    <cellStyle name="Total (line) 2 2 2 31 4" xfId="44221"/>
    <cellStyle name="Total (line) 2 2 2 31 5" xfId="44222"/>
    <cellStyle name="Total (line) 2 2 2 32" xfId="6151"/>
    <cellStyle name="Total (line) 2 2 2 32 2" xfId="44223"/>
    <cellStyle name="Total (line) 2 2 2 32 2 2" xfId="44224"/>
    <cellStyle name="Total (line) 2 2 2 32 2 3" xfId="44225"/>
    <cellStyle name="Total (line) 2 2 2 32 2 4" xfId="44226"/>
    <cellStyle name="Total (line) 2 2 2 32 3" xfId="44227"/>
    <cellStyle name="Total (line) 2 2 2 32 4" xfId="44228"/>
    <cellStyle name="Total (line) 2 2 2 32 5" xfId="44229"/>
    <cellStyle name="Total (line) 2 2 2 33" xfId="6152"/>
    <cellStyle name="Total (line) 2 2 2 33 2" xfId="44230"/>
    <cellStyle name="Total (line) 2 2 2 33 2 2" xfId="44231"/>
    <cellStyle name="Total (line) 2 2 2 33 2 3" xfId="44232"/>
    <cellStyle name="Total (line) 2 2 2 33 2 4" xfId="44233"/>
    <cellStyle name="Total (line) 2 2 2 33 3" xfId="44234"/>
    <cellStyle name="Total (line) 2 2 2 33 4" xfId="44235"/>
    <cellStyle name="Total (line) 2 2 2 33 5" xfId="44236"/>
    <cellStyle name="Total (line) 2 2 2 34" xfId="6153"/>
    <cellStyle name="Total (line) 2 2 2 34 2" xfId="44237"/>
    <cellStyle name="Total (line) 2 2 2 34 2 2" xfId="44238"/>
    <cellStyle name="Total (line) 2 2 2 34 2 3" xfId="44239"/>
    <cellStyle name="Total (line) 2 2 2 34 2 4" xfId="44240"/>
    <cellStyle name="Total (line) 2 2 2 34 3" xfId="44241"/>
    <cellStyle name="Total (line) 2 2 2 34 4" xfId="44242"/>
    <cellStyle name="Total (line) 2 2 2 34 5" xfId="44243"/>
    <cellStyle name="Total (line) 2 2 2 35" xfId="6154"/>
    <cellStyle name="Total (line) 2 2 2 35 2" xfId="44244"/>
    <cellStyle name="Total (line) 2 2 2 35 2 2" xfId="44245"/>
    <cellStyle name="Total (line) 2 2 2 35 2 3" xfId="44246"/>
    <cellStyle name="Total (line) 2 2 2 35 2 4" xfId="44247"/>
    <cellStyle name="Total (line) 2 2 2 35 3" xfId="44248"/>
    <cellStyle name="Total (line) 2 2 2 35 4" xfId="44249"/>
    <cellStyle name="Total (line) 2 2 2 35 5" xfId="44250"/>
    <cellStyle name="Total (line) 2 2 2 36" xfId="6155"/>
    <cellStyle name="Total (line) 2 2 2 36 2" xfId="44251"/>
    <cellStyle name="Total (line) 2 2 2 36 2 2" xfId="44252"/>
    <cellStyle name="Total (line) 2 2 2 36 2 3" xfId="44253"/>
    <cellStyle name="Total (line) 2 2 2 36 2 4" xfId="44254"/>
    <cellStyle name="Total (line) 2 2 2 36 3" xfId="44255"/>
    <cellStyle name="Total (line) 2 2 2 36 4" xfId="44256"/>
    <cellStyle name="Total (line) 2 2 2 36 5" xfId="44257"/>
    <cellStyle name="Total (line) 2 2 2 37" xfId="6156"/>
    <cellStyle name="Total (line) 2 2 2 37 2" xfId="44258"/>
    <cellStyle name="Total (line) 2 2 2 37 2 2" xfId="44259"/>
    <cellStyle name="Total (line) 2 2 2 37 2 3" xfId="44260"/>
    <cellStyle name="Total (line) 2 2 2 37 2 4" xfId="44261"/>
    <cellStyle name="Total (line) 2 2 2 37 3" xfId="44262"/>
    <cellStyle name="Total (line) 2 2 2 37 4" xfId="44263"/>
    <cellStyle name="Total (line) 2 2 2 37 5" xfId="44264"/>
    <cellStyle name="Total (line) 2 2 2 38" xfId="6157"/>
    <cellStyle name="Total (line) 2 2 2 38 2" xfId="44265"/>
    <cellStyle name="Total (line) 2 2 2 38 2 2" xfId="44266"/>
    <cellStyle name="Total (line) 2 2 2 38 2 3" xfId="44267"/>
    <cellStyle name="Total (line) 2 2 2 38 2 4" xfId="44268"/>
    <cellStyle name="Total (line) 2 2 2 38 3" xfId="44269"/>
    <cellStyle name="Total (line) 2 2 2 38 4" xfId="44270"/>
    <cellStyle name="Total (line) 2 2 2 38 5" xfId="44271"/>
    <cellStyle name="Total (line) 2 2 2 39" xfId="6158"/>
    <cellStyle name="Total (line) 2 2 2 39 2" xfId="44272"/>
    <cellStyle name="Total (line) 2 2 2 39 2 2" xfId="44273"/>
    <cellStyle name="Total (line) 2 2 2 39 2 3" xfId="44274"/>
    <cellStyle name="Total (line) 2 2 2 39 2 4" xfId="44275"/>
    <cellStyle name="Total (line) 2 2 2 39 3" xfId="44276"/>
    <cellStyle name="Total (line) 2 2 2 39 4" xfId="44277"/>
    <cellStyle name="Total (line) 2 2 2 39 5" xfId="44278"/>
    <cellStyle name="Total (line) 2 2 2 4" xfId="6159"/>
    <cellStyle name="Total (line) 2 2 2 4 2" xfId="44279"/>
    <cellStyle name="Total (line) 2 2 2 4 2 2" xfId="44280"/>
    <cellStyle name="Total (line) 2 2 2 4 2 3" xfId="44281"/>
    <cellStyle name="Total (line) 2 2 2 4 2 4" xfId="44282"/>
    <cellStyle name="Total (line) 2 2 2 4 3" xfId="44283"/>
    <cellStyle name="Total (line) 2 2 2 4 4" xfId="44284"/>
    <cellStyle name="Total (line) 2 2 2 4 5" xfId="44285"/>
    <cellStyle name="Total (line) 2 2 2 40" xfId="6160"/>
    <cellStyle name="Total (line) 2 2 2 40 2" xfId="44286"/>
    <cellStyle name="Total (line) 2 2 2 40 2 2" xfId="44287"/>
    <cellStyle name="Total (line) 2 2 2 40 2 3" xfId="44288"/>
    <cellStyle name="Total (line) 2 2 2 40 2 4" xfId="44289"/>
    <cellStyle name="Total (line) 2 2 2 40 3" xfId="44290"/>
    <cellStyle name="Total (line) 2 2 2 40 4" xfId="44291"/>
    <cellStyle name="Total (line) 2 2 2 40 5" xfId="44292"/>
    <cellStyle name="Total (line) 2 2 2 41" xfId="6161"/>
    <cellStyle name="Total (line) 2 2 2 41 2" xfId="44293"/>
    <cellStyle name="Total (line) 2 2 2 41 2 2" xfId="44294"/>
    <cellStyle name="Total (line) 2 2 2 41 2 3" xfId="44295"/>
    <cellStyle name="Total (line) 2 2 2 41 2 4" xfId="44296"/>
    <cellStyle name="Total (line) 2 2 2 41 3" xfId="44297"/>
    <cellStyle name="Total (line) 2 2 2 41 4" xfId="44298"/>
    <cellStyle name="Total (line) 2 2 2 41 5" xfId="44299"/>
    <cellStyle name="Total (line) 2 2 2 42" xfId="6162"/>
    <cellStyle name="Total (line) 2 2 2 42 2" xfId="44300"/>
    <cellStyle name="Total (line) 2 2 2 42 2 2" xfId="44301"/>
    <cellStyle name="Total (line) 2 2 2 42 2 3" xfId="44302"/>
    <cellStyle name="Total (line) 2 2 2 42 2 4" xfId="44303"/>
    <cellStyle name="Total (line) 2 2 2 42 3" xfId="44304"/>
    <cellStyle name="Total (line) 2 2 2 42 4" xfId="44305"/>
    <cellStyle name="Total (line) 2 2 2 42 5" xfId="44306"/>
    <cellStyle name="Total (line) 2 2 2 43" xfId="6163"/>
    <cellStyle name="Total (line) 2 2 2 43 2" xfId="44307"/>
    <cellStyle name="Total (line) 2 2 2 43 2 2" xfId="44308"/>
    <cellStyle name="Total (line) 2 2 2 43 2 3" xfId="44309"/>
    <cellStyle name="Total (line) 2 2 2 43 2 4" xfId="44310"/>
    <cellStyle name="Total (line) 2 2 2 43 3" xfId="44311"/>
    <cellStyle name="Total (line) 2 2 2 43 4" xfId="44312"/>
    <cellStyle name="Total (line) 2 2 2 43 5" xfId="44313"/>
    <cellStyle name="Total (line) 2 2 2 44" xfId="6164"/>
    <cellStyle name="Total (line) 2 2 2 44 2" xfId="44314"/>
    <cellStyle name="Total (line) 2 2 2 44 2 2" xfId="44315"/>
    <cellStyle name="Total (line) 2 2 2 44 2 3" xfId="44316"/>
    <cellStyle name="Total (line) 2 2 2 44 2 4" xfId="44317"/>
    <cellStyle name="Total (line) 2 2 2 44 3" xfId="44318"/>
    <cellStyle name="Total (line) 2 2 2 44 4" xfId="44319"/>
    <cellStyle name="Total (line) 2 2 2 44 5" xfId="44320"/>
    <cellStyle name="Total (line) 2 2 2 45" xfId="44321"/>
    <cellStyle name="Total (line) 2 2 2 45 2" xfId="44322"/>
    <cellStyle name="Total (line) 2 2 2 45 3" xfId="44323"/>
    <cellStyle name="Total (line) 2 2 2 45 4" xfId="44324"/>
    <cellStyle name="Total (line) 2 2 2 46" xfId="44325"/>
    <cellStyle name="Total (line) 2 2 2 46 2" xfId="44326"/>
    <cellStyle name="Total (line) 2 2 2 46 3" xfId="44327"/>
    <cellStyle name="Total (line) 2 2 2 46 4" xfId="44328"/>
    <cellStyle name="Total (line) 2 2 2 47" xfId="44329"/>
    <cellStyle name="Total (line) 2 2 2 48" xfId="44330"/>
    <cellStyle name="Total (line) 2 2 2 49" xfId="44331"/>
    <cellStyle name="Total (line) 2 2 2 5" xfId="6165"/>
    <cellStyle name="Total (line) 2 2 2 5 2" xfId="44332"/>
    <cellStyle name="Total (line) 2 2 2 5 2 2" xfId="44333"/>
    <cellStyle name="Total (line) 2 2 2 5 2 3" xfId="44334"/>
    <cellStyle name="Total (line) 2 2 2 5 2 4" xfId="44335"/>
    <cellStyle name="Total (line) 2 2 2 5 3" xfId="44336"/>
    <cellStyle name="Total (line) 2 2 2 5 4" xfId="44337"/>
    <cellStyle name="Total (line) 2 2 2 5 5" xfId="44338"/>
    <cellStyle name="Total (line) 2 2 2 6" xfId="6166"/>
    <cellStyle name="Total (line) 2 2 2 6 2" xfId="44339"/>
    <cellStyle name="Total (line) 2 2 2 6 2 2" xfId="44340"/>
    <cellStyle name="Total (line) 2 2 2 6 2 3" xfId="44341"/>
    <cellStyle name="Total (line) 2 2 2 6 2 4" xfId="44342"/>
    <cellStyle name="Total (line) 2 2 2 6 3" xfId="44343"/>
    <cellStyle name="Total (line) 2 2 2 6 4" xfId="44344"/>
    <cellStyle name="Total (line) 2 2 2 6 5" xfId="44345"/>
    <cellStyle name="Total (line) 2 2 2 7" xfId="6167"/>
    <cellStyle name="Total (line) 2 2 2 7 2" xfId="44346"/>
    <cellStyle name="Total (line) 2 2 2 7 2 2" xfId="44347"/>
    <cellStyle name="Total (line) 2 2 2 7 2 3" xfId="44348"/>
    <cellStyle name="Total (line) 2 2 2 7 2 4" xfId="44349"/>
    <cellStyle name="Total (line) 2 2 2 7 3" xfId="44350"/>
    <cellStyle name="Total (line) 2 2 2 7 4" xfId="44351"/>
    <cellStyle name="Total (line) 2 2 2 7 5" xfId="44352"/>
    <cellStyle name="Total (line) 2 2 2 8" xfId="6168"/>
    <cellStyle name="Total (line) 2 2 2 8 2" xfId="44353"/>
    <cellStyle name="Total (line) 2 2 2 8 2 2" xfId="44354"/>
    <cellStyle name="Total (line) 2 2 2 8 2 3" xfId="44355"/>
    <cellStyle name="Total (line) 2 2 2 8 2 4" xfId="44356"/>
    <cellStyle name="Total (line) 2 2 2 8 3" xfId="44357"/>
    <cellStyle name="Total (line) 2 2 2 8 4" xfId="44358"/>
    <cellStyle name="Total (line) 2 2 2 8 5" xfId="44359"/>
    <cellStyle name="Total (line) 2 2 2 9" xfId="6169"/>
    <cellStyle name="Total (line) 2 2 2 9 2" xfId="44360"/>
    <cellStyle name="Total (line) 2 2 2 9 2 2" xfId="44361"/>
    <cellStyle name="Total (line) 2 2 2 9 2 3" xfId="44362"/>
    <cellStyle name="Total (line) 2 2 2 9 2 4" xfId="44363"/>
    <cellStyle name="Total (line) 2 2 2 9 3" xfId="44364"/>
    <cellStyle name="Total (line) 2 2 2 9 4" xfId="44365"/>
    <cellStyle name="Total (line) 2 2 2 9 5" xfId="44366"/>
    <cellStyle name="Total (line) 2 2 20" xfId="6170"/>
    <cellStyle name="Total (line) 2 2 20 2" xfId="44367"/>
    <cellStyle name="Total (line) 2 2 20 2 2" xfId="44368"/>
    <cellStyle name="Total (line) 2 2 20 2 3" xfId="44369"/>
    <cellStyle name="Total (line) 2 2 20 2 4" xfId="44370"/>
    <cellStyle name="Total (line) 2 2 20 3" xfId="44371"/>
    <cellStyle name="Total (line) 2 2 20 4" xfId="44372"/>
    <cellStyle name="Total (line) 2 2 20 5" xfId="44373"/>
    <cellStyle name="Total (line) 2 2 21" xfId="6171"/>
    <cellStyle name="Total (line) 2 2 21 2" xfId="44374"/>
    <cellStyle name="Total (line) 2 2 21 2 2" xfId="44375"/>
    <cellStyle name="Total (line) 2 2 21 2 3" xfId="44376"/>
    <cellStyle name="Total (line) 2 2 21 2 4" xfId="44377"/>
    <cellStyle name="Total (line) 2 2 21 3" xfId="44378"/>
    <cellStyle name="Total (line) 2 2 21 4" xfId="44379"/>
    <cellStyle name="Total (line) 2 2 21 5" xfId="44380"/>
    <cellStyle name="Total (line) 2 2 22" xfId="6172"/>
    <cellStyle name="Total (line) 2 2 22 2" xfId="44381"/>
    <cellStyle name="Total (line) 2 2 22 2 2" xfId="44382"/>
    <cellStyle name="Total (line) 2 2 22 2 3" xfId="44383"/>
    <cellStyle name="Total (line) 2 2 22 2 4" xfId="44384"/>
    <cellStyle name="Total (line) 2 2 22 3" xfId="44385"/>
    <cellStyle name="Total (line) 2 2 22 4" xfId="44386"/>
    <cellStyle name="Total (line) 2 2 22 5" xfId="44387"/>
    <cellStyle name="Total (line) 2 2 23" xfId="6173"/>
    <cellStyle name="Total (line) 2 2 23 2" xfId="44388"/>
    <cellStyle name="Total (line) 2 2 23 2 2" xfId="44389"/>
    <cellStyle name="Total (line) 2 2 23 2 3" xfId="44390"/>
    <cellStyle name="Total (line) 2 2 23 2 4" xfId="44391"/>
    <cellStyle name="Total (line) 2 2 23 3" xfId="44392"/>
    <cellStyle name="Total (line) 2 2 23 4" xfId="44393"/>
    <cellStyle name="Total (line) 2 2 23 5" xfId="44394"/>
    <cellStyle name="Total (line) 2 2 24" xfId="6174"/>
    <cellStyle name="Total (line) 2 2 24 2" xfId="44395"/>
    <cellStyle name="Total (line) 2 2 24 2 2" xfId="44396"/>
    <cellStyle name="Total (line) 2 2 24 2 3" xfId="44397"/>
    <cellStyle name="Total (line) 2 2 24 2 4" xfId="44398"/>
    <cellStyle name="Total (line) 2 2 24 3" xfId="44399"/>
    <cellStyle name="Total (line) 2 2 24 4" xfId="44400"/>
    <cellStyle name="Total (line) 2 2 24 5" xfId="44401"/>
    <cellStyle name="Total (line) 2 2 25" xfId="6175"/>
    <cellStyle name="Total (line) 2 2 25 2" xfId="44402"/>
    <cellStyle name="Total (line) 2 2 25 2 2" xfId="44403"/>
    <cellStyle name="Total (line) 2 2 25 2 3" xfId="44404"/>
    <cellStyle name="Total (line) 2 2 25 2 4" xfId="44405"/>
    <cellStyle name="Total (line) 2 2 25 3" xfId="44406"/>
    <cellStyle name="Total (line) 2 2 25 4" xfId="44407"/>
    <cellStyle name="Total (line) 2 2 25 5" xfId="44408"/>
    <cellStyle name="Total (line) 2 2 26" xfId="6176"/>
    <cellStyle name="Total (line) 2 2 26 2" xfId="44409"/>
    <cellStyle name="Total (line) 2 2 26 2 2" xfId="44410"/>
    <cellStyle name="Total (line) 2 2 26 2 3" xfId="44411"/>
    <cellStyle name="Total (line) 2 2 26 2 4" xfId="44412"/>
    <cellStyle name="Total (line) 2 2 26 3" xfId="44413"/>
    <cellStyle name="Total (line) 2 2 26 4" xfId="44414"/>
    <cellStyle name="Total (line) 2 2 26 5" xfId="44415"/>
    <cellStyle name="Total (line) 2 2 27" xfId="6177"/>
    <cellStyle name="Total (line) 2 2 27 2" xfId="44416"/>
    <cellStyle name="Total (line) 2 2 27 2 2" xfId="44417"/>
    <cellStyle name="Total (line) 2 2 27 2 3" xfId="44418"/>
    <cellStyle name="Total (line) 2 2 27 2 4" xfId="44419"/>
    <cellStyle name="Total (line) 2 2 27 3" xfId="44420"/>
    <cellStyle name="Total (line) 2 2 27 4" xfId="44421"/>
    <cellStyle name="Total (line) 2 2 27 5" xfId="44422"/>
    <cellStyle name="Total (line) 2 2 28" xfId="6178"/>
    <cellStyle name="Total (line) 2 2 28 2" xfId="44423"/>
    <cellStyle name="Total (line) 2 2 28 2 2" xfId="44424"/>
    <cellStyle name="Total (line) 2 2 28 2 3" xfId="44425"/>
    <cellStyle name="Total (line) 2 2 28 2 4" xfId="44426"/>
    <cellStyle name="Total (line) 2 2 28 3" xfId="44427"/>
    <cellStyle name="Total (line) 2 2 28 4" xfId="44428"/>
    <cellStyle name="Total (line) 2 2 28 5" xfId="44429"/>
    <cellStyle name="Total (line) 2 2 29" xfId="6179"/>
    <cellStyle name="Total (line) 2 2 29 2" xfId="44430"/>
    <cellStyle name="Total (line) 2 2 29 2 2" xfId="44431"/>
    <cellStyle name="Total (line) 2 2 29 2 3" xfId="44432"/>
    <cellStyle name="Total (line) 2 2 29 2 4" xfId="44433"/>
    <cellStyle name="Total (line) 2 2 29 3" xfId="44434"/>
    <cellStyle name="Total (line) 2 2 29 4" xfId="44435"/>
    <cellStyle name="Total (line) 2 2 29 5" xfId="44436"/>
    <cellStyle name="Total (line) 2 2 3" xfId="6180"/>
    <cellStyle name="Total (line) 2 2 3 2" xfId="44437"/>
    <cellStyle name="Total (line) 2 2 3 2 2" xfId="44438"/>
    <cellStyle name="Total (line) 2 2 3 2 3" xfId="44439"/>
    <cellStyle name="Total (line) 2 2 3 2 4" xfId="44440"/>
    <cellStyle name="Total (line) 2 2 3 3" xfId="44441"/>
    <cellStyle name="Total (line) 2 2 3 4" xfId="44442"/>
    <cellStyle name="Total (line) 2 2 3 5" xfId="44443"/>
    <cellStyle name="Total (line) 2 2 30" xfId="6181"/>
    <cellStyle name="Total (line) 2 2 30 2" xfId="44444"/>
    <cellStyle name="Total (line) 2 2 30 2 2" xfId="44445"/>
    <cellStyle name="Total (line) 2 2 30 2 3" xfId="44446"/>
    <cellStyle name="Total (line) 2 2 30 2 4" xfId="44447"/>
    <cellStyle name="Total (line) 2 2 30 3" xfId="44448"/>
    <cellStyle name="Total (line) 2 2 30 4" xfId="44449"/>
    <cellStyle name="Total (line) 2 2 30 5" xfId="44450"/>
    <cellStyle name="Total (line) 2 2 31" xfId="6182"/>
    <cellStyle name="Total (line) 2 2 31 2" xfId="44451"/>
    <cellStyle name="Total (line) 2 2 31 2 2" xfId="44452"/>
    <cellStyle name="Total (line) 2 2 31 2 3" xfId="44453"/>
    <cellStyle name="Total (line) 2 2 31 2 4" xfId="44454"/>
    <cellStyle name="Total (line) 2 2 31 3" xfId="44455"/>
    <cellStyle name="Total (line) 2 2 31 4" xfId="44456"/>
    <cellStyle name="Total (line) 2 2 31 5" xfId="44457"/>
    <cellStyle name="Total (line) 2 2 32" xfId="6183"/>
    <cellStyle name="Total (line) 2 2 32 2" xfId="44458"/>
    <cellStyle name="Total (line) 2 2 32 2 2" xfId="44459"/>
    <cellStyle name="Total (line) 2 2 32 2 3" xfId="44460"/>
    <cellStyle name="Total (line) 2 2 32 2 4" xfId="44461"/>
    <cellStyle name="Total (line) 2 2 32 3" xfId="44462"/>
    <cellStyle name="Total (line) 2 2 32 4" xfId="44463"/>
    <cellStyle name="Total (line) 2 2 32 5" xfId="44464"/>
    <cellStyle name="Total (line) 2 2 33" xfId="6184"/>
    <cellStyle name="Total (line) 2 2 33 2" xfId="44465"/>
    <cellStyle name="Total (line) 2 2 33 2 2" xfId="44466"/>
    <cellStyle name="Total (line) 2 2 33 2 3" xfId="44467"/>
    <cellStyle name="Total (line) 2 2 33 2 4" xfId="44468"/>
    <cellStyle name="Total (line) 2 2 33 3" xfId="44469"/>
    <cellStyle name="Total (line) 2 2 33 4" xfId="44470"/>
    <cellStyle name="Total (line) 2 2 33 5" xfId="44471"/>
    <cellStyle name="Total (line) 2 2 34" xfId="6185"/>
    <cellStyle name="Total (line) 2 2 34 2" xfId="44472"/>
    <cellStyle name="Total (line) 2 2 34 2 2" xfId="44473"/>
    <cellStyle name="Total (line) 2 2 34 2 3" xfId="44474"/>
    <cellStyle name="Total (line) 2 2 34 2 4" xfId="44475"/>
    <cellStyle name="Total (line) 2 2 34 3" xfId="44476"/>
    <cellStyle name="Total (line) 2 2 34 4" xfId="44477"/>
    <cellStyle name="Total (line) 2 2 34 5" xfId="44478"/>
    <cellStyle name="Total (line) 2 2 35" xfId="6186"/>
    <cellStyle name="Total (line) 2 2 35 2" xfId="44479"/>
    <cellStyle name="Total (line) 2 2 35 2 2" xfId="44480"/>
    <cellStyle name="Total (line) 2 2 35 2 3" xfId="44481"/>
    <cellStyle name="Total (line) 2 2 35 2 4" xfId="44482"/>
    <cellStyle name="Total (line) 2 2 35 3" xfId="44483"/>
    <cellStyle name="Total (line) 2 2 35 4" xfId="44484"/>
    <cellStyle name="Total (line) 2 2 35 5" xfId="44485"/>
    <cellStyle name="Total (line) 2 2 36" xfId="6187"/>
    <cellStyle name="Total (line) 2 2 36 2" xfId="44486"/>
    <cellStyle name="Total (line) 2 2 36 2 2" xfId="44487"/>
    <cellStyle name="Total (line) 2 2 36 2 3" xfId="44488"/>
    <cellStyle name="Total (line) 2 2 36 2 4" xfId="44489"/>
    <cellStyle name="Total (line) 2 2 36 3" xfId="44490"/>
    <cellStyle name="Total (line) 2 2 36 4" xfId="44491"/>
    <cellStyle name="Total (line) 2 2 36 5" xfId="44492"/>
    <cellStyle name="Total (line) 2 2 37" xfId="6188"/>
    <cellStyle name="Total (line) 2 2 37 2" xfId="44493"/>
    <cellStyle name="Total (line) 2 2 37 2 2" xfId="44494"/>
    <cellStyle name="Total (line) 2 2 37 2 3" xfId="44495"/>
    <cellStyle name="Total (line) 2 2 37 2 4" xfId="44496"/>
    <cellStyle name="Total (line) 2 2 37 3" xfId="44497"/>
    <cellStyle name="Total (line) 2 2 37 4" xfId="44498"/>
    <cellStyle name="Total (line) 2 2 37 5" xfId="44499"/>
    <cellStyle name="Total (line) 2 2 38" xfId="6189"/>
    <cellStyle name="Total (line) 2 2 38 2" xfId="44500"/>
    <cellStyle name="Total (line) 2 2 38 2 2" xfId="44501"/>
    <cellStyle name="Total (line) 2 2 38 2 3" xfId="44502"/>
    <cellStyle name="Total (line) 2 2 38 2 4" xfId="44503"/>
    <cellStyle name="Total (line) 2 2 38 3" xfId="44504"/>
    <cellStyle name="Total (line) 2 2 38 4" xfId="44505"/>
    <cellStyle name="Total (line) 2 2 38 5" xfId="44506"/>
    <cellStyle name="Total (line) 2 2 39" xfId="6190"/>
    <cellStyle name="Total (line) 2 2 39 2" xfId="44507"/>
    <cellStyle name="Total (line) 2 2 39 2 2" xfId="44508"/>
    <cellStyle name="Total (line) 2 2 39 2 3" xfId="44509"/>
    <cellStyle name="Total (line) 2 2 39 2 4" xfId="44510"/>
    <cellStyle name="Total (line) 2 2 39 3" xfId="44511"/>
    <cellStyle name="Total (line) 2 2 39 4" xfId="44512"/>
    <cellStyle name="Total (line) 2 2 39 5" xfId="44513"/>
    <cellStyle name="Total (line) 2 2 4" xfId="6191"/>
    <cellStyle name="Total (line) 2 2 4 2" xfId="44514"/>
    <cellStyle name="Total (line) 2 2 4 2 2" xfId="44515"/>
    <cellStyle name="Total (line) 2 2 4 2 3" xfId="44516"/>
    <cellStyle name="Total (line) 2 2 4 2 4" xfId="44517"/>
    <cellStyle name="Total (line) 2 2 4 3" xfId="44518"/>
    <cellStyle name="Total (line) 2 2 4 4" xfId="44519"/>
    <cellStyle name="Total (line) 2 2 4 5" xfId="44520"/>
    <cellStyle name="Total (line) 2 2 40" xfId="6192"/>
    <cellStyle name="Total (line) 2 2 40 2" xfId="44521"/>
    <cellStyle name="Total (line) 2 2 40 2 2" xfId="44522"/>
    <cellStyle name="Total (line) 2 2 40 2 3" xfId="44523"/>
    <cellStyle name="Total (line) 2 2 40 2 4" xfId="44524"/>
    <cellStyle name="Total (line) 2 2 40 3" xfId="44525"/>
    <cellStyle name="Total (line) 2 2 40 4" xfId="44526"/>
    <cellStyle name="Total (line) 2 2 40 5" xfId="44527"/>
    <cellStyle name="Total (line) 2 2 41" xfId="6193"/>
    <cellStyle name="Total (line) 2 2 41 2" xfId="44528"/>
    <cellStyle name="Total (line) 2 2 41 2 2" xfId="44529"/>
    <cellStyle name="Total (line) 2 2 41 2 3" xfId="44530"/>
    <cellStyle name="Total (line) 2 2 41 2 4" xfId="44531"/>
    <cellStyle name="Total (line) 2 2 41 3" xfId="44532"/>
    <cellStyle name="Total (line) 2 2 41 4" xfId="44533"/>
    <cellStyle name="Total (line) 2 2 41 5" xfId="44534"/>
    <cellStyle name="Total (line) 2 2 42" xfId="6194"/>
    <cellStyle name="Total (line) 2 2 42 2" xfId="44535"/>
    <cellStyle name="Total (line) 2 2 42 2 2" xfId="44536"/>
    <cellStyle name="Total (line) 2 2 42 2 3" xfId="44537"/>
    <cellStyle name="Total (line) 2 2 42 2 4" xfId="44538"/>
    <cellStyle name="Total (line) 2 2 42 3" xfId="44539"/>
    <cellStyle name="Total (line) 2 2 42 4" xfId="44540"/>
    <cellStyle name="Total (line) 2 2 42 5" xfId="44541"/>
    <cellStyle name="Total (line) 2 2 43" xfId="6195"/>
    <cellStyle name="Total (line) 2 2 43 2" xfId="44542"/>
    <cellStyle name="Total (line) 2 2 43 2 2" xfId="44543"/>
    <cellStyle name="Total (line) 2 2 43 2 3" xfId="44544"/>
    <cellStyle name="Total (line) 2 2 43 2 4" xfId="44545"/>
    <cellStyle name="Total (line) 2 2 43 3" xfId="44546"/>
    <cellStyle name="Total (line) 2 2 43 4" xfId="44547"/>
    <cellStyle name="Total (line) 2 2 43 5" xfId="44548"/>
    <cellStyle name="Total (line) 2 2 44" xfId="6196"/>
    <cellStyle name="Total (line) 2 2 44 2" xfId="44549"/>
    <cellStyle name="Total (line) 2 2 44 2 2" xfId="44550"/>
    <cellStyle name="Total (line) 2 2 44 2 3" xfId="44551"/>
    <cellStyle name="Total (line) 2 2 44 2 4" xfId="44552"/>
    <cellStyle name="Total (line) 2 2 44 3" xfId="44553"/>
    <cellStyle name="Total (line) 2 2 44 4" xfId="44554"/>
    <cellStyle name="Total (line) 2 2 44 5" xfId="44555"/>
    <cellStyle name="Total (line) 2 2 45" xfId="6197"/>
    <cellStyle name="Total (line) 2 2 45 2" xfId="44556"/>
    <cellStyle name="Total (line) 2 2 45 2 2" xfId="44557"/>
    <cellStyle name="Total (line) 2 2 45 2 3" xfId="44558"/>
    <cellStyle name="Total (line) 2 2 45 2 4" xfId="44559"/>
    <cellStyle name="Total (line) 2 2 45 3" xfId="44560"/>
    <cellStyle name="Total (line) 2 2 45 4" xfId="44561"/>
    <cellStyle name="Total (line) 2 2 45 5" xfId="44562"/>
    <cellStyle name="Total (line) 2 2 46" xfId="44563"/>
    <cellStyle name="Total (line) 2 2 46 2" xfId="44564"/>
    <cellStyle name="Total (line) 2 2 46 3" xfId="44565"/>
    <cellStyle name="Total (line) 2 2 46 4" xfId="44566"/>
    <cellStyle name="Total (line) 2 2 47" xfId="44567"/>
    <cellStyle name="Total (line) 2 2 47 2" xfId="44568"/>
    <cellStyle name="Total (line) 2 2 47 3" xfId="44569"/>
    <cellStyle name="Total (line) 2 2 47 4" xfId="44570"/>
    <cellStyle name="Total (line) 2 2 48" xfId="44571"/>
    <cellStyle name="Total (line) 2 2 49" xfId="44572"/>
    <cellStyle name="Total (line) 2 2 5" xfId="6198"/>
    <cellStyle name="Total (line) 2 2 5 2" xfId="44573"/>
    <cellStyle name="Total (line) 2 2 5 2 2" xfId="44574"/>
    <cellStyle name="Total (line) 2 2 5 2 3" xfId="44575"/>
    <cellStyle name="Total (line) 2 2 5 2 4" xfId="44576"/>
    <cellStyle name="Total (line) 2 2 5 3" xfId="44577"/>
    <cellStyle name="Total (line) 2 2 5 4" xfId="44578"/>
    <cellStyle name="Total (line) 2 2 5 5" xfId="44579"/>
    <cellStyle name="Total (line) 2 2 50" xfId="44580"/>
    <cellStyle name="Total (line) 2 2 6" xfId="6199"/>
    <cellStyle name="Total (line) 2 2 6 2" xfId="44581"/>
    <cellStyle name="Total (line) 2 2 6 2 2" xfId="44582"/>
    <cellStyle name="Total (line) 2 2 6 2 3" xfId="44583"/>
    <cellStyle name="Total (line) 2 2 6 2 4" xfId="44584"/>
    <cellStyle name="Total (line) 2 2 6 3" xfId="44585"/>
    <cellStyle name="Total (line) 2 2 6 4" xfId="44586"/>
    <cellStyle name="Total (line) 2 2 6 5" xfId="44587"/>
    <cellStyle name="Total (line) 2 2 7" xfId="6200"/>
    <cellStyle name="Total (line) 2 2 7 2" xfId="44588"/>
    <cellStyle name="Total (line) 2 2 7 2 2" xfId="44589"/>
    <cellStyle name="Total (line) 2 2 7 2 3" xfId="44590"/>
    <cellStyle name="Total (line) 2 2 7 2 4" xfId="44591"/>
    <cellStyle name="Total (line) 2 2 7 3" xfId="44592"/>
    <cellStyle name="Total (line) 2 2 7 4" xfId="44593"/>
    <cellStyle name="Total (line) 2 2 7 5" xfId="44594"/>
    <cellStyle name="Total (line) 2 2 8" xfId="6201"/>
    <cellStyle name="Total (line) 2 2 8 2" xfId="44595"/>
    <cellStyle name="Total (line) 2 2 8 2 2" xfId="44596"/>
    <cellStyle name="Total (line) 2 2 8 2 3" xfId="44597"/>
    <cellStyle name="Total (line) 2 2 8 2 4" xfId="44598"/>
    <cellStyle name="Total (line) 2 2 8 3" xfId="44599"/>
    <cellStyle name="Total (line) 2 2 8 4" xfId="44600"/>
    <cellStyle name="Total (line) 2 2 8 5" xfId="44601"/>
    <cellStyle name="Total (line) 2 2 9" xfId="6202"/>
    <cellStyle name="Total (line) 2 2 9 2" xfId="44602"/>
    <cellStyle name="Total (line) 2 2 9 2 2" xfId="44603"/>
    <cellStyle name="Total (line) 2 2 9 2 3" xfId="44604"/>
    <cellStyle name="Total (line) 2 2 9 2 4" xfId="44605"/>
    <cellStyle name="Total (line) 2 2 9 3" xfId="44606"/>
    <cellStyle name="Total (line) 2 2 9 4" xfId="44607"/>
    <cellStyle name="Total (line) 2 2 9 5" xfId="44608"/>
    <cellStyle name="Total (line) 2 3" xfId="6203"/>
    <cellStyle name="Total (line) 2 3 10" xfId="6204"/>
    <cellStyle name="Total (line) 2 3 10 2" xfId="44609"/>
    <cellStyle name="Total (line) 2 3 10 2 2" xfId="44610"/>
    <cellStyle name="Total (line) 2 3 10 2 3" xfId="44611"/>
    <cellStyle name="Total (line) 2 3 10 2 4" xfId="44612"/>
    <cellStyle name="Total (line) 2 3 10 3" xfId="44613"/>
    <cellStyle name="Total (line) 2 3 10 4" xfId="44614"/>
    <cellStyle name="Total (line) 2 3 10 5" xfId="44615"/>
    <cellStyle name="Total (line) 2 3 11" xfId="6205"/>
    <cellStyle name="Total (line) 2 3 11 2" xfId="44616"/>
    <cellStyle name="Total (line) 2 3 11 2 2" xfId="44617"/>
    <cellStyle name="Total (line) 2 3 11 2 3" xfId="44618"/>
    <cellStyle name="Total (line) 2 3 11 2 4" xfId="44619"/>
    <cellStyle name="Total (line) 2 3 11 3" xfId="44620"/>
    <cellStyle name="Total (line) 2 3 11 4" xfId="44621"/>
    <cellStyle name="Total (line) 2 3 11 5" xfId="44622"/>
    <cellStyle name="Total (line) 2 3 12" xfId="6206"/>
    <cellStyle name="Total (line) 2 3 12 2" xfId="44623"/>
    <cellStyle name="Total (line) 2 3 12 2 2" xfId="44624"/>
    <cellStyle name="Total (line) 2 3 12 2 3" xfId="44625"/>
    <cellStyle name="Total (line) 2 3 12 2 4" xfId="44626"/>
    <cellStyle name="Total (line) 2 3 12 3" xfId="44627"/>
    <cellStyle name="Total (line) 2 3 12 4" xfId="44628"/>
    <cellStyle name="Total (line) 2 3 12 5" xfId="44629"/>
    <cellStyle name="Total (line) 2 3 13" xfId="6207"/>
    <cellStyle name="Total (line) 2 3 13 2" xfId="44630"/>
    <cellStyle name="Total (line) 2 3 13 2 2" xfId="44631"/>
    <cellStyle name="Total (line) 2 3 13 2 3" xfId="44632"/>
    <cellStyle name="Total (line) 2 3 13 2 4" xfId="44633"/>
    <cellStyle name="Total (line) 2 3 13 3" xfId="44634"/>
    <cellStyle name="Total (line) 2 3 13 4" xfId="44635"/>
    <cellStyle name="Total (line) 2 3 13 5" xfId="44636"/>
    <cellStyle name="Total (line) 2 3 14" xfId="6208"/>
    <cellStyle name="Total (line) 2 3 14 2" xfId="44637"/>
    <cellStyle name="Total (line) 2 3 14 2 2" xfId="44638"/>
    <cellStyle name="Total (line) 2 3 14 2 3" xfId="44639"/>
    <cellStyle name="Total (line) 2 3 14 2 4" xfId="44640"/>
    <cellStyle name="Total (line) 2 3 14 3" xfId="44641"/>
    <cellStyle name="Total (line) 2 3 14 4" xfId="44642"/>
    <cellStyle name="Total (line) 2 3 14 5" xfId="44643"/>
    <cellStyle name="Total (line) 2 3 15" xfId="6209"/>
    <cellStyle name="Total (line) 2 3 15 2" xfId="44644"/>
    <cellStyle name="Total (line) 2 3 15 2 2" xfId="44645"/>
    <cellStyle name="Total (line) 2 3 15 2 3" xfId="44646"/>
    <cellStyle name="Total (line) 2 3 15 2 4" xfId="44647"/>
    <cellStyle name="Total (line) 2 3 15 3" xfId="44648"/>
    <cellStyle name="Total (line) 2 3 15 4" xfId="44649"/>
    <cellStyle name="Total (line) 2 3 15 5" xfId="44650"/>
    <cellStyle name="Total (line) 2 3 16" xfId="6210"/>
    <cellStyle name="Total (line) 2 3 16 2" xfId="44651"/>
    <cellStyle name="Total (line) 2 3 16 2 2" xfId="44652"/>
    <cellStyle name="Total (line) 2 3 16 2 3" xfId="44653"/>
    <cellStyle name="Total (line) 2 3 16 2 4" xfId="44654"/>
    <cellStyle name="Total (line) 2 3 16 3" xfId="44655"/>
    <cellStyle name="Total (line) 2 3 16 4" xfId="44656"/>
    <cellStyle name="Total (line) 2 3 16 5" xfId="44657"/>
    <cellStyle name="Total (line) 2 3 17" xfId="6211"/>
    <cellStyle name="Total (line) 2 3 17 2" xfId="44658"/>
    <cellStyle name="Total (line) 2 3 17 2 2" xfId="44659"/>
    <cellStyle name="Total (line) 2 3 17 2 3" xfId="44660"/>
    <cellStyle name="Total (line) 2 3 17 2 4" xfId="44661"/>
    <cellStyle name="Total (line) 2 3 17 3" xfId="44662"/>
    <cellStyle name="Total (line) 2 3 17 4" xfId="44663"/>
    <cellStyle name="Total (line) 2 3 17 5" xfId="44664"/>
    <cellStyle name="Total (line) 2 3 18" xfId="6212"/>
    <cellStyle name="Total (line) 2 3 18 2" xfId="44665"/>
    <cellStyle name="Total (line) 2 3 18 2 2" xfId="44666"/>
    <cellStyle name="Total (line) 2 3 18 2 3" xfId="44667"/>
    <cellStyle name="Total (line) 2 3 18 2 4" xfId="44668"/>
    <cellStyle name="Total (line) 2 3 18 3" xfId="44669"/>
    <cellStyle name="Total (line) 2 3 18 4" xfId="44670"/>
    <cellStyle name="Total (line) 2 3 18 5" xfId="44671"/>
    <cellStyle name="Total (line) 2 3 19" xfId="6213"/>
    <cellStyle name="Total (line) 2 3 19 2" xfId="44672"/>
    <cellStyle name="Total (line) 2 3 19 2 2" xfId="44673"/>
    <cellStyle name="Total (line) 2 3 19 2 3" xfId="44674"/>
    <cellStyle name="Total (line) 2 3 19 2 4" xfId="44675"/>
    <cellStyle name="Total (line) 2 3 19 3" xfId="44676"/>
    <cellStyle name="Total (line) 2 3 19 4" xfId="44677"/>
    <cellStyle name="Total (line) 2 3 19 5" xfId="44678"/>
    <cellStyle name="Total (line) 2 3 2" xfId="6214"/>
    <cellStyle name="Total (line) 2 3 2 10" xfId="6215"/>
    <cellStyle name="Total (line) 2 3 2 10 2" xfId="44679"/>
    <cellStyle name="Total (line) 2 3 2 10 2 2" xfId="44680"/>
    <cellStyle name="Total (line) 2 3 2 10 2 3" xfId="44681"/>
    <cellStyle name="Total (line) 2 3 2 10 2 4" xfId="44682"/>
    <cellStyle name="Total (line) 2 3 2 10 3" xfId="44683"/>
    <cellStyle name="Total (line) 2 3 2 10 4" xfId="44684"/>
    <cellStyle name="Total (line) 2 3 2 10 5" xfId="44685"/>
    <cellStyle name="Total (line) 2 3 2 11" xfId="6216"/>
    <cellStyle name="Total (line) 2 3 2 11 2" xfId="44686"/>
    <cellStyle name="Total (line) 2 3 2 11 2 2" xfId="44687"/>
    <cellStyle name="Total (line) 2 3 2 11 2 3" xfId="44688"/>
    <cellStyle name="Total (line) 2 3 2 11 2 4" xfId="44689"/>
    <cellStyle name="Total (line) 2 3 2 11 3" xfId="44690"/>
    <cellStyle name="Total (line) 2 3 2 11 4" xfId="44691"/>
    <cellStyle name="Total (line) 2 3 2 11 5" xfId="44692"/>
    <cellStyle name="Total (line) 2 3 2 12" xfId="6217"/>
    <cellStyle name="Total (line) 2 3 2 12 2" xfId="44693"/>
    <cellStyle name="Total (line) 2 3 2 12 2 2" xfId="44694"/>
    <cellStyle name="Total (line) 2 3 2 12 2 3" xfId="44695"/>
    <cellStyle name="Total (line) 2 3 2 12 2 4" xfId="44696"/>
    <cellStyle name="Total (line) 2 3 2 12 3" xfId="44697"/>
    <cellStyle name="Total (line) 2 3 2 12 4" xfId="44698"/>
    <cellStyle name="Total (line) 2 3 2 12 5" xfId="44699"/>
    <cellStyle name="Total (line) 2 3 2 13" xfId="6218"/>
    <cellStyle name="Total (line) 2 3 2 13 2" xfId="44700"/>
    <cellStyle name="Total (line) 2 3 2 13 2 2" xfId="44701"/>
    <cellStyle name="Total (line) 2 3 2 13 2 3" xfId="44702"/>
    <cellStyle name="Total (line) 2 3 2 13 2 4" xfId="44703"/>
    <cellStyle name="Total (line) 2 3 2 13 3" xfId="44704"/>
    <cellStyle name="Total (line) 2 3 2 13 4" xfId="44705"/>
    <cellStyle name="Total (line) 2 3 2 13 5" xfId="44706"/>
    <cellStyle name="Total (line) 2 3 2 14" xfId="6219"/>
    <cellStyle name="Total (line) 2 3 2 14 2" xfId="44707"/>
    <cellStyle name="Total (line) 2 3 2 14 2 2" xfId="44708"/>
    <cellStyle name="Total (line) 2 3 2 14 2 3" xfId="44709"/>
    <cellStyle name="Total (line) 2 3 2 14 2 4" xfId="44710"/>
    <cellStyle name="Total (line) 2 3 2 14 3" xfId="44711"/>
    <cellStyle name="Total (line) 2 3 2 14 4" xfId="44712"/>
    <cellStyle name="Total (line) 2 3 2 14 5" xfId="44713"/>
    <cellStyle name="Total (line) 2 3 2 15" xfId="6220"/>
    <cellStyle name="Total (line) 2 3 2 15 2" xfId="44714"/>
    <cellStyle name="Total (line) 2 3 2 15 2 2" xfId="44715"/>
    <cellStyle name="Total (line) 2 3 2 15 2 3" xfId="44716"/>
    <cellStyle name="Total (line) 2 3 2 15 2 4" xfId="44717"/>
    <cellStyle name="Total (line) 2 3 2 15 3" xfId="44718"/>
    <cellStyle name="Total (line) 2 3 2 15 4" xfId="44719"/>
    <cellStyle name="Total (line) 2 3 2 15 5" xfId="44720"/>
    <cellStyle name="Total (line) 2 3 2 16" xfId="6221"/>
    <cellStyle name="Total (line) 2 3 2 16 2" xfId="44721"/>
    <cellStyle name="Total (line) 2 3 2 16 2 2" xfId="44722"/>
    <cellStyle name="Total (line) 2 3 2 16 2 3" xfId="44723"/>
    <cellStyle name="Total (line) 2 3 2 16 2 4" xfId="44724"/>
    <cellStyle name="Total (line) 2 3 2 16 3" xfId="44725"/>
    <cellStyle name="Total (line) 2 3 2 16 4" xfId="44726"/>
    <cellStyle name="Total (line) 2 3 2 16 5" xfId="44727"/>
    <cellStyle name="Total (line) 2 3 2 17" xfId="6222"/>
    <cellStyle name="Total (line) 2 3 2 17 2" xfId="44728"/>
    <cellStyle name="Total (line) 2 3 2 17 2 2" xfId="44729"/>
    <cellStyle name="Total (line) 2 3 2 17 2 3" xfId="44730"/>
    <cellStyle name="Total (line) 2 3 2 17 2 4" xfId="44731"/>
    <cellStyle name="Total (line) 2 3 2 17 3" xfId="44732"/>
    <cellStyle name="Total (line) 2 3 2 17 4" xfId="44733"/>
    <cellStyle name="Total (line) 2 3 2 17 5" xfId="44734"/>
    <cellStyle name="Total (line) 2 3 2 18" xfId="6223"/>
    <cellStyle name="Total (line) 2 3 2 18 2" xfId="44735"/>
    <cellStyle name="Total (line) 2 3 2 18 2 2" xfId="44736"/>
    <cellStyle name="Total (line) 2 3 2 18 2 3" xfId="44737"/>
    <cellStyle name="Total (line) 2 3 2 18 2 4" xfId="44738"/>
    <cellStyle name="Total (line) 2 3 2 18 3" xfId="44739"/>
    <cellStyle name="Total (line) 2 3 2 18 4" xfId="44740"/>
    <cellStyle name="Total (line) 2 3 2 18 5" xfId="44741"/>
    <cellStyle name="Total (line) 2 3 2 19" xfId="6224"/>
    <cellStyle name="Total (line) 2 3 2 19 2" xfId="44742"/>
    <cellStyle name="Total (line) 2 3 2 19 2 2" xfId="44743"/>
    <cellStyle name="Total (line) 2 3 2 19 2 3" xfId="44744"/>
    <cellStyle name="Total (line) 2 3 2 19 2 4" xfId="44745"/>
    <cellStyle name="Total (line) 2 3 2 19 3" xfId="44746"/>
    <cellStyle name="Total (line) 2 3 2 19 4" xfId="44747"/>
    <cellStyle name="Total (line) 2 3 2 19 5" xfId="44748"/>
    <cellStyle name="Total (line) 2 3 2 2" xfId="6225"/>
    <cellStyle name="Total (line) 2 3 2 2 2" xfId="44749"/>
    <cellStyle name="Total (line) 2 3 2 2 2 2" xfId="44750"/>
    <cellStyle name="Total (line) 2 3 2 2 2 3" xfId="44751"/>
    <cellStyle name="Total (line) 2 3 2 2 2 4" xfId="44752"/>
    <cellStyle name="Total (line) 2 3 2 2 3" xfId="44753"/>
    <cellStyle name="Total (line) 2 3 2 2 4" xfId="44754"/>
    <cellStyle name="Total (line) 2 3 2 2 5" xfId="44755"/>
    <cellStyle name="Total (line) 2 3 2 20" xfId="6226"/>
    <cellStyle name="Total (line) 2 3 2 20 2" xfId="44756"/>
    <cellStyle name="Total (line) 2 3 2 20 2 2" xfId="44757"/>
    <cellStyle name="Total (line) 2 3 2 20 2 3" xfId="44758"/>
    <cellStyle name="Total (line) 2 3 2 20 2 4" xfId="44759"/>
    <cellStyle name="Total (line) 2 3 2 20 3" xfId="44760"/>
    <cellStyle name="Total (line) 2 3 2 20 4" xfId="44761"/>
    <cellStyle name="Total (line) 2 3 2 20 5" xfId="44762"/>
    <cellStyle name="Total (line) 2 3 2 21" xfId="6227"/>
    <cellStyle name="Total (line) 2 3 2 21 2" xfId="44763"/>
    <cellStyle name="Total (line) 2 3 2 21 2 2" xfId="44764"/>
    <cellStyle name="Total (line) 2 3 2 21 2 3" xfId="44765"/>
    <cellStyle name="Total (line) 2 3 2 21 2 4" xfId="44766"/>
    <cellStyle name="Total (line) 2 3 2 21 3" xfId="44767"/>
    <cellStyle name="Total (line) 2 3 2 21 4" xfId="44768"/>
    <cellStyle name="Total (line) 2 3 2 21 5" xfId="44769"/>
    <cellStyle name="Total (line) 2 3 2 22" xfId="6228"/>
    <cellStyle name="Total (line) 2 3 2 22 2" xfId="44770"/>
    <cellStyle name="Total (line) 2 3 2 22 2 2" xfId="44771"/>
    <cellStyle name="Total (line) 2 3 2 22 2 3" xfId="44772"/>
    <cellStyle name="Total (line) 2 3 2 22 2 4" xfId="44773"/>
    <cellStyle name="Total (line) 2 3 2 22 3" xfId="44774"/>
    <cellStyle name="Total (line) 2 3 2 22 4" xfId="44775"/>
    <cellStyle name="Total (line) 2 3 2 22 5" xfId="44776"/>
    <cellStyle name="Total (line) 2 3 2 23" xfId="6229"/>
    <cellStyle name="Total (line) 2 3 2 23 2" xfId="44777"/>
    <cellStyle name="Total (line) 2 3 2 23 2 2" xfId="44778"/>
    <cellStyle name="Total (line) 2 3 2 23 2 3" xfId="44779"/>
    <cellStyle name="Total (line) 2 3 2 23 2 4" xfId="44780"/>
    <cellStyle name="Total (line) 2 3 2 23 3" xfId="44781"/>
    <cellStyle name="Total (line) 2 3 2 23 4" xfId="44782"/>
    <cellStyle name="Total (line) 2 3 2 23 5" xfId="44783"/>
    <cellStyle name="Total (line) 2 3 2 24" xfId="6230"/>
    <cellStyle name="Total (line) 2 3 2 24 2" xfId="44784"/>
    <cellStyle name="Total (line) 2 3 2 24 2 2" xfId="44785"/>
    <cellStyle name="Total (line) 2 3 2 24 2 3" xfId="44786"/>
    <cellStyle name="Total (line) 2 3 2 24 2 4" xfId="44787"/>
    <cellStyle name="Total (line) 2 3 2 24 3" xfId="44788"/>
    <cellStyle name="Total (line) 2 3 2 24 4" xfId="44789"/>
    <cellStyle name="Total (line) 2 3 2 24 5" xfId="44790"/>
    <cellStyle name="Total (line) 2 3 2 25" xfId="6231"/>
    <cellStyle name="Total (line) 2 3 2 25 2" xfId="44791"/>
    <cellStyle name="Total (line) 2 3 2 25 2 2" xfId="44792"/>
    <cellStyle name="Total (line) 2 3 2 25 2 3" xfId="44793"/>
    <cellStyle name="Total (line) 2 3 2 25 2 4" xfId="44794"/>
    <cellStyle name="Total (line) 2 3 2 25 3" xfId="44795"/>
    <cellStyle name="Total (line) 2 3 2 25 4" xfId="44796"/>
    <cellStyle name="Total (line) 2 3 2 25 5" xfId="44797"/>
    <cellStyle name="Total (line) 2 3 2 26" xfId="6232"/>
    <cellStyle name="Total (line) 2 3 2 26 2" xfId="44798"/>
    <cellStyle name="Total (line) 2 3 2 26 2 2" xfId="44799"/>
    <cellStyle name="Total (line) 2 3 2 26 2 3" xfId="44800"/>
    <cellStyle name="Total (line) 2 3 2 26 2 4" xfId="44801"/>
    <cellStyle name="Total (line) 2 3 2 26 3" xfId="44802"/>
    <cellStyle name="Total (line) 2 3 2 26 4" xfId="44803"/>
    <cellStyle name="Total (line) 2 3 2 26 5" xfId="44804"/>
    <cellStyle name="Total (line) 2 3 2 27" xfId="6233"/>
    <cellStyle name="Total (line) 2 3 2 27 2" xfId="44805"/>
    <cellStyle name="Total (line) 2 3 2 27 2 2" xfId="44806"/>
    <cellStyle name="Total (line) 2 3 2 27 2 3" xfId="44807"/>
    <cellStyle name="Total (line) 2 3 2 27 2 4" xfId="44808"/>
    <cellStyle name="Total (line) 2 3 2 27 3" xfId="44809"/>
    <cellStyle name="Total (line) 2 3 2 27 4" xfId="44810"/>
    <cellStyle name="Total (line) 2 3 2 27 5" xfId="44811"/>
    <cellStyle name="Total (line) 2 3 2 28" xfId="6234"/>
    <cellStyle name="Total (line) 2 3 2 28 2" xfId="44812"/>
    <cellStyle name="Total (line) 2 3 2 28 2 2" xfId="44813"/>
    <cellStyle name="Total (line) 2 3 2 28 2 3" xfId="44814"/>
    <cellStyle name="Total (line) 2 3 2 28 2 4" xfId="44815"/>
    <cellStyle name="Total (line) 2 3 2 28 3" xfId="44816"/>
    <cellStyle name="Total (line) 2 3 2 28 4" xfId="44817"/>
    <cellStyle name="Total (line) 2 3 2 28 5" xfId="44818"/>
    <cellStyle name="Total (line) 2 3 2 29" xfId="6235"/>
    <cellStyle name="Total (line) 2 3 2 29 2" xfId="44819"/>
    <cellStyle name="Total (line) 2 3 2 29 2 2" xfId="44820"/>
    <cellStyle name="Total (line) 2 3 2 29 2 3" xfId="44821"/>
    <cellStyle name="Total (line) 2 3 2 29 2 4" xfId="44822"/>
    <cellStyle name="Total (line) 2 3 2 29 3" xfId="44823"/>
    <cellStyle name="Total (line) 2 3 2 29 4" xfId="44824"/>
    <cellStyle name="Total (line) 2 3 2 29 5" xfId="44825"/>
    <cellStyle name="Total (line) 2 3 2 3" xfId="6236"/>
    <cellStyle name="Total (line) 2 3 2 3 2" xfId="44826"/>
    <cellStyle name="Total (line) 2 3 2 3 2 2" xfId="44827"/>
    <cellStyle name="Total (line) 2 3 2 3 2 3" xfId="44828"/>
    <cellStyle name="Total (line) 2 3 2 3 2 4" xfId="44829"/>
    <cellStyle name="Total (line) 2 3 2 3 3" xfId="44830"/>
    <cellStyle name="Total (line) 2 3 2 3 4" xfId="44831"/>
    <cellStyle name="Total (line) 2 3 2 3 5" xfId="44832"/>
    <cellStyle name="Total (line) 2 3 2 30" xfId="6237"/>
    <cellStyle name="Total (line) 2 3 2 30 2" xfId="44833"/>
    <cellStyle name="Total (line) 2 3 2 30 2 2" xfId="44834"/>
    <cellStyle name="Total (line) 2 3 2 30 2 3" xfId="44835"/>
    <cellStyle name="Total (line) 2 3 2 30 2 4" xfId="44836"/>
    <cellStyle name="Total (line) 2 3 2 30 3" xfId="44837"/>
    <cellStyle name="Total (line) 2 3 2 30 4" xfId="44838"/>
    <cellStyle name="Total (line) 2 3 2 30 5" xfId="44839"/>
    <cellStyle name="Total (line) 2 3 2 31" xfId="6238"/>
    <cellStyle name="Total (line) 2 3 2 31 2" xfId="44840"/>
    <cellStyle name="Total (line) 2 3 2 31 2 2" xfId="44841"/>
    <cellStyle name="Total (line) 2 3 2 31 2 3" xfId="44842"/>
    <cellStyle name="Total (line) 2 3 2 31 2 4" xfId="44843"/>
    <cellStyle name="Total (line) 2 3 2 31 3" xfId="44844"/>
    <cellStyle name="Total (line) 2 3 2 31 4" xfId="44845"/>
    <cellStyle name="Total (line) 2 3 2 31 5" xfId="44846"/>
    <cellStyle name="Total (line) 2 3 2 32" xfId="6239"/>
    <cellStyle name="Total (line) 2 3 2 32 2" xfId="44847"/>
    <cellStyle name="Total (line) 2 3 2 32 2 2" xfId="44848"/>
    <cellStyle name="Total (line) 2 3 2 32 2 3" xfId="44849"/>
    <cellStyle name="Total (line) 2 3 2 32 2 4" xfId="44850"/>
    <cellStyle name="Total (line) 2 3 2 32 3" xfId="44851"/>
    <cellStyle name="Total (line) 2 3 2 32 4" xfId="44852"/>
    <cellStyle name="Total (line) 2 3 2 32 5" xfId="44853"/>
    <cellStyle name="Total (line) 2 3 2 33" xfId="6240"/>
    <cellStyle name="Total (line) 2 3 2 33 2" xfId="44854"/>
    <cellStyle name="Total (line) 2 3 2 33 2 2" xfId="44855"/>
    <cellStyle name="Total (line) 2 3 2 33 2 3" xfId="44856"/>
    <cellStyle name="Total (line) 2 3 2 33 2 4" xfId="44857"/>
    <cellStyle name="Total (line) 2 3 2 33 3" xfId="44858"/>
    <cellStyle name="Total (line) 2 3 2 33 4" xfId="44859"/>
    <cellStyle name="Total (line) 2 3 2 33 5" xfId="44860"/>
    <cellStyle name="Total (line) 2 3 2 34" xfId="6241"/>
    <cellStyle name="Total (line) 2 3 2 34 2" xfId="44861"/>
    <cellStyle name="Total (line) 2 3 2 34 2 2" xfId="44862"/>
    <cellStyle name="Total (line) 2 3 2 34 2 3" xfId="44863"/>
    <cellStyle name="Total (line) 2 3 2 34 2 4" xfId="44864"/>
    <cellStyle name="Total (line) 2 3 2 34 3" xfId="44865"/>
    <cellStyle name="Total (line) 2 3 2 34 4" xfId="44866"/>
    <cellStyle name="Total (line) 2 3 2 34 5" xfId="44867"/>
    <cellStyle name="Total (line) 2 3 2 35" xfId="6242"/>
    <cellStyle name="Total (line) 2 3 2 35 2" xfId="44868"/>
    <cellStyle name="Total (line) 2 3 2 35 2 2" xfId="44869"/>
    <cellStyle name="Total (line) 2 3 2 35 2 3" xfId="44870"/>
    <cellStyle name="Total (line) 2 3 2 35 2 4" xfId="44871"/>
    <cellStyle name="Total (line) 2 3 2 35 3" xfId="44872"/>
    <cellStyle name="Total (line) 2 3 2 35 4" xfId="44873"/>
    <cellStyle name="Total (line) 2 3 2 35 5" xfId="44874"/>
    <cellStyle name="Total (line) 2 3 2 36" xfId="6243"/>
    <cellStyle name="Total (line) 2 3 2 36 2" xfId="44875"/>
    <cellStyle name="Total (line) 2 3 2 36 2 2" xfId="44876"/>
    <cellStyle name="Total (line) 2 3 2 36 2 3" xfId="44877"/>
    <cellStyle name="Total (line) 2 3 2 36 2 4" xfId="44878"/>
    <cellStyle name="Total (line) 2 3 2 36 3" xfId="44879"/>
    <cellStyle name="Total (line) 2 3 2 36 4" xfId="44880"/>
    <cellStyle name="Total (line) 2 3 2 36 5" xfId="44881"/>
    <cellStyle name="Total (line) 2 3 2 37" xfId="6244"/>
    <cellStyle name="Total (line) 2 3 2 37 2" xfId="44882"/>
    <cellStyle name="Total (line) 2 3 2 37 2 2" xfId="44883"/>
    <cellStyle name="Total (line) 2 3 2 37 2 3" xfId="44884"/>
    <cellStyle name="Total (line) 2 3 2 37 2 4" xfId="44885"/>
    <cellStyle name="Total (line) 2 3 2 37 3" xfId="44886"/>
    <cellStyle name="Total (line) 2 3 2 37 4" xfId="44887"/>
    <cellStyle name="Total (line) 2 3 2 37 5" xfId="44888"/>
    <cellStyle name="Total (line) 2 3 2 38" xfId="6245"/>
    <cellStyle name="Total (line) 2 3 2 38 2" xfId="44889"/>
    <cellStyle name="Total (line) 2 3 2 38 2 2" xfId="44890"/>
    <cellStyle name="Total (line) 2 3 2 38 2 3" xfId="44891"/>
    <cellStyle name="Total (line) 2 3 2 38 2 4" xfId="44892"/>
    <cellStyle name="Total (line) 2 3 2 38 3" xfId="44893"/>
    <cellStyle name="Total (line) 2 3 2 38 4" xfId="44894"/>
    <cellStyle name="Total (line) 2 3 2 38 5" xfId="44895"/>
    <cellStyle name="Total (line) 2 3 2 39" xfId="6246"/>
    <cellStyle name="Total (line) 2 3 2 39 2" xfId="44896"/>
    <cellStyle name="Total (line) 2 3 2 39 2 2" xfId="44897"/>
    <cellStyle name="Total (line) 2 3 2 39 2 3" xfId="44898"/>
    <cellStyle name="Total (line) 2 3 2 39 2 4" xfId="44899"/>
    <cellStyle name="Total (line) 2 3 2 39 3" xfId="44900"/>
    <cellStyle name="Total (line) 2 3 2 39 4" xfId="44901"/>
    <cellStyle name="Total (line) 2 3 2 39 5" xfId="44902"/>
    <cellStyle name="Total (line) 2 3 2 4" xfId="6247"/>
    <cellStyle name="Total (line) 2 3 2 4 2" xfId="44903"/>
    <cellStyle name="Total (line) 2 3 2 4 2 2" xfId="44904"/>
    <cellStyle name="Total (line) 2 3 2 4 2 3" xfId="44905"/>
    <cellStyle name="Total (line) 2 3 2 4 2 4" xfId="44906"/>
    <cellStyle name="Total (line) 2 3 2 4 3" xfId="44907"/>
    <cellStyle name="Total (line) 2 3 2 4 4" xfId="44908"/>
    <cellStyle name="Total (line) 2 3 2 4 5" xfId="44909"/>
    <cellStyle name="Total (line) 2 3 2 40" xfId="6248"/>
    <cellStyle name="Total (line) 2 3 2 40 2" xfId="44910"/>
    <cellStyle name="Total (line) 2 3 2 40 2 2" xfId="44911"/>
    <cellStyle name="Total (line) 2 3 2 40 2 3" xfId="44912"/>
    <cellStyle name="Total (line) 2 3 2 40 2 4" xfId="44913"/>
    <cellStyle name="Total (line) 2 3 2 40 3" xfId="44914"/>
    <cellStyle name="Total (line) 2 3 2 40 4" xfId="44915"/>
    <cellStyle name="Total (line) 2 3 2 40 5" xfId="44916"/>
    <cellStyle name="Total (line) 2 3 2 41" xfId="6249"/>
    <cellStyle name="Total (line) 2 3 2 41 2" xfId="44917"/>
    <cellStyle name="Total (line) 2 3 2 41 2 2" xfId="44918"/>
    <cellStyle name="Total (line) 2 3 2 41 2 3" xfId="44919"/>
    <cellStyle name="Total (line) 2 3 2 41 2 4" xfId="44920"/>
    <cellStyle name="Total (line) 2 3 2 41 3" xfId="44921"/>
    <cellStyle name="Total (line) 2 3 2 41 4" xfId="44922"/>
    <cellStyle name="Total (line) 2 3 2 41 5" xfId="44923"/>
    <cellStyle name="Total (line) 2 3 2 42" xfId="6250"/>
    <cellStyle name="Total (line) 2 3 2 42 2" xfId="44924"/>
    <cellStyle name="Total (line) 2 3 2 42 2 2" xfId="44925"/>
    <cellStyle name="Total (line) 2 3 2 42 2 3" xfId="44926"/>
    <cellStyle name="Total (line) 2 3 2 42 2 4" xfId="44927"/>
    <cellStyle name="Total (line) 2 3 2 42 3" xfId="44928"/>
    <cellStyle name="Total (line) 2 3 2 42 4" xfId="44929"/>
    <cellStyle name="Total (line) 2 3 2 42 5" xfId="44930"/>
    <cellStyle name="Total (line) 2 3 2 43" xfId="6251"/>
    <cellStyle name="Total (line) 2 3 2 43 2" xfId="44931"/>
    <cellStyle name="Total (line) 2 3 2 43 2 2" xfId="44932"/>
    <cellStyle name="Total (line) 2 3 2 43 2 3" xfId="44933"/>
    <cellStyle name="Total (line) 2 3 2 43 2 4" xfId="44934"/>
    <cellStyle name="Total (line) 2 3 2 43 3" xfId="44935"/>
    <cellStyle name="Total (line) 2 3 2 43 4" xfId="44936"/>
    <cellStyle name="Total (line) 2 3 2 43 5" xfId="44937"/>
    <cellStyle name="Total (line) 2 3 2 44" xfId="6252"/>
    <cellStyle name="Total (line) 2 3 2 44 2" xfId="44938"/>
    <cellStyle name="Total (line) 2 3 2 44 2 2" xfId="44939"/>
    <cellStyle name="Total (line) 2 3 2 44 2 3" xfId="44940"/>
    <cellStyle name="Total (line) 2 3 2 44 2 4" xfId="44941"/>
    <cellStyle name="Total (line) 2 3 2 44 3" xfId="44942"/>
    <cellStyle name="Total (line) 2 3 2 44 4" xfId="44943"/>
    <cellStyle name="Total (line) 2 3 2 44 5" xfId="44944"/>
    <cellStyle name="Total (line) 2 3 2 45" xfId="44945"/>
    <cellStyle name="Total (line) 2 3 2 45 2" xfId="44946"/>
    <cellStyle name="Total (line) 2 3 2 45 3" xfId="44947"/>
    <cellStyle name="Total (line) 2 3 2 45 4" xfId="44948"/>
    <cellStyle name="Total (line) 2 3 2 46" xfId="44949"/>
    <cellStyle name="Total (line) 2 3 2 46 2" xfId="44950"/>
    <cellStyle name="Total (line) 2 3 2 46 3" xfId="44951"/>
    <cellStyle name="Total (line) 2 3 2 46 4" xfId="44952"/>
    <cellStyle name="Total (line) 2 3 2 47" xfId="44953"/>
    <cellStyle name="Total (line) 2 3 2 48" xfId="44954"/>
    <cellStyle name="Total (line) 2 3 2 49" xfId="44955"/>
    <cellStyle name="Total (line) 2 3 2 5" xfId="6253"/>
    <cellStyle name="Total (line) 2 3 2 5 2" xfId="44956"/>
    <cellStyle name="Total (line) 2 3 2 5 2 2" xfId="44957"/>
    <cellStyle name="Total (line) 2 3 2 5 2 3" xfId="44958"/>
    <cellStyle name="Total (line) 2 3 2 5 2 4" xfId="44959"/>
    <cellStyle name="Total (line) 2 3 2 5 3" xfId="44960"/>
    <cellStyle name="Total (line) 2 3 2 5 4" xfId="44961"/>
    <cellStyle name="Total (line) 2 3 2 5 5" xfId="44962"/>
    <cellStyle name="Total (line) 2 3 2 6" xfId="6254"/>
    <cellStyle name="Total (line) 2 3 2 6 2" xfId="44963"/>
    <cellStyle name="Total (line) 2 3 2 6 2 2" xfId="44964"/>
    <cellStyle name="Total (line) 2 3 2 6 2 3" xfId="44965"/>
    <cellStyle name="Total (line) 2 3 2 6 2 4" xfId="44966"/>
    <cellStyle name="Total (line) 2 3 2 6 3" xfId="44967"/>
    <cellStyle name="Total (line) 2 3 2 6 4" xfId="44968"/>
    <cellStyle name="Total (line) 2 3 2 6 5" xfId="44969"/>
    <cellStyle name="Total (line) 2 3 2 7" xfId="6255"/>
    <cellStyle name="Total (line) 2 3 2 7 2" xfId="44970"/>
    <cellStyle name="Total (line) 2 3 2 7 2 2" xfId="44971"/>
    <cellStyle name="Total (line) 2 3 2 7 2 3" xfId="44972"/>
    <cellStyle name="Total (line) 2 3 2 7 2 4" xfId="44973"/>
    <cellStyle name="Total (line) 2 3 2 7 3" xfId="44974"/>
    <cellStyle name="Total (line) 2 3 2 7 4" xfId="44975"/>
    <cellStyle name="Total (line) 2 3 2 7 5" xfId="44976"/>
    <cellStyle name="Total (line) 2 3 2 8" xfId="6256"/>
    <cellStyle name="Total (line) 2 3 2 8 2" xfId="44977"/>
    <cellStyle name="Total (line) 2 3 2 8 2 2" xfId="44978"/>
    <cellStyle name="Total (line) 2 3 2 8 2 3" xfId="44979"/>
    <cellStyle name="Total (line) 2 3 2 8 2 4" xfId="44980"/>
    <cellStyle name="Total (line) 2 3 2 8 3" xfId="44981"/>
    <cellStyle name="Total (line) 2 3 2 8 4" xfId="44982"/>
    <cellStyle name="Total (line) 2 3 2 8 5" xfId="44983"/>
    <cellStyle name="Total (line) 2 3 2 9" xfId="6257"/>
    <cellStyle name="Total (line) 2 3 2 9 2" xfId="44984"/>
    <cellStyle name="Total (line) 2 3 2 9 2 2" xfId="44985"/>
    <cellStyle name="Total (line) 2 3 2 9 2 3" xfId="44986"/>
    <cellStyle name="Total (line) 2 3 2 9 2 4" xfId="44987"/>
    <cellStyle name="Total (line) 2 3 2 9 3" xfId="44988"/>
    <cellStyle name="Total (line) 2 3 2 9 4" xfId="44989"/>
    <cellStyle name="Total (line) 2 3 2 9 5" xfId="44990"/>
    <cellStyle name="Total (line) 2 3 20" xfId="6258"/>
    <cellStyle name="Total (line) 2 3 20 2" xfId="44991"/>
    <cellStyle name="Total (line) 2 3 20 2 2" xfId="44992"/>
    <cellStyle name="Total (line) 2 3 20 2 3" xfId="44993"/>
    <cellStyle name="Total (line) 2 3 20 2 4" xfId="44994"/>
    <cellStyle name="Total (line) 2 3 20 3" xfId="44995"/>
    <cellStyle name="Total (line) 2 3 20 4" xfId="44996"/>
    <cellStyle name="Total (line) 2 3 20 5" xfId="44997"/>
    <cellStyle name="Total (line) 2 3 21" xfId="6259"/>
    <cellStyle name="Total (line) 2 3 21 2" xfId="44998"/>
    <cellStyle name="Total (line) 2 3 21 2 2" xfId="44999"/>
    <cellStyle name="Total (line) 2 3 21 2 3" xfId="45000"/>
    <cellStyle name="Total (line) 2 3 21 2 4" xfId="45001"/>
    <cellStyle name="Total (line) 2 3 21 3" xfId="45002"/>
    <cellStyle name="Total (line) 2 3 21 4" xfId="45003"/>
    <cellStyle name="Total (line) 2 3 21 5" xfId="45004"/>
    <cellStyle name="Total (line) 2 3 22" xfId="6260"/>
    <cellStyle name="Total (line) 2 3 22 2" xfId="45005"/>
    <cellStyle name="Total (line) 2 3 22 2 2" xfId="45006"/>
    <cellStyle name="Total (line) 2 3 22 2 3" xfId="45007"/>
    <cellStyle name="Total (line) 2 3 22 2 4" xfId="45008"/>
    <cellStyle name="Total (line) 2 3 22 3" xfId="45009"/>
    <cellStyle name="Total (line) 2 3 22 4" xfId="45010"/>
    <cellStyle name="Total (line) 2 3 22 5" xfId="45011"/>
    <cellStyle name="Total (line) 2 3 23" xfId="6261"/>
    <cellStyle name="Total (line) 2 3 23 2" xfId="45012"/>
    <cellStyle name="Total (line) 2 3 23 2 2" xfId="45013"/>
    <cellStyle name="Total (line) 2 3 23 2 3" xfId="45014"/>
    <cellStyle name="Total (line) 2 3 23 2 4" xfId="45015"/>
    <cellStyle name="Total (line) 2 3 23 3" xfId="45016"/>
    <cellStyle name="Total (line) 2 3 23 4" xfId="45017"/>
    <cellStyle name="Total (line) 2 3 23 5" xfId="45018"/>
    <cellStyle name="Total (line) 2 3 24" xfId="6262"/>
    <cellStyle name="Total (line) 2 3 24 2" xfId="45019"/>
    <cellStyle name="Total (line) 2 3 24 2 2" xfId="45020"/>
    <cellStyle name="Total (line) 2 3 24 2 3" xfId="45021"/>
    <cellStyle name="Total (line) 2 3 24 2 4" xfId="45022"/>
    <cellStyle name="Total (line) 2 3 24 3" xfId="45023"/>
    <cellStyle name="Total (line) 2 3 24 4" xfId="45024"/>
    <cellStyle name="Total (line) 2 3 24 5" xfId="45025"/>
    <cellStyle name="Total (line) 2 3 25" xfId="6263"/>
    <cellStyle name="Total (line) 2 3 25 2" xfId="45026"/>
    <cellStyle name="Total (line) 2 3 25 2 2" xfId="45027"/>
    <cellStyle name="Total (line) 2 3 25 2 3" xfId="45028"/>
    <cellStyle name="Total (line) 2 3 25 2 4" xfId="45029"/>
    <cellStyle name="Total (line) 2 3 25 3" xfId="45030"/>
    <cellStyle name="Total (line) 2 3 25 4" xfId="45031"/>
    <cellStyle name="Total (line) 2 3 25 5" xfId="45032"/>
    <cellStyle name="Total (line) 2 3 26" xfId="6264"/>
    <cellStyle name="Total (line) 2 3 26 2" xfId="45033"/>
    <cellStyle name="Total (line) 2 3 26 2 2" xfId="45034"/>
    <cellStyle name="Total (line) 2 3 26 2 3" xfId="45035"/>
    <cellStyle name="Total (line) 2 3 26 2 4" xfId="45036"/>
    <cellStyle name="Total (line) 2 3 26 3" xfId="45037"/>
    <cellStyle name="Total (line) 2 3 26 4" xfId="45038"/>
    <cellStyle name="Total (line) 2 3 26 5" xfId="45039"/>
    <cellStyle name="Total (line) 2 3 27" xfId="6265"/>
    <cellStyle name="Total (line) 2 3 27 2" xfId="45040"/>
    <cellStyle name="Total (line) 2 3 27 2 2" xfId="45041"/>
    <cellStyle name="Total (line) 2 3 27 2 3" xfId="45042"/>
    <cellStyle name="Total (line) 2 3 27 2 4" xfId="45043"/>
    <cellStyle name="Total (line) 2 3 27 3" xfId="45044"/>
    <cellStyle name="Total (line) 2 3 27 4" xfId="45045"/>
    <cellStyle name="Total (line) 2 3 27 5" xfId="45046"/>
    <cellStyle name="Total (line) 2 3 28" xfId="6266"/>
    <cellStyle name="Total (line) 2 3 28 2" xfId="45047"/>
    <cellStyle name="Total (line) 2 3 28 2 2" xfId="45048"/>
    <cellStyle name="Total (line) 2 3 28 2 3" xfId="45049"/>
    <cellStyle name="Total (line) 2 3 28 2 4" xfId="45050"/>
    <cellStyle name="Total (line) 2 3 28 3" xfId="45051"/>
    <cellStyle name="Total (line) 2 3 28 4" xfId="45052"/>
    <cellStyle name="Total (line) 2 3 28 5" xfId="45053"/>
    <cellStyle name="Total (line) 2 3 29" xfId="6267"/>
    <cellStyle name="Total (line) 2 3 29 2" xfId="45054"/>
    <cellStyle name="Total (line) 2 3 29 2 2" xfId="45055"/>
    <cellStyle name="Total (line) 2 3 29 2 3" xfId="45056"/>
    <cellStyle name="Total (line) 2 3 29 2 4" xfId="45057"/>
    <cellStyle name="Total (line) 2 3 29 3" xfId="45058"/>
    <cellStyle name="Total (line) 2 3 29 4" xfId="45059"/>
    <cellStyle name="Total (line) 2 3 29 5" xfId="45060"/>
    <cellStyle name="Total (line) 2 3 3" xfId="6268"/>
    <cellStyle name="Total (line) 2 3 3 2" xfId="45061"/>
    <cellStyle name="Total (line) 2 3 3 2 2" xfId="45062"/>
    <cellStyle name="Total (line) 2 3 3 2 3" xfId="45063"/>
    <cellStyle name="Total (line) 2 3 3 2 4" xfId="45064"/>
    <cellStyle name="Total (line) 2 3 3 3" xfId="45065"/>
    <cellStyle name="Total (line) 2 3 3 4" xfId="45066"/>
    <cellStyle name="Total (line) 2 3 3 5" xfId="45067"/>
    <cellStyle name="Total (line) 2 3 30" xfId="6269"/>
    <cellStyle name="Total (line) 2 3 30 2" xfId="45068"/>
    <cellStyle name="Total (line) 2 3 30 2 2" xfId="45069"/>
    <cellStyle name="Total (line) 2 3 30 2 3" xfId="45070"/>
    <cellStyle name="Total (line) 2 3 30 2 4" xfId="45071"/>
    <cellStyle name="Total (line) 2 3 30 3" xfId="45072"/>
    <cellStyle name="Total (line) 2 3 30 4" xfId="45073"/>
    <cellStyle name="Total (line) 2 3 30 5" xfId="45074"/>
    <cellStyle name="Total (line) 2 3 31" xfId="6270"/>
    <cellStyle name="Total (line) 2 3 31 2" xfId="45075"/>
    <cellStyle name="Total (line) 2 3 31 2 2" xfId="45076"/>
    <cellStyle name="Total (line) 2 3 31 2 3" xfId="45077"/>
    <cellStyle name="Total (line) 2 3 31 2 4" xfId="45078"/>
    <cellStyle name="Total (line) 2 3 31 3" xfId="45079"/>
    <cellStyle name="Total (line) 2 3 31 4" xfId="45080"/>
    <cellStyle name="Total (line) 2 3 31 5" xfId="45081"/>
    <cellStyle name="Total (line) 2 3 32" xfId="6271"/>
    <cellStyle name="Total (line) 2 3 32 2" xfId="45082"/>
    <cellStyle name="Total (line) 2 3 32 2 2" xfId="45083"/>
    <cellStyle name="Total (line) 2 3 32 2 3" xfId="45084"/>
    <cellStyle name="Total (line) 2 3 32 2 4" xfId="45085"/>
    <cellStyle name="Total (line) 2 3 32 3" xfId="45086"/>
    <cellStyle name="Total (line) 2 3 32 4" xfId="45087"/>
    <cellStyle name="Total (line) 2 3 32 5" xfId="45088"/>
    <cellStyle name="Total (line) 2 3 33" xfId="6272"/>
    <cellStyle name="Total (line) 2 3 33 2" xfId="45089"/>
    <cellStyle name="Total (line) 2 3 33 2 2" xfId="45090"/>
    <cellStyle name="Total (line) 2 3 33 2 3" xfId="45091"/>
    <cellStyle name="Total (line) 2 3 33 2 4" xfId="45092"/>
    <cellStyle name="Total (line) 2 3 33 3" xfId="45093"/>
    <cellStyle name="Total (line) 2 3 33 4" xfId="45094"/>
    <cellStyle name="Total (line) 2 3 33 5" xfId="45095"/>
    <cellStyle name="Total (line) 2 3 34" xfId="6273"/>
    <cellStyle name="Total (line) 2 3 34 2" xfId="45096"/>
    <cellStyle name="Total (line) 2 3 34 2 2" xfId="45097"/>
    <cellStyle name="Total (line) 2 3 34 2 3" xfId="45098"/>
    <cellStyle name="Total (line) 2 3 34 2 4" xfId="45099"/>
    <cellStyle name="Total (line) 2 3 34 3" xfId="45100"/>
    <cellStyle name="Total (line) 2 3 34 4" xfId="45101"/>
    <cellStyle name="Total (line) 2 3 34 5" xfId="45102"/>
    <cellStyle name="Total (line) 2 3 35" xfId="6274"/>
    <cellStyle name="Total (line) 2 3 35 2" xfId="45103"/>
    <cellStyle name="Total (line) 2 3 35 2 2" xfId="45104"/>
    <cellStyle name="Total (line) 2 3 35 2 3" xfId="45105"/>
    <cellStyle name="Total (line) 2 3 35 2 4" xfId="45106"/>
    <cellStyle name="Total (line) 2 3 35 3" xfId="45107"/>
    <cellStyle name="Total (line) 2 3 35 4" xfId="45108"/>
    <cellStyle name="Total (line) 2 3 35 5" xfId="45109"/>
    <cellStyle name="Total (line) 2 3 36" xfId="6275"/>
    <cellStyle name="Total (line) 2 3 36 2" xfId="45110"/>
    <cellStyle name="Total (line) 2 3 36 2 2" xfId="45111"/>
    <cellStyle name="Total (line) 2 3 36 2 3" xfId="45112"/>
    <cellStyle name="Total (line) 2 3 36 2 4" xfId="45113"/>
    <cellStyle name="Total (line) 2 3 36 3" xfId="45114"/>
    <cellStyle name="Total (line) 2 3 36 4" xfId="45115"/>
    <cellStyle name="Total (line) 2 3 36 5" xfId="45116"/>
    <cellStyle name="Total (line) 2 3 37" xfId="6276"/>
    <cellStyle name="Total (line) 2 3 37 2" xfId="45117"/>
    <cellStyle name="Total (line) 2 3 37 2 2" xfId="45118"/>
    <cellStyle name="Total (line) 2 3 37 2 3" xfId="45119"/>
    <cellStyle name="Total (line) 2 3 37 2 4" xfId="45120"/>
    <cellStyle name="Total (line) 2 3 37 3" xfId="45121"/>
    <cellStyle name="Total (line) 2 3 37 4" xfId="45122"/>
    <cellStyle name="Total (line) 2 3 37 5" xfId="45123"/>
    <cellStyle name="Total (line) 2 3 38" xfId="6277"/>
    <cellStyle name="Total (line) 2 3 38 2" xfId="45124"/>
    <cellStyle name="Total (line) 2 3 38 2 2" xfId="45125"/>
    <cellStyle name="Total (line) 2 3 38 2 3" xfId="45126"/>
    <cellStyle name="Total (line) 2 3 38 2 4" xfId="45127"/>
    <cellStyle name="Total (line) 2 3 38 3" xfId="45128"/>
    <cellStyle name="Total (line) 2 3 38 4" xfId="45129"/>
    <cellStyle name="Total (line) 2 3 38 5" xfId="45130"/>
    <cellStyle name="Total (line) 2 3 39" xfId="6278"/>
    <cellStyle name="Total (line) 2 3 39 2" xfId="45131"/>
    <cellStyle name="Total (line) 2 3 39 2 2" xfId="45132"/>
    <cellStyle name="Total (line) 2 3 39 2 3" xfId="45133"/>
    <cellStyle name="Total (line) 2 3 39 2 4" xfId="45134"/>
    <cellStyle name="Total (line) 2 3 39 3" xfId="45135"/>
    <cellStyle name="Total (line) 2 3 39 4" xfId="45136"/>
    <cellStyle name="Total (line) 2 3 39 5" xfId="45137"/>
    <cellStyle name="Total (line) 2 3 4" xfId="6279"/>
    <cellStyle name="Total (line) 2 3 4 2" xfId="45138"/>
    <cellStyle name="Total (line) 2 3 4 2 2" xfId="45139"/>
    <cellStyle name="Total (line) 2 3 4 2 3" xfId="45140"/>
    <cellStyle name="Total (line) 2 3 4 2 4" xfId="45141"/>
    <cellStyle name="Total (line) 2 3 4 3" xfId="45142"/>
    <cellStyle name="Total (line) 2 3 4 4" xfId="45143"/>
    <cellStyle name="Total (line) 2 3 4 5" xfId="45144"/>
    <cellStyle name="Total (line) 2 3 40" xfId="6280"/>
    <cellStyle name="Total (line) 2 3 40 2" xfId="45145"/>
    <cellStyle name="Total (line) 2 3 40 2 2" xfId="45146"/>
    <cellStyle name="Total (line) 2 3 40 2 3" xfId="45147"/>
    <cellStyle name="Total (line) 2 3 40 2 4" xfId="45148"/>
    <cellStyle name="Total (line) 2 3 40 3" xfId="45149"/>
    <cellStyle name="Total (line) 2 3 40 4" xfId="45150"/>
    <cellStyle name="Total (line) 2 3 40 5" xfId="45151"/>
    <cellStyle name="Total (line) 2 3 41" xfId="6281"/>
    <cellStyle name="Total (line) 2 3 41 2" xfId="45152"/>
    <cellStyle name="Total (line) 2 3 41 2 2" xfId="45153"/>
    <cellStyle name="Total (line) 2 3 41 2 3" xfId="45154"/>
    <cellStyle name="Total (line) 2 3 41 2 4" xfId="45155"/>
    <cellStyle name="Total (line) 2 3 41 3" xfId="45156"/>
    <cellStyle name="Total (line) 2 3 41 4" xfId="45157"/>
    <cellStyle name="Total (line) 2 3 41 5" xfId="45158"/>
    <cellStyle name="Total (line) 2 3 42" xfId="6282"/>
    <cellStyle name="Total (line) 2 3 42 2" xfId="45159"/>
    <cellStyle name="Total (line) 2 3 42 2 2" xfId="45160"/>
    <cellStyle name="Total (line) 2 3 42 2 3" xfId="45161"/>
    <cellStyle name="Total (line) 2 3 42 2 4" xfId="45162"/>
    <cellStyle name="Total (line) 2 3 42 3" xfId="45163"/>
    <cellStyle name="Total (line) 2 3 42 4" xfId="45164"/>
    <cellStyle name="Total (line) 2 3 42 5" xfId="45165"/>
    <cellStyle name="Total (line) 2 3 43" xfId="6283"/>
    <cellStyle name="Total (line) 2 3 43 2" xfId="45166"/>
    <cellStyle name="Total (line) 2 3 43 2 2" xfId="45167"/>
    <cellStyle name="Total (line) 2 3 43 2 3" xfId="45168"/>
    <cellStyle name="Total (line) 2 3 43 2 4" xfId="45169"/>
    <cellStyle name="Total (line) 2 3 43 3" xfId="45170"/>
    <cellStyle name="Total (line) 2 3 43 4" xfId="45171"/>
    <cellStyle name="Total (line) 2 3 43 5" xfId="45172"/>
    <cellStyle name="Total (line) 2 3 44" xfId="6284"/>
    <cellStyle name="Total (line) 2 3 44 2" xfId="45173"/>
    <cellStyle name="Total (line) 2 3 44 2 2" xfId="45174"/>
    <cellStyle name="Total (line) 2 3 44 2 3" xfId="45175"/>
    <cellStyle name="Total (line) 2 3 44 2 4" xfId="45176"/>
    <cellStyle name="Total (line) 2 3 44 3" xfId="45177"/>
    <cellStyle name="Total (line) 2 3 44 4" xfId="45178"/>
    <cellStyle name="Total (line) 2 3 44 5" xfId="45179"/>
    <cellStyle name="Total (line) 2 3 45" xfId="6285"/>
    <cellStyle name="Total (line) 2 3 45 2" xfId="45180"/>
    <cellStyle name="Total (line) 2 3 45 2 2" xfId="45181"/>
    <cellStyle name="Total (line) 2 3 45 2 3" xfId="45182"/>
    <cellStyle name="Total (line) 2 3 45 2 4" xfId="45183"/>
    <cellStyle name="Total (line) 2 3 45 3" xfId="45184"/>
    <cellStyle name="Total (line) 2 3 45 4" xfId="45185"/>
    <cellStyle name="Total (line) 2 3 45 5" xfId="45186"/>
    <cellStyle name="Total (line) 2 3 46" xfId="45187"/>
    <cellStyle name="Total (line) 2 3 46 2" xfId="45188"/>
    <cellStyle name="Total (line) 2 3 46 3" xfId="45189"/>
    <cellStyle name="Total (line) 2 3 46 4" xfId="45190"/>
    <cellStyle name="Total (line) 2 3 47" xfId="45191"/>
    <cellStyle name="Total (line) 2 3 48" xfId="45192"/>
    <cellStyle name="Total (line) 2 3 49" xfId="45193"/>
    <cellStyle name="Total (line) 2 3 5" xfId="6286"/>
    <cellStyle name="Total (line) 2 3 5 2" xfId="45194"/>
    <cellStyle name="Total (line) 2 3 5 2 2" xfId="45195"/>
    <cellStyle name="Total (line) 2 3 5 2 3" xfId="45196"/>
    <cellStyle name="Total (line) 2 3 5 2 4" xfId="45197"/>
    <cellStyle name="Total (line) 2 3 5 3" xfId="45198"/>
    <cellStyle name="Total (line) 2 3 5 4" xfId="45199"/>
    <cellStyle name="Total (line) 2 3 5 5" xfId="45200"/>
    <cellStyle name="Total (line) 2 3 6" xfId="6287"/>
    <cellStyle name="Total (line) 2 3 6 2" xfId="45201"/>
    <cellStyle name="Total (line) 2 3 6 2 2" xfId="45202"/>
    <cellStyle name="Total (line) 2 3 6 2 3" xfId="45203"/>
    <cellStyle name="Total (line) 2 3 6 2 4" xfId="45204"/>
    <cellStyle name="Total (line) 2 3 6 3" xfId="45205"/>
    <cellStyle name="Total (line) 2 3 6 4" xfId="45206"/>
    <cellStyle name="Total (line) 2 3 6 5" xfId="45207"/>
    <cellStyle name="Total (line) 2 3 7" xfId="6288"/>
    <cellStyle name="Total (line) 2 3 7 2" xfId="45208"/>
    <cellStyle name="Total (line) 2 3 7 2 2" xfId="45209"/>
    <cellStyle name="Total (line) 2 3 7 2 3" xfId="45210"/>
    <cellStyle name="Total (line) 2 3 7 2 4" xfId="45211"/>
    <cellStyle name="Total (line) 2 3 7 3" xfId="45212"/>
    <cellStyle name="Total (line) 2 3 7 4" xfId="45213"/>
    <cellStyle name="Total (line) 2 3 7 5" xfId="45214"/>
    <cellStyle name="Total (line) 2 3 8" xfId="6289"/>
    <cellStyle name="Total (line) 2 3 8 2" xfId="45215"/>
    <cellStyle name="Total (line) 2 3 8 2 2" xfId="45216"/>
    <cellStyle name="Total (line) 2 3 8 2 3" xfId="45217"/>
    <cellStyle name="Total (line) 2 3 8 2 4" xfId="45218"/>
    <cellStyle name="Total (line) 2 3 8 3" xfId="45219"/>
    <cellStyle name="Total (line) 2 3 8 4" xfId="45220"/>
    <cellStyle name="Total (line) 2 3 8 5" xfId="45221"/>
    <cellStyle name="Total (line) 2 3 9" xfId="6290"/>
    <cellStyle name="Total (line) 2 3 9 2" xfId="45222"/>
    <cellStyle name="Total (line) 2 3 9 2 2" xfId="45223"/>
    <cellStyle name="Total (line) 2 3 9 2 3" xfId="45224"/>
    <cellStyle name="Total (line) 2 3 9 2 4" xfId="45225"/>
    <cellStyle name="Total (line) 2 3 9 3" xfId="45226"/>
    <cellStyle name="Total (line) 2 3 9 4" xfId="45227"/>
    <cellStyle name="Total (line) 2 3 9 5" xfId="45228"/>
    <cellStyle name="Total (line) 2 4" xfId="6291"/>
    <cellStyle name="Total (line) 2 4 10" xfId="6292"/>
    <cellStyle name="Total (line) 2 4 10 2" xfId="45229"/>
    <cellStyle name="Total (line) 2 4 10 2 2" xfId="45230"/>
    <cellStyle name="Total (line) 2 4 10 2 3" xfId="45231"/>
    <cellStyle name="Total (line) 2 4 10 2 4" xfId="45232"/>
    <cellStyle name="Total (line) 2 4 10 3" xfId="45233"/>
    <cellStyle name="Total (line) 2 4 10 4" xfId="45234"/>
    <cellStyle name="Total (line) 2 4 10 5" xfId="45235"/>
    <cellStyle name="Total (line) 2 4 11" xfId="6293"/>
    <cellStyle name="Total (line) 2 4 11 2" xfId="45236"/>
    <cellStyle name="Total (line) 2 4 11 2 2" xfId="45237"/>
    <cellStyle name="Total (line) 2 4 11 2 3" xfId="45238"/>
    <cellStyle name="Total (line) 2 4 11 2 4" xfId="45239"/>
    <cellStyle name="Total (line) 2 4 11 3" xfId="45240"/>
    <cellStyle name="Total (line) 2 4 11 4" xfId="45241"/>
    <cellStyle name="Total (line) 2 4 11 5" xfId="45242"/>
    <cellStyle name="Total (line) 2 4 12" xfId="6294"/>
    <cellStyle name="Total (line) 2 4 12 2" xfId="45243"/>
    <cellStyle name="Total (line) 2 4 12 2 2" xfId="45244"/>
    <cellStyle name="Total (line) 2 4 12 2 3" xfId="45245"/>
    <cellStyle name="Total (line) 2 4 12 2 4" xfId="45246"/>
    <cellStyle name="Total (line) 2 4 12 3" xfId="45247"/>
    <cellStyle name="Total (line) 2 4 12 4" xfId="45248"/>
    <cellStyle name="Total (line) 2 4 12 5" xfId="45249"/>
    <cellStyle name="Total (line) 2 4 13" xfId="6295"/>
    <cellStyle name="Total (line) 2 4 13 2" xfId="45250"/>
    <cellStyle name="Total (line) 2 4 13 2 2" xfId="45251"/>
    <cellStyle name="Total (line) 2 4 13 2 3" xfId="45252"/>
    <cellStyle name="Total (line) 2 4 13 2 4" xfId="45253"/>
    <cellStyle name="Total (line) 2 4 13 3" xfId="45254"/>
    <cellStyle name="Total (line) 2 4 13 4" xfId="45255"/>
    <cellStyle name="Total (line) 2 4 13 5" xfId="45256"/>
    <cellStyle name="Total (line) 2 4 14" xfId="6296"/>
    <cellStyle name="Total (line) 2 4 14 2" xfId="45257"/>
    <cellStyle name="Total (line) 2 4 14 2 2" xfId="45258"/>
    <cellStyle name="Total (line) 2 4 14 2 3" xfId="45259"/>
    <cellStyle name="Total (line) 2 4 14 2 4" xfId="45260"/>
    <cellStyle name="Total (line) 2 4 14 3" xfId="45261"/>
    <cellStyle name="Total (line) 2 4 14 4" xfId="45262"/>
    <cellStyle name="Total (line) 2 4 14 5" xfId="45263"/>
    <cellStyle name="Total (line) 2 4 15" xfId="6297"/>
    <cellStyle name="Total (line) 2 4 15 2" xfId="45264"/>
    <cellStyle name="Total (line) 2 4 15 2 2" xfId="45265"/>
    <cellStyle name="Total (line) 2 4 15 2 3" xfId="45266"/>
    <cellStyle name="Total (line) 2 4 15 2 4" xfId="45267"/>
    <cellStyle name="Total (line) 2 4 15 3" xfId="45268"/>
    <cellStyle name="Total (line) 2 4 15 4" xfId="45269"/>
    <cellStyle name="Total (line) 2 4 15 5" xfId="45270"/>
    <cellStyle name="Total (line) 2 4 16" xfId="6298"/>
    <cellStyle name="Total (line) 2 4 16 2" xfId="45271"/>
    <cellStyle name="Total (line) 2 4 16 2 2" xfId="45272"/>
    <cellStyle name="Total (line) 2 4 16 2 3" xfId="45273"/>
    <cellStyle name="Total (line) 2 4 16 2 4" xfId="45274"/>
    <cellStyle name="Total (line) 2 4 16 3" xfId="45275"/>
    <cellStyle name="Total (line) 2 4 16 4" xfId="45276"/>
    <cellStyle name="Total (line) 2 4 16 5" xfId="45277"/>
    <cellStyle name="Total (line) 2 4 17" xfId="6299"/>
    <cellStyle name="Total (line) 2 4 17 2" xfId="45278"/>
    <cellStyle name="Total (line) 2 4 17 2 2" xfId="45279"/>
    <cellStyle name="Total (line) 2 4 17 2 3" xfId="45280"/>
    <cellStyle name="Total (line) 2 4 17 2 4" xfId="45281"/>
    <cellStyle name="Total (line) 2 4 17 3" xfId="45282"/>
    <cellStyle name="Total (line) 2 4 17 4" xfId="45283"/>
    <cellStyle name="Total (line) 2 4 17 5" xfId="45284"/>
    <cellStyle name="Total (line) 2 4 18" xfId="6300"/>
    <cellStyle name="Total (line) 2 4 18 2" xfId="45285"/>
    <cellStyle name="Total (line) 2 4 18 2 2" xfId="45286"/>
    <cellStyle name="Total (line) 2 4 18 2 3" xfId="45287"/>
    <cellStyle name="Total (line) 2 4 18 2 4" xfId="45288"/>
    <cellStyle name="Total (line) 2 4 18 3" xfId="45289"/>
    <cellStyle name="Total (line) 2 4 18 4" xfId="45290"/>
    <cellStyle name="Total (line) 2 4 18 5" xfId="45291"/>
    <cellStyle name="Total (line) 2 4 19" xfId="6301"/>
    <cellStyle name="Total (line) 2 4 19 2" xfId="45292"/>
    <cellStyle name="Total (line) 2 4 19 2 2" xfId="45293"/>
    <cellStyle name="Total (line) 2 4 19 2 3" xfId="45294"/>
    <cellStyle name="Total (line) 2 4 19 2 4" xfId="45295"/>
    <cellStyle name="Total (line) 2 4 19 3" xfId="45296"/>
    <cellStyle name="Total (line) 2 4 19 4" xfId="45297"/>
    <cellStyle name="Total (line) 2 4 19 5" xfId="45298"/>
    <cellStyle name="Total (line) 2 4 2" xfId="6302"/>
    <cellStyle name="Total (line) 2 4 2 10" xfId="6303"/>
    <cellStyle name="Total (line) 2 4 2 10 2" xfId="45299"/>
    <cellStyle name="Total (line) 2 4 2 10 2 2" xfId="45300"/>
    <cellStyle name="Total (line) 2 4 2 10 2 3" xfId="45301"/>
    <cellStyle name="Total (line) 2 4 2 10 2 4" xfId="45302"/>
    <cellStyle name="Total (line) 2 4 2 10 3" xfId="45303"/>
    <cellStyle name="Total (line) 2 4 2 10 4" xfId="45304"/>
    <cellStyle name="Total (line) 2 4 2 10 5" xfId="45305"/>
    <cellStyle name="Total (line) 2 4 2 11" xfId="6304"/>
    <cellStyle name="Total (line) 2 4 2 11 2" xfId="45306"/>
    <cellStyle name="Total (line) 2 4 2 11 2 2" xfId="45307"/>
    <cellStyle name="Total (line) 2 4 2 11 2 3" xfId="45308"/>
    <cellStyle name="Total (line) 2 4 2 11 2 4" xfId="45309"/>
    <cellStyle name="Total (line) 2 4 2 11 3" xfId="45310"/>
    <cellStyle name="Total (line) 2 4 2 11 4" xfId="45311"/>
    <cellStyle name="Total (line) 2 4 2 11 5" xfId="45312"/>
    <cellStyle name="Total (line) 2 4 2 12" xfId="6305"/>
    <cellStyle name="Total (line) 2 4 2 12 2" xfId="45313"/>
    <cellStyle name="Total (line) 2 4 2 12 2 2" xfId="45314"/>
    <cellStyle name="Total (line) 2 4 2 12 2 3" xfId="45315"/>
    <cellStyle name="Total (line) 2 4 2 12 2 4" xfId="45316"/>
    <cellStyle name="Total (line) 2 4 2 12 3" xfId="45317"/>
    <cellStyle name="Total (line) 2 4 2 12 4" xfId="45318"/>
    <cellStyle name="Total (line) 2 4 2 12 5" xfId="45319"/>
    <cellStyle name="Total (line) 2 4 2 13" xfId="6306"/>
    <cellStyle name="Total (line) 2 4 2 13 2" xfId="45320"/>
    <cellStyle name="Total (line) 2 4 2 13 2 2" xfId="45321"/>
    <cellStyle name="Total (line) 2 4 2 13 2 3" xfId="45322"/>
    <cellStyle name="Total (line) 2 4 2 13 2 4" xfId="45323"/>
    <cellStyle name="Total (line) 2 4 2 13 3" xfId="45324"/>
    <cellStyle name="Total (line) 2 4 2 13 4" xfId="45325"/>
    <cellStyle name="Total (line) 2 4 2 13 5" xfId="45326"/>
    <cellStyle name="Total (line) 2 4 2 14" xfId="6307"/>
    <cellStyle name="Total (line) 2 4 2 14 2" xfId="45327"/>
    <cellStyle name="Total (line) 2 4 2 14 2 2" xfId="45328"/>
    <cellStyle name="Total (line) 2 4 2 14 2 3" xfId="45329"/>
    <cellStyle name="Total (line) 2 4 2 14 2 4" xfId="45330"/>
    <cellStyle name="Total (line) 2 4 2 14 3" xfId="45331"/>
    <cellStyle name="Total (line) 2 4 2 14 4" xfId="45332"/>
    <cellStyle name="Total (line) 2 4 2 14 5" xfId="45333"/>
    <cellStyle name="Total (line) 2 4 2 15" xfId="6308"/>
    <cellStyle name="Total (line) 2 4 2 15 2" xfId="45334"/>
    <cellStyle name="Total (line) 2 4 2 15 2 2" xfId="45335"/>
    <cellStyle name="Total (line) 2 4 2 15 2 3" xfId="45336"/>
    <cellStyle name="Total (line) 2 4 2 15 2 4" xfId="45337"/>
    <cellStyle name="Total (line) 2 4 2 15 3" xfId="45338"/>
    <cellStyle name="Total (line) 2 4 2 15 4" xfId="45339"/>
    <cellStyle name="Total (line) 2 4 2 15 5" xfId="45340"/>
    <cellStyle name="Total (line) 2 4 2 16" xfId="6309"/>
    <cellStyle name="Total (line) 2 4 2 16 2" xfId="45341"/>
    <cellStyle name="Total (line) 2 4 2 16 2 2" xfId="45342"/>
    <cellStyle name="Total (line) 2 4 2 16 2 3" xfId="45343"/>
    <cellStyle name="Total (line) 2 4 2 16 2 4" xfId="45344"/>
    <cellStyle name="Total (line) 2 4 2 16 3" xfId="45345"/>
    <cellStyle name="Total (line) 2 4 2 16 4" xfId="45346"/>
    <cellStyle name="Total (line) 2 4 2 16 5" xfId="45347"/>
    <cellStyle name="Total (line) 2 4 2 17" xfId="6310"/>
    <cellStyle name="Total (line) 2 4 2 17 2" xfId="45348"/>
    <cellStyle name="Total (line) 2 4 2 17 2 2" xfId="45349"/>
    <cellStyle name="Total (line) 2 4 2 17 2 3" xfId="45350"/>
    <cellStyle name="Total (line) 2 4 2 17 2 4" xfId="45351"/>
    <cellStyle name="Total (line) 2 4 2 17 3" xfId="45352"/>
    <cellStyle name="Total (line) 2 4 2 17 4" xfId="45353"/>
    <cellStyle name="Total (line) 2 4 2 17 5" xfId="45354"/>
    <cellStyle name="Total (line) 2 4 2 18" xfId="6311"/>
    <cellStyle name="Total (line) 2 4 2 18 2" xfId="45355"/>
    <cellStyle name="Total (line) 2 4 2 18 2 2" xfId="45356"/>
    <cellStyle name="Total (line) 2 4 2 18 2 3" xfId="45357"/>
    <cellStyle name="Total (line) 2 4 2 18 2 4" xfId="45358"/>
    <cellStyle name="Total (line) 2 4 2 18 3" xfId="45359"/>
    <cellStyle name="Total (line) 2 4 2 18 4" xfId="45360"/>
    <cellStyle name="Total (line) 2 4 2 18 5" xfId="45361"/>
    <cellStyle name="Total (line) 2 4 2 19" xfId="6312"/>
    <cellStyle name="Total (line) 2 4 2 19 2" xfId="45362"/>
    <cellStyle name="Total (line) 2 4 2 19 2 2" xfId="45363"/>
    <cellStyle name="Total (line) 2 4 2 19 2 3" xfId="45364"/>
    <cellStyle name="Total (line) 2 4 2 19 2 4" xfId="45365"/>
    <cellStyle name="Total (line) 2 4 2 19 3" xfId="45366"/>
    <cellStyle name="Total (line) 2 4 2 19 4" xfId="45367"/>
    <cellStyle name="Total (line) 2 4 2 19 5" xfId="45368"/>
    <cellStyle name="Total (line) 2 4 2 2" xfId="6313"/>
    <cellStyle name="Total (line) 2 4 2 2 2" xfId="45369"/>
    <cellStyle name="Total (line) 2 4 2 2 2 2" xfId="45370"/>
    <cellStyle name="Total (line) 2 4 2 2 2 3" xfId="45371"/>
    <cellStyle name="Total (line) 2 4 2 2 2 4" xfId="45372"/>
    <cellStyle name="Total (line) 2 4 2 2 3" xfId="45373"/>
    <cellStyle name="Total (line) 2 4 2 2 4" xfId="45374"/>
    <cellStyle name="Total (line) 2 4 2 2 5" xfId="45375"/>
    <cellStyle name="Total (line) 2 4 2 20" xfId="6314"/>
    <cellStyle name="Total (line) 2 4 2 20 2" xfId="45376"/>
    <cellStyle name="Total (line) 2 4 2 20 2 2" xfId="45377"/>
    <cellStyle name="Total (line) 2 4 2 20 2 3" xfId="45378"/>
    <cellStyle name="Total (line) 2 4 2 20 2 4" xfId="45379"/>
    <cellStyle name="Total (line) 2 4 2 20 3" xfId="45380"/>
    <cellStyle name="Total (line) 2 4 2 20 4" xfId="45381"/>
    <cellStyle name="Total (line) 2 4 2 20 5" xfId="45382"/>
    <cellStyle name="Total (line) 2 4 2 21" xfId="6315"/>
    <cellStyle name="Total (line) 2 4 2 21 2" xfId="45383"/>
    <cellStyle name="Total (line) 2 4 2 21 2 2" xfId="45384"/>
    <cellStyle name="Total (line) 2 4 2 21 2 3" xfId="45385"/>
    <cellStyle name="Total (line) 2 4 2 21 2 4" xfId="45386"/>
    <cellStyle name="Total (line) 2 4 2 21 3" xfId="45387"/>
    <cellStyle name="Total (line) 2 4 2 21 4" xfId="45388"/>
    <cellStyle name="Total (line) 2 4 2 21 5" xfId="45389"/>
    <cellStyle name="Total (line) 2 4 2 22" xfId="6316"/>
    <cellStyle name="Total (line) 2 4 2 22 2" xfId="45390"/>
    <cellStyle name="Total (line) 2 4 2 22 2 2" xfId="45391"/>
    <cellStyle name="Total (line) 2 4 2 22 2 3" xfId="45392"/>
    <cellStyle name="Total (line) 2 4 2 22 2 4" xfId="45393"/>
    <cellStyle name="Total (line) 2 4 2 22 3" xfId="45394"/>
    <cellStyle name="Total (line) 2 4 2 22 4" xfId="45395"/>
    <cellStyle name="Total (line) 2 4 2 22 5" xfId="45396"/>
    <cellStyle name="Total (line) 2 4 2 23" xfId="6317"/>
    <cellStyle name="Total (line) 2 4 2 23 2" xfId="45397"/>
    <cellStyle name="Total (line) 2 4 2 23 2 2" xfId="45398"/>
    <cellStyle name="Total (line) 2 4 2 23 2 3" xfId="45399"/>
    <cellStyle name="Total (line) 2 4 2 23 2 4" xfId="45400"/>
    <cellStyle name="Total (line) 2 4 2 23 3" xfId="45401"/>
    <cellStyle name="Total (line) 2 4 2 23 4" xfId="45402"/>
    <cellStyle name="Total (line) 2 4 2 23 5" xfId="45403"/>
    <cellStyle name="Total (line) 2 4 2 24" xfId="6318"/>
    <cellStyle name="Total (line) 2 4 2 24 2" xfId="45404"/>
    <cellStyle name="Total (line) 2 4 2 24 2 2" xfId="45405"/>
    <cellStyle name="Total (line) 2 4 2 24 2 3" xfId="45406"/>
    <cellStyle name="Total (line) 2 4 2 24 2 4" xfId="45407"/>
    <cellStyle name="Total (line) 2 4 2 24 3" xfId="45408"/>
    <cellStyle name="Total (line) 2 4 2 24 4" xfId="45409"/>
    <cellStyle name="Total (line) 2 4 2 24 5" xfId="45410"/>
    <cellStyle name="Total (line) 2 4 2 25" xfId="6319"/>
    <cellStyle name="Total (line) 2 4 2 25 2" xfId="45411"/>
    <cellStyle name="Total (line) 2 4 2 25 2 2" xfId="45412"/>
    <cellStyle name="Total (line) 2 4 2 25 2 3" xfId="45413"/>
    <cellStyle name="Total (line) 2 4 2 25 2 4" xfId="45414"/>
    <cellStyle name="Total (line) 2 4 2 25 3" xfId="45415"/>
    <cellStyle name="Total (line) 2 4 2 25 4" xfId="45416"/>
    <cellStyle name="Total (line) 2 4 2 25 5" xfId="45417"/>
    <cellStyle name="Total (line) 2 4 2 26" xfId="6320"/>
    <cellStyle name="Total (line) 2 4 2 26 2" xfId="45418"/>
    <cellStyle name="Total (line) 2 4 2 26 2 2" xfId="45419"/>
    <cellStyle name="Total (line) 2 4 2 26 2 3" xfId="45420"/>
    <cellStyle name="Total (line) 2 4 2 26 2 4" xfId="45421"/>
    <cellStyle name="Total (line) 2 4 2 26 3" xfId="45422"/>
    <cellStyle name="Total (line) 2 4 2 26 4" xfId="45423"/>
    <cellStyle name="Total (line) 2 4 2 26 5" xfId="45424"/>
    <cellStyle name="Total (line) 2 4 2 27" xfId="6321"/>
    <cellStyle name="Total (line) 2 4 2 27 2" xfId="45425"/>
    <cellStyle name="Total (line) 2 4 2 27 2 2" xfId="45426"/>
    <cellStyle name="Total (line) 2 4 2 27 2 3" xfId="45427"/>
    <cellStyle name="Total (line) 2 4 2 27 2 4" xfId="45428"/>
    <cellStyle name="Total (line) 2 4 2 27 3" xfId="45429"/>
    <cellStyle name="Total (line) 2 4 2 27 4" xfId="45430"/>
    <cellStyle name="Total (line) 2 4 2 27 5" xfId="45431"/>
    <cellStyle name="Total (line) 2 4 2 28" xfId="6322"/>
    <cellStyle name="Total (line) 2 4 2 28 2" xfId="45432"/>
    <cellStyle name="Total (line) 2 4 2 28 2 2" xfId="45433"/>
    <cellStyle name="Total (line) 2 4 2 28 2 3" xfId="45434"/>
    <cellStyle name="Total (line) 2 4 2 28 2 4" xfId="45435"/>
    <cellStyle name="Total (line) 2 4 2 28 3" xfId="45436"/>
    <cellStyle name="Total (line) 2 4 2 28 4" xfId="45437"/>
    <cellStyle name="Total (line) 2 4 2 28 5" xfId="45438"/>
    <cellStyle name="Total (line) 2 4 2 29" xfId="6323"/>
    <cellStyle name="Total (line) 2 4 2 29 2" xfId="45439"/>
    <cellStyle name="Total (line) 2 4 2 29 2 2" xfId="45440"/>
    <cellStyle name="Total (line) 2 4 2 29 2 3" xfId="45441"/>
    <cellStyle name="Total (line) 2 4 2 29 2 4" xfId="45442"/>
    <cellStyle name="Total (line) 2 4 2 29 3" xfId="45443"/>
    <cellStyle name="Total (line) 2 4 2 29 4" xfId="45444"/>
    <cellStyle name="Total (line) 2 4 2 29 5" xfId="45445"/>
    <cellStyle name="Total (line) 2 4 2 3" xfId="6324"/>
    <cellStyle name="Total (line) 2 4 2 3 2" xfId="45446"/>
    <cellStyle name="Total (line) 2 4 2 3 2 2" xfId="45447"/>
    <cellStyle name="Total (line) 2 4 2 3 2 3" xfId="45448"/>
    <cellStyle name="Total (line) 2 4 2 3 2 4" xfId="45449"/>
    <cellStyle name="Total (line) 2 4 2 3 3" xfId="45450"/>
    <cellStyle name="Total (line) 2 4 2 3 4" xfId="45451"/>
    <cellStyle name="Total (line) 2 4 2 3 5" xfId="45452"/>
    <cellStyle name="Total (line) 2 4 2 30" xfId="6325"/>
    <cellStyle name="Total (line) 2 4 2 30 2" xfId="45453"/>
    <cellStyle name="Total (line) 2 4 2 30 2 2" xfId="45454"/>
    <cellStyle name="Total (line) 2 4 2 30 2 3" xfId="45455"/>
    <cellStyle name="Total (line) 2 4 2 30 2 4" xfId="45456"/>
    <cellStyle name="Total (line) 2 4 2 30 3" xfId="45457"/>
    <cellStyle name="Total (line) 2 4 2 30 4" xfId="45458"/>
    <cellStyle name="Total (line) 2 4 2 30 5" xfId="45459"/>
    <cellStyle name="Total (line) 2 4 2 31" xfId="6326"/>
    <cellStyle name="Total (line) 2 4 2 31 2" xfId="45460"/>
    <cellStyle name="Total (line) 2 4 2 31 2 2" xfId="45461"/>
    <cellStyle name="Total (line) 2 4 2 31 2 3" xfId="45462"/>
    <cellStyle name="Total (line) 2 4 2 31 2 4" xfId="45463"/>
    <cellStyle name="Total (line) 2 4 2 31 3" xfId="45464"/>
    <cellStyle name="Total (line) 2 4 2 31 4" xfId="45465"/>
    <cellStyle name="Total (line) 2 4 2 31 5" xfId="45466"/>
    <cellStyle name="Total (line) 2 4 2 32" xfId="6327"/>
    <cellStyle name="Total (line) 2 4 2 32 2" xfId="45467"/>
    <cellStyle name="Total (line) 2 4 2 32 2 2" xfId="45468"/>
    <cellStyle name="Total (line) 2 4 2 32 2 3" xfId="45469"/>
    <cellStyle name="Total (line) 2 4 2 32 2 4" xfId="45470"/>
    <cellStyle name="Total (line) 2 4 2 32 3" xfId="45471"/>
    <cellStyle name="Total (line) 2 4 2 32 4" xfId="45472"/>
    <cellStyle name="Total (line) 2 4 2 32 5" xfId="45473"/>
    <cellStyle name="Total (line) 2 4 2 33" xfId="6328"/>
    <cellStyle name="Total (line) 2 4 2 33 2" xfId="45474"/>
    <cellStyle name="Total (line) 2 4 2 33 2 2" xfId="45475"/>
    <cellStyle name="Total (line) 2 4 2 33 2 3" xfId="45476"/>
    <cellStyle name="Total (line) 2 4 2 33 2 4" xfId="45477"/>
    <cellStyle name="Total (line) 2 4 2 33 3" xfId="45478"/>
    <cellStyle name="Total (line) 2 4 2 33 4" xfId="45479"/>
    <cellStyle name="Total (line) 2 4 2 33 5" xfId="45480"/>
    <cellStyle name="Total (line) 2 4 2 34" xfId="6329"/>
    <cellStyle name="Total (line) 2 4 2 34 2" xfId="45481"/>
    <cellStyle name="Total (line) 2 4 2 34 2 2" xfId="45482"/>
    <cellStyle name="Total (line) 2 4 2 34 2 3" xfId="45483"/>
    <cellStyle name="Total (line) 2 4 2 34 2 4" xfId="45484"/>
    <cellStyle name="Total (line) 2 4 2 34 3" xfId="45485"/>
    <cellStyle name="Total (line) 2 4 2 34 4" xfId="45486"/>
    <cellStyle name="Total (line) 2 4 2 34 5" xfId="45487"/>
    <cellStyle name="Total (line) 2 4 2 35" xfId="6330"/>
    <cellStyle name="Total (line) 2 4 2 35 2" xfId="45488"/>
    <cellStyle name="Total (line) 2 4 2 35 2 2" xfId="45489"/>
    <cellStyle name="Total (line) 2 4 2 35 2 3" xfId="45490"/>
    <cellStyle name="Total (line) 2 4 2 35 2 4" xfId="45491"/>
    <cellStyle name="Total (line) 2 4 2 35 3" xfId="45492"/>
    <cellStyle name="Total (line) 2 4 2 35 4" xfId="45493"/>
    <cellStyle name="Total (line) 2 4 2 35 5" xfId="45494"/>
    <cellStyle name="Total (line) 2 4 2 36" xfId="6331"/>
    <cellStyle name="Total (line) 2 4 2 36 2" xfId="45495"/>
    <cellStyle name="Total (line) 2 4 2 36 2 2" xfId="45496"/>
    <cellStyle name="Total (line) 2 4 2 36 2 3" xfId="45497"/>
    <cellStyle name="Total (line) 2 4 2 36 2 4" xfId="45498"/>
    <cellStyle name="Total (line) 2 4 2 36 3" xfId="45499"/>
    <cellStyle name="Total (line) 2 4 2 36 4" xfId="45500"/>
    <cellStyle name="Total (line) 2 4 2 36 5" xfId="45501"/>
    <cellStyle name="Total (line) 2 4 2 37" xfId="6332"/>
    <cellStyle name="Total (line) 2 4 2 37 2" xfId="45502"/>
    <cellStyle name="Total (line) 2 4 2 37 2 2" xfId="45503"/>
    <cellStyle name="Total (line) 2 4 2 37 2 3" xfId="45504"/>
    <cellStyle name="Total (line) 2 4 2 37 2 4" xfId="45505"/>
    <cellStyle name="Total (line) 2 4 2 37 3" xfId="45506"/>
    <cellStyle name="Total (line) 2 4 2 37 4" xfId="45507"/>
    <cellStyle name="Total (line) 2 4 2 37 5" xfId="45508"/>
    <cellStyle name="Total (line) 2 4 2 38" xfId="6333"/>
    <cellStyle name="Total (line) 2 4 2 38 2" xfId="45509"/>
    <cellStyle name="Total (line) 2 4 2 38 2 2" xfId="45510"/>
    <cellStyle name="Total (line) 2 4 2 38 2 3" xfId="45511"/>
    <cellStyle name="Total (line) 2 4 2 38 2 4" xfId="45512"/>
    <cellStyle name="Total (line) 2 4 2 38 3" xfId="45513"/>
    <cellStyle name="Total (line) 2 4 2 38 4" xfId="45514"/>
    <cellStyle name="Total (line) 2 4 2 38 5" xfId="45515"/>
    <cellStyle name="Total (line) 2 4 2 39" xfId="6334"/>
    <cellStyle name="Total (line) 2 4 2 39 2" xfId="45516"/>
    <cellStyle name="Total (line) 2 4 2 39 2 2" xfId="45517"/>
    <cellStyle name="Total (line) 2 4 2 39 2 3" xfId="45518"/>
    <cellStyle name="Total (line) 2 4 2 39 2 4" xfId="45519"/>
    <cellStyle name="Total (line) 2 4 2 39 3" xfId="45520"/>
    <cellStyle name="Total (line) 2 4 2 39 4" xfId="45521"/>
    <cellStyle name="Total (line) 2 4 2 39 5" xfId="45522"/>
    <cellStyle name="Total (line) 2 4 2 4" xfId="6335"/>
    <cellStyle name="Total (line) 2 4 2 4 2" xfId="45523"/>
    <cellStyle name="Total (line) 2 4 2 4 2 2" xfId="45524"/>
    <cellStyle name="Total (line) 2 4 2 4 2 3" xfId="45525"/>
    <cellStyle name="Total (line) 2 4 2 4 2 4" xfId="45526"/>
    <cellStyle name="Total (line) 2 4 2 4 3" xfId="45527"/>
    <cellStyle name="Total (line) 2 4 2 4 4" xfId="45528"/>
    <cellStyle name="Total (line) 2 4 2 4 5" xfId="45529"/>
    <cellStyle name="Total (line) 2 4 2 40" xfId="6336"/>
    <cellStyle name="Total (line) 2 4 2 40 2" xfId="45530"/>
    <cellStyle name="Total (line) 2 4 2 40 2 2" xfId="45531"/>
    <cellStyle name="Total (line) 2 4 2 40 2 3" xfId="45532"/>
    <cellStyle name="Total (line) 2 4 2 40 2 4" xfId="45533"/>
    <cellStyle name="Total (line) 2 4 2 40 3" xfId="45534"/>
    <cellStyle name="Total (line) 2 4 2 40 4" xfId="45535"/>
    <cellStyle name="Total (line) 2 4 2 40 5" xfId="45536"/>
    <cellStyle name="Total (line) 2 4 2 41" xfId="6337"/>
    <cellStyle name="Total (line) 2 4 2 41 2" xfId="45537"/>
    <cellStyle name="Total (line) 2 4 2 41 2 2" xfId="45538"/>
    <cellStyle name="Total (line) 2 4 2 41 2 3" xfId="45539"/>
    <cellStyle name="Total (line) 2 4 2 41 2 4" xfId="45540"/>
    <cellStyle name="Total (line) 2 4 2 41 3" xfId="45541"/>
    <cellStyle name="Total (line) 2 4 2 41 4" xfId="45542"/>
    <cellStyle name="Total (line) 2 4 2 41 5" xfId="45543"/>
    <cellStyle name="Total (line) 2 4 2 42" xfId="6338"/>
    <cellStyle name="Total (line) 2 4 2 42 2" xfId="45544"/>
    <cellStyle name="Total (line) 2 4 2 42 2 2" xfId="45545"/>
    <cellStyle name="Total (line) 2 4 2 42 2 3" xfId="45546"/>
    <cellStyle name="Total (line) 2 4 2 42 2 4" xfId="45547"/>
    <cellStyle name="Total (line) 2 4 2 42 3" xfId="45548"/>
    <cellStyle name="Total (line) 2 4 2 42 4" xfId="45549"/>
    <cellStyle name="Total (line) 2 4 2 42 5" xfId="45550"/>
    <cellStyle name="Total (line) 2 4 2 43" xfId="6339"/>
    <cellStyle name="Total (line) 2 4 2 43 2" xfId="45551"/>
    <cellStyle name="Total (line) 2 4 2 43 2 2" xfId="45552"/>
    <cellStyle name="Total (line) 2 4 2 43 2 3" xfId="45553"/>
    <cellStyle name="Total (line) 2 4 2 43 2 4" xfId="45554"/>
    <cellStyle name="Total (line) 2 4 2 43 3" xfId="45555"/>
    <cellStyle name="Total (line) 2 4 2 43 4" xfId="45556"/>
    <cellStyle name="Total (line) 2 4 2 43 5" xfId="45557"/>
    <cellStyle name="Total (line) 2 4 2 44" xfId="6340"/>
    <cellStyle name="Total (line) 2 4 2 44 2" xfId="45558"/>
    <cellStyle name="Total (line) 2 4 2 44 2 2" xfId="45559"/>
    <cellStyle name="Total (line) 2 4 2 44 2 3" xfId="45560"/>
    <cellStyle name="Total (line) 2 4 2 44 2 4" xfId="45561"/>
    <cellStyle name="Total (line) 2 4 2 44 3" xfId="45562"/>
    <cellStyle name="Total (line) 2 4 2 44 4" xfId="45563"/>
    <cellStyle name="Total (line) 2 4 2 44 5" xfId="45564"/>
    <cellStyle name="Total (line) 2 4 2 45" xfId="45565"/>
    <cellStyle name="Total (line) 2 4 2 45 2" xfId="45566"/>
    <cellStyle name="Total (line) 2 4 2 45 3" xfId="45567"/>
    <cellStyle name="Total (line) 2 4 2 45 4" xfId="45568"/>
    <cellStyle name="Total (line) 2 4 2 46" xfId="45569"/>
    <cellStyle name="Total (line) 2 4 2 46 2" xfId="45570"/>
    <cellStyle name="Total (line) 2 4 2 46 3" xfId="45571"/>
    <cellStyle name="Total (line) 2 4 2 46 4" xfId="45572"/>
    <cellStyle name="Total (line) 2 4 2 47" xfId="45573"/>
    <cellStyle name="Total (line) 2 4 2 5" xfId="6341"/>
    <cellStyle name="Total (line) 2 4 2 5 2" xfId="45574"/>
    <cellStyle name="Total (line) 2 4 2 5 2 2" xfId="45575"/>
    <cellStyle name="Total (line) 2 4 2 5 2 3" xfId="45576"/>
    <cellStyle name="Total (line) 2 4 2 5 2 4" xfId="45577"/>
    <cellStyle name="Total (line) 2 4 2 5 3" xfId="45578"/>
    <cellStyle name="Total (line) 2 4 2 5 4" xfId="45579"/>
    <cellStyle name="Total (line) 2 4 2 5 5" xfId="45580"/>
    <cellStyle name="Total (line) 2 4 2 6" xfId="6342"/>
    <cellStyle name="Total (line) 2 4 2 6 2" xfId="45581"/>
    <cellStyle name="Total (line) 2 4 2 6 2 2" xfId="45582"/>
    <cellStyle name="Total (line) 2 4 2 6 2 3" xfId="45583"/>
    <cellStyle name="Total (line) 2 4 2 6 2 4" xfId="45584"/>
    <cellStyle name="Total (line) 2 4 2 6 3" xfId="45585"/>
    <cellStyle name="Total (line) 2 4 2 6 4" xfId="45586"/>
    <cellStyle name="Total (line) 2 4 2 6 5" xfId="45587"/>
    <cellStyle name="Total (line) 2 4 2 7" xfId="6343"/>
    <cellStyle name="Total (line) 2 4 2 7 2" xfId="45588"/>
    <cellStyle name="Total (line) 2 4 2 7 2 2" xfId="45589"/>
    <cellStyle name="Total (line) 2 4 2 7 2 3" xfId="45590"/>
    <cellStyle name="Total (line) 2 4 2 7 2 4" xfId="45591"/>
    <cellStyle name="Total (line) 2 4 2 7 3" xfId="45592"/>
    <cellStyle name="Total (line) 2 4 2 7 4" xfId="45593"/>
    <cellStyle name="Total (line) 2 4 2 7 5" xfId="45594"/>
    <cellStyle name="Total (line) 2 4 2 8" xfId="6344"/>
    <cellStyle name="Total (line) 2 4 2 8 2" xfId="45595"/>
    <cellStyle name="Total (line) 2 4 2 8 2 2" xfId="45596"/>
    <cellStyle name="Total (line) 2 4 2 8 2 3" xfId="45597"/>
    <cellStyle name="Total (line) 2 4 2 8 2 4" xfId="45598"/>
    <cellStyle name="Total (line) 2 4 2 8 3" xfId="45599"/>
    <cellStyle name="Total (line) 2 4 2 8 4" xfId="45600"/>
    <cellStyle name="Total (line) 2 4 2 8 5" xfId="45601"/>
    <cellStyle name="Total (line) 2 4 2 9" xfId="6345"/>
    <cellStyle name="Total (line) 2 4 2 9 2" xfId="45602"/>
    <cellStyle name="Total (line) 2 4 2 9 2 2" xfId="45603"/>
    <cellStyle name="Total (line) 2 4 2 9 2 3" xfId="45604"/>
    <cellStyle name="Total (line) 2 4 2 9 2 4" xfId="45605"/>
    <cellStyle name="Total (line) 2 4 2 9 3" xfId="45606"/>
    <cellStyle name="Total (line) 2 4 2 9 4" xfId="45607"/>
    <cellStyle name="Total (line) 2 4 2 9 5" xfId="45608"/>
    <cellStyle name="Total (line) 2 4 20" xfId="6346"/>
    <cellStyle name="Total (line) 2 4 20 2" xfId="45609"/>
    <cellStyle name="Total (line) 2 4 20 2 2" xfId="45610"/>
    <cellStyle name="Total (line) 2 4 20 2 3" xfId="45611"/>
    <cellStyle name="Total (line) 2 4 20 2 4" xfId="45612"/>
    <cellStyle name="Total (line) 2 4 20 3" xfId="45613"/>
    <cellStyle name="Total (line) 2 4 20 4" xfId="45614"/>
    <cellStyle name="Total (line) 2 4 20 5" xfId="45615"/>
    <cellStyle name="Total (line) 2 4 21" xfId="6347"/>
    <cellStyle name="Total (line) 2 4 21 2" xfId="45616"/>
    <cellStyle name="Total (line) 2 4 21 2 2" xfId="45617"/>
    <cellStyle name="Total (line) 2 4 21 2 3" xfId="45618"/>
    <cellStyle name="Total (line) 2 4 21 2 4" xfId="45619"/>
    <cellStyle name="Total (line) 2 4 21 3" xfId="45620"/>
    <cellStyle name="Total (line) 2 4 21 4" xfId="45621"/>
    <cellStyle name="Total (line) 2 4 21 5" xfId="45622"/>
    <cellStyle name="Total (line) 2 4 22" xfId="6348"/>
    <cellStyle name="Total (line) 2 4 22 2" xfId="45623"/>
    <cellStyle name="Total (line) 2 4 22 2 2" xfId="45624"/>
    <cellStyle name="Total (line) 2 4 22 2 3" xfId="45625"/>
    <cellStyle name="Total (line) 2 4 22 2 4" xfId="45626"/>
    <cellStyle name="Total (line) 2 4 22 3" xfId="45627"/>
    <cellStyle name="Total (line) 2 4 22 4" xfId="45628"/>
    <cellStyle name="Total (line) 2 4 22 5" xfId="45629"/>
    <cellStyle name="Total (line) 2 4 23" xfId="6349"/>
    <cellStyle name="Total (line) 2 4 23 2" xfId="45630"/>
    <cellStyle name="Total (line) 2 4 23 2 2" xfId="45631"/>
    <cellStyle name="Total (line) 2 4 23 2 3" xfId="45632"/>
    <cellStyle name="Total (line) 2 4 23 2 4" xfId="45633"/>
    <cellStyle name="Total (line) 2 4 23 3" xfId="45634"/>
    <cellStyle name="Total (line) 2 4 23 4" xfId="45635"/>
    <cellStyle name="Total (line) 2 4 23 5" xfId="45636"/>
    <cellStyle name="Total (line) 2 4 24" xfId="6350"/>
    <cellStyle name="Total (line) 2 4 24 2" xfId="45637"/>
    <cellStyle name="Total (line) 2 4 24 2 2" xfId="45638"/>
    <cellStyle name="Total (line) 2 4 24 2 3" xfId="45639"/>
    <cellStyle name="Total (line) 2 4 24 2 4" xfId="45640"/>
    <cellStyle name="Total (line) 2 4 24 3" xfId="45641"/>
    <cellStyle name="Total (line) 2 4 24 4" xfId="45642"/>
    <cellStyle name="Total (line) 2 4 24 5" xfId="45643"/>
    <cellStyle name="Total (line) 2 4 25" xfId="6351"/>
    <cellStyle name="Total (line) 2 4 25 2" xfId="45644"/>
    <cellStyle name="Total (line) 2 4 25 2 2" xfId="45645"/>
    <cellStyle name="Total (line) 2 4 25 2 3" xfId="45646"/>
    <cellStyle name="Total (line) 2 4 25 2 4" xfId="45647"/>
    <cellStyle name="Total (line) 2 4 25 3" xfId="45648"/>
    <cellStyle name="Total (line) 2 4 25 4" xfId="45649"/>
    <cellStyle name="Total (line) 2 4 25 5" xfId="45650"/>
    <cellStyle name="Total (line) 2 4 26" xfId="6352"/>
    <cellStyle name="Total (line) 2 4 26 2" xfId="45651"/>
    <cellStyle name="Total (line) 2 4 26 2 2" xfId="45652"/>
    <cellStyle name="Total (line) 2 4 26 2 3" xfId="45653"/>
    <cellStyle name="Total (line) 2 4 26 2 4" xfId="45654"/>
    <cellStyle name="Total (line) 2 4 26 3" xfId="45655"/>
    <cellStyle name="Total (line) 2 4 26 4" xfId="45656"/>
    <cellStyle name="Total (line) 2 4 26 5" xfId="45657"/>
    <cellStyle name="Total (line) 2 4 27" xfId="6353"/>
    <cellStyle name="Total (line) 2 4 27 2" xfId="45658"/>
    <cellStyle name="Total (line) 2 4 27 2 2" xfId="45659"/>
    <cellStyle name="Total (line) 2 4 27 2 3" xfId="45660"/>
    <cellStyle name="Total (line) 2 4 27 2 4" xfId="45661"/>
    <cellStyle name="Total (line) 2 4 27 3" xfId="45662"/>
    <cellStyle name="Total (line) 2 4 27 4" xfId="45663"/>
    <cellStyle name="Total (line) 2 4 27 5" xfId="45664"/>
    <cellStyle name="Total (line) 2 4 28" xfId="6354"/>
    <cellStyle name="Total (line) 2 4 28 2" xfId="45665"/>
    <cellStyle name="Total (line) 2 4 28 2 2" xfId="45666"/>
    <cellStyle name="Total (line) 2 4 28 2 3" xfId="45667"/>
    <cellStyle name="Total (line) 2 4 28 2 4" xfId="45668"/>
    <cellStyle name="Total (line) 2 4 28 3" xfId="45669"/>
    <cellStyle name="Total (line) 2 4 28 4" xfId="45670"/>
    <cellStyle name="Total (line) 2 4 28 5" xfId="45671"/>
    <cellStyle name="Total (line) 2 4 29" xfId="6355"/>
    <cellStyle name="Total (line) 2 4 29 2" xfId="45672"/>
    <cellStyle name="Total (line) 2 4 29 2 2" xfId="45673"/>
    <cellStyle name="Total (line) 2 4 29 2 3" xfId="45674"/>
    <cellStyle name="Total (line) 2 4 29 2 4" xfId="45675"/>
    <cellStyle name="Total (line) 2 4 29 3" xfId="45676"/>
    <cellStyle name="Total (line) 2 4 29 4" xfId="45677"/>
    <cellStyle name="Total (line) 2 4 29 5" xfId="45678"/>
    <cellStyle name="Total (line) 2 4 3" xfId="6356"/>
    <cellStyle name="Total (line) 2 4 3 2" xfId="45679"/>
    <cellStyle name="Total (line) 2 4 3 2 2" xfId="45680"/>
    <cellStyle name="Total (line) 2 4 3 2 3" xfId="45681"/>
    <cellStyle name="Total (line) 2 4 3 2 4" xfId="45682"/>
    <cellStyle name="Total (line) 2 4 3 3" xfId="45683"/>
    <cellStyle name="Total (line) 2 4 3 4" xfId="45684"/>
    <cellStyle name="Total (line) 2 4 3 5" xfId="45685"/>
    <cellStyle name="Total (line) 2 4 30" xfId="6357"/>
    <cellStyle name="Total (line) 2 4 30 2" xfId="45686"/>
    <cellStyle name="Total (line) 2 4 30 2 2" xfId="45687"/>
    <cellStyle name="Total (line) 2 4 30 2 3" xfId="45688"/>
    <cellStyle name="Total (line) 2 4 30 2 4" xfId="45689"/>
    <cellStyle name="Total (line) 2 4 30 3" xfId="45690"/>
    <cellStyle name="Total (line) 2 4 30 4" xfId="45691"/>
    <cellStyle name="Total (line) 2 4 30 5" xfId="45692"/>
    <cellStyle name="Total (line) 2 4 31" xfId="6358"/>
    <cellStyle name="Total (line) 2 4 31 2" xfId="45693"/>
    <cellStyle name="Total (line) 2 4 31 2 2" xfId="45694"/>
    <cellStyle name="Total (line) 2 4 31 2 3" xfId="45695"/>
    <cellStyle name="Total (line) 2 4 31 2 4" xfId="45696"/>
    <cellStyle name="Total (line) 2 4 31 3" xfId="45697"/>
    <cellStyle name="Total (line) 2 4 31 4" xfId="45698"/>
    <cellStyle name="Total (line) 2 4 31 5" xfId="45699"/>
    <cellStyle name="Total (line) 2 4 32" xfId="6359"/>
    <cellStyle name="Total (line) 2 4 32 2" xfId="45700"/>
    <cellStyle name="Total (line) 2 4 32 2 2" xfId="45701"/>
    <cellStyle name="Total (line) 2 4 32 2 3" xfId="45702"/>
    <cellStyle name="Total (line) 2 4 32 2 4" xfId="45703"/>
    <cellStyle name="Total (line) 2 4 32 3" xfId="45704"/>
    <cellStyle name="Total (line) 2 4 32 4" xfId="45705"/>
    <cellStyle name="Total (line) 2 4 32 5" xfId="45706"/>
    <cellStyle name="Total (line) 2 4 33" xfId="6360"/>
    <cellStyle name="Total (line) 2 4 33 2" xfId="45707"/>
    <cellStyle name="Total (line) 2 4 33 2 2" xfId="45708"/>
    <cellStyle name="Total (line) 2 4 33 2 3" xfId="45709"/>
    <cellStyle name="Total (line) 2 4 33 2 4" xfId="45710"/>
    <cellStyle name="Total (line) 2 4 33 3" xfId="45711"/>
    <cellStyle name="Total (line) 2 4 33 4" xfId="45712"/>
    <cellStyle name="Total (line) 2 4 33 5" xfId="45713"/>
    <cellStyle name="Total (line) 2 4 34" xfId="6361"/>
    <cellStyle name="Total (line) 2 4 34 2" xfId="45714"/>
    <cellStyle name="Total (line) 2 4 34 2 2" xfId="45715"/>
    <cellStyle name="Total (line) 2 4 34 2 3" xfId="45716"/>
    <cellStyle name="Total (line) 2 4 34 2 4" xfId="45717"/>
    <cellStyle name="Total (line) 2 4 34 3" xfId="45718"/>
    <cellStyle name="Total (line) 2 4 34 4" xfId="45719"/>
    <cellStyle name="Total (line) 2 4 34 5" xfId="45720"/>
    <cellStyle name="Total (line) 2 4 35" xfId="6362"/>
    <cellStyle name="Total (line) 2 4 35 2" xfId="45721"/>
    <cellStyle name="Total (line) 2 4 35 2 2" xfId="45722"/>
    <cellStyle name="Total (line) 2 4 35 2 3" xfId="45723"/>
    <cellStyle name="Total (line) 2 4 35 2 4" xfId="45724"/>
    <cellStyle name="Total (line) 2 4 35 3" xfId="45725"/>
    <cellStyle name="Total (line) 2 4 35 4" xfId="45726"/>
    <cellStyle name="Total (line) 2 4 35 5" xfId="45727"/>
    <cellStyle name="Total (line) 2 4 36" xfId="6363"/>
    <cellStyle name="Total (line) 2 4 36 2" xfId="45728"/>
    <cellStyle name="Total (line) 2 4 36 2 2" xfId="45729"/>
    <cellStyle name="Total (line) 2 4 36 2 3" xfId="45730"/>
    <cellStyle name="Total (line) 2 4 36 2 4" xfId="45731"/>
    <cellStyle name="Total (line) 2 4 36 3" xfId="45732"/>
    <cellStyle name="Total (line) 2 4 36 4" xfId="45733"/>
    <cellStyle name="Total (line) 2 4 36 5" xfId="45734"/>
    <cellStyle name="Total (line) 2 4 37" xfId="6364"/>
    <cellStyle name="Total (line) 2 4 37 2" xfId="45735"/>
    <cellStyle name="Total (line) 2 4 37 2 2" xfId="45736"/>
    <cellStyle name="Total (line) 2 4 37 2 3" xfId="45737"/>
    <cellStyle name="Total (line) 2 4 37 2 4" xfId="45738"/>
    <cellStyle name="Total (line) 2 4 37 3" xfId="45739"/>
    <cellStyle name="Total (line) 2 4 37 4" xfId="45740"/>
    <cellStyle name="Total (line) 2 4 37 5" xfId="45741"/>
    <cellStyle name="Total (line) 2 4 38" xfId="6365"/>
    <cellStyle name="Total (line) 2 4 38 2" xfId="45742"/>
    <cellStyle name="Total (line) 2 4 38 2 2" xfId="45743"/>
    <cellStyle name="Total (line) 2 4 38 2 3" xfId="45744"/>
    <cellStyle name="Total (line) 2 4 38 2 4" xfId="45745"/>
    <cellStyle name="Total (line) 2 4 38 3" xfId="45746"/>
    <cellStyle name="Total (line) 2 4 38 4" xfId="45747"/>
    <cellStyle name="Total (line) 2 4 38 5" xfId="45748"/>
    <cellStyle name="Total (line) 2 4 39" xfId="6366"/>
    <cellStyle name="Total (line) 2 4 39 2" xfId="45749"/>
    <cellStyle name="Total (line) 2 4 39 2 2" xfId="45750"/>
    <cellStyle name="Total (line) 2 4 39 2 3" xfId="45751"/>
    <cellStyle name="Total (line) 2 4 39 2 4" xfId="45752"/>
    <cellStyle name="Total (line) 2 4 39 3" xfId="45753"/>
    <cellStyle name="Total (line) 2 4 39 4" xfId="45754"/>
    <cellStyle name="Total (line) 2 4 39 5" xfId="45755"/>
    <cellStyle name="Total (line) 2 4 4" xfId="6367"/>
    <cellStyle name="Total (line) 2 4 4 2" xfId="45756"/>
    <cellStyle name="Total (line) 2 4 4 2 2" xfId="45757"/>
    <cellStyle name="Total (line) 2 4 4 2 3" xfId="45758"/>
    <cellStyle name="Total (line) 2 4 4 2 4" xfId="45759"/>
    <cellStyle name="Total (line) 2 4 4 3" xfId="45760"/>
    <cellStyle name="Total (line) 2 4 4 4" xfId="45761"/>
    <cellStyle name="Total (line) 2 4 4 5" xfId="45762"/>
    <cellStyle name="Total (line) 2 4 40" xfId="6368"/>
    <cellStyle name="Total (line) 2 4 40 2" xfId="45763"/>
    <cellStyle name="Total (line) 2 4 40 2 2" xfId="45764"/>
    <cellStyle name="Total (line) 2 4 40 2 3" xfId="45765"/>
    <cellStyle name="Total (line) 2 4 40 2 4" xfId="45766"/>
    <cellStyle name="Total (line) 2 4 40 3" xfId="45767"/>
    <cellStyle name="Total (line) 2 4 40 4" xfId="45768"/>
    <cellStyle name="Total (line) 2 4 40 5" xfId="45769"/>
    <cellStyle name="Total (line) 2 4 41" xfId="6369"/>
    <cellStyle name="Total (line) 2 4 41 2" xfId="45770"/>
    <cellStyle name="Total (line) 2 4 41 2 2" xfId="45771"/>
    <cellStyle name="Total (line) 2 4 41 2 3" xfId="45772"/>
    <cellStyle name="Total (line) 2 4 41 2 4" xfId="45773"/>
    <cellStyle name="Total (line) 2 4 41 3" xfId="45774"/>
    <cellStyle name="Total (line) 2 4 41 4" xfId="45775"/>
    <cellStyle name="Total (line) 2 4 41 5" xfId="45776"/>
    <cellStyle name="Total (line) 2 4 42" xfId="6370"/>
    <cellStyle name="Total (line) 2 4 42 2" xfId="45777"/>
    <cellStyle name="Total (line) 2 4 42 2 2" xfId="45778"/>
    <cellStyle name="Total (line) 2 4 42 2 3" xfId="45779"/>
    <cellStyle name="Total (line) 2 4 42 2 4" xfId="45780"/>
    <cellStyle name="Total (line) 2 4 42 3" xfId="45781"/>
    <cellStyle name="Total (line) 2 4 42 4" xfId="45782"/>
    <cellStyle name="Total (line) 2 4 42 5" xfId="45783"/>
    <cellStyle name="Total (line) 2 4 43" xfId="6371"/>
    <cellStyle name="Total (line) 2 4 43 2" xfId="45784"/>
    <cellStyle name="Total (line) 2 4 43 2 2" xfId="45785"/>
    <cellStyle name="Total (line) 2 4 43 2 3" xfId="45786"/>
    <cellStyle name="Total (line) 2 4 43 2 4" xfId="45787"/>
    <cellStyle name="Total (line) 2 4 43 3" xfId="45788"/>
    <cellStyle name="Total (line) 2 4 43 4" xfId="45789"/>
    <cellStyle name="Total (line) 2 4 43 5" xfId="45790"/>
    <cellStyle name="Total (line) 2 4 44" xfId="6372"/>
    <cellStyle name="Total (line) 2 4 44 2" xfId="45791"/>
    <cellStyle name="Total (line) 2 4 44 2 2" xfId="45792"/>
    <cellStyle name="Total (line) 2 4 44 2 3" xfId="45793"/>
    <cellStyle name="Total (line) 2 4 44 2 4" xfId="45794"/>
    <cellStyle name="Total (line) 2 4 44 3" xfId="45795"/>
    <cellStyle name="Total (line) 2 4 44 4" xfId="45796"/>
    <cellStyle name="Total (line) 2 4 44 5" xfId="45797"/>
    <cellStyle name="Total (line) 2 4 45" xfId="6373"/>
    <cellStyle name="Total (line) 2 4 45 2" xfId="45798"/>
    <cellStyle name="Total (line) 2 4 45 2 2" xfId="45799"/>
    <cellStyle name="Total (line) 2 4 45 2 3" xfId="45800"/>
    <cellStyle name="Total (line) 2 4 45 2 4" xfId="45801"/>
    <cellStyle name="Total (line) 2 4 45 3" xfId="45802"/>
    <cellStyle name="Total (line) 2 4 45 4" xfId="45803"/>
    <cellStyle name="Total (line) 2 4 45 5" xfId="45804"/>
    <cellStyle name="Total (line) 2 4 46" xfId="45805"/>
    <cellStyle name="Total (line) 2 4 46 2" xfId="45806"/>
    <cellStyle name="Total (line) 2 4 46 3" xfId="45807"/>
    <cellStyle name="Total (line) 2 4 46 4" xfId="45808"/>
    <cellStyle name="Total (line) 2 4 47" xfId="45809"/>
    <cellStyle name="Total (line) 2 4 5" xfId="6374"/>
    <cellStyle name="Total (line) 2 4 5 2" xfId="45810"/>
    <cellStyle name="Total (line) 2 4 5 2 2" xfId="45811"/>
    <cellStyle name="Total (line) 2 4 5 2 3" xfId="45812"/>
    <cellStyle name="Total (line) 2 4 5 2 4" xfId="45813"/>
    <cellStyle name="Total (line) 2 4 5 3" xfId="45814"/>
    <cellStyle name="Total (line) 2 4 5 4" xfId="45815"/>
    <cellStyle name="Total (line) 2 4 5 5" xfId="45816"/>
    <cellStyle name="Total (line) 2 4 6" xfId="6375"/>
    <cellStyle name="Total (line) 2 4 6 2" xfId="45817"/>
    <cellStyle name="Total (line) 2 4 6 2 2" xfId="45818"/>
    <cellStyle name="Total (line) 2 4 6 2 3" xfId="45819"/>
    <cellStyle name="Total (line) 2 4 6 2 4" xfId="45820"/>
    <cellStyle name="Total (line) 2 4 6 3" xfId="45821"/>
    <cellStyle name="Total (line) 2 4 6 4" xfId="45822"/>
    <cellStyle name="Total (line) 2 4 6 5" xfId="45823"/>
    <cellStyle name="Total (line) 2 4 7" xfId="6376"/>
    <cellStyle name="Total (line) 2 4 7 2" xfId="45824"/>
    <cellStyle name="Total (line) 2 4 7 2 2" xfId="45825"/>
    <cellStyle name="Total (line) 2 4 7 2 3" xfId="45826"/>
    <cellStyle name="Total (line) 2 4 7 2 4" xfId="45827"/>
    <cellStyle name="Total (line) 2 4 7 3" xfId="45828"/>
    <cellStyle name="Total (line) 2 4 7 4" xfId="45829"/>
    <cellStyle name="Total (line) 2 4 7 5" xfId="45830"/>
    <cellStyle name="Total (line) 2 4 8" xfId="6377"/>
    <cellStyle name="Total (line) 2 4 8 2" xfId="45831"/>
    <cellStyle name="Total (line) 2 4 8 2 2" xfId="45832"/>
    <cellStyle name="Total (line) 2 4 8 2 3" xfId="45833"/>
    <cellStyle name="Total (line) 2 4 8 2 4" xfId="45834"/>
    <cellStyle name="Total (line) 2 4 8 3" xfId="45835"/>
    <cellStyle name="Total (line) 2 4 8 4" xfId="45836"/>
    <cellStyle name="Total (line) 2 4 8 5" xfId="45837"/>
    <cellStyle name="Total (line) 2 4 9" xfId="6378"/>
    <cellStyle name="Total (line) 2 4 9 2" xfId="45838"/>
    <cellStyle name="Total (line) 2 4 9 2 2" xfId="45839"/>
    <cellStyle name="Total (line) 2 4 9 2 3" xfId="45840"/>
    <cellStyle name="Total (line) 2 4 9 2 4" xfId="45841"/>
    <cellStyle name="Total (line) 2 4 9 3" xfId="45842"/>
    <cellStyle name="Total (line) 2 4 9 4" xfId="45843"/>
    <cellStyle name="Total (line) 2 4 9 5" xfId="45844"/>
    <cellStyle name="Total (line) 2 5" xfId="6379"/>
    <cellStyle name="Total (line) 2 5 10" xfId="6380"/>
    <cellStyle name="Total (line) 2 5 10 2" xfId="45845"/>
    <cellStyle name="Total (line) 2 5 10 2 2" xfId="45846"/>
    <cellStyle name="Total (line) 2 5 10 2 3" xfId="45847"/>
    <cellStyle name="Total (line) 2 5 10 2 4" xfId="45848"/>
    <cellStyle name="Total (line) 2 5 10 3" xfId="45849"/>
    <cellStyle name="Total (line) 2 5 10 4" xfId="45850"/>
    <cellStyle name="Total (line) 2 5 10 5" xfId="45851"/>
    <cellStyle name="Total (line) 2 5 11" xfId="6381"/>
    <cellStyle name="Total (line) 2 5 11 2" xfId="45852"/>
    <cellStyle name="Total (line) 2 5 11 2 2" xfId="45853"/>
    <cellStyle name="Total (line) 2 5 11 2 3" xfId="45854"/>
    <cellStyle name="Total (line) 2 5 11 2 4" xfId="45855"/>
    <cellStyle name="Total (line) 2 5 11 3" xfId="45856"/>
    <cellStyle name="Total (line) 2 5 11 4" xfId="45857"/>
    <cellStyle name="Total (line) 2 5 11 5" xfId="45858"/>
    <cellStyle name="Total (line) 2 5 12" xfId="6382"/>
    <cellStyle name="Total (line) 2 5 12 2" xfId="45859"/>
    <cellStyle name="Total (line) 2 5 12 2 2" xfId="45860"/>
    <cellStyle name="Total (line) 2 5 12 2 3" xfId="45861"/>
    <cellStyle name="Total (line) 2 5 12 2 4" xfId="45862"/>
    <cellStyle name="Total (line) 2 5 12 3" xfId="45863"/>
    <cellStyle name="Total (line) 2 5 12 4" xfId="45864"/>
    <cellStyle name="Total (line) 2 5 12 5" xfId="45865"/>
    <cellStyle name="Total (line) 2 5 13" xfId="6383"/>
    <cellStyle name="Total (line) 2 5 13 2" xfId="45866"/>
    <cellStyle name="Total (line) 2 5 13 2 2" xfId="45867"/>
    <cellStyle name="Total (line) 2 5 13 2 3" xfId="45868"/>
    <cellStyle name="Total (line) 2 5 13 2 4" xfId="45869"/>
    <cellStyle name="Total (line) 2 5 13 3" xfId="45870"/>
    <cellStyle name="Total (line) 2 5 13 4" xfId="45871"/>
    <cellStyle name="Total (line) 2 5 13 5" xfId="45872"/>
    <cellStyle name="Total (line) 2 5 14" xfId="6384"/>
    <cellStyle name="Total (line) 2 5 14 2" xfId="45873"/>
    <cellStyle name="Total (line) 2 5 14 2 2" xfId="45874"/>
    <cellStyle name="Total (line) 2 5 14 2 3" xfId="45875"/>
    <cellStyle name="Total (line) 2 5 14 2 4" xfId="45876"/>
    <cellStyle name="Total (line) 2 5 14 3" xfId="45877"/>
    <cellStyle name="Total (line) 2 5 14 4" xfId="45878"/>
    <cellStyle name="Total (line) 2 5 14 5" xfId="45879"/>
    <cellStyle name="Total (line) 2 5 15" xfId="6385"/>
    <cellStyle name="Total (line) 2 5 15 2" xfId="45880"/>
    <cellStyle name="Total (line) 2 5 15 2 2" xfId="45881"/>
    <cellStyle name="Total (line) 2 5 15 2 3" xfId="45882"/>
    <cellStyle name="Total (line) 2 5 15 2 4" xfId="45883"/>
    <cellStyle name="Total (line) 2 5 15 3" xfId="45884"/>
    <cellStyle name="Total (line) 2 5 15 4" xfId="45885"/>
    <cellStyle name="Total (line) 2 5 15 5" xfId="45886"/>
    <cellStyle name="Total (line) 2 5 16" xfId="6386"/>
    <cellStyle name="Total (line) 2 5 16 2" xfId="45887"/>
    <cellStyle name="Total (line) 2 5 16 2 2" xfId="45888"/>
    <cellStyle name="Total (line) 2 5 16 2 3" xfId="45889"/>
    <cellStyle name="Total (line) 2 5 16 2 4" xfId="45890"/>
    <cellStyle name="Total (line) 2 5 16 3" xfId="45891"/>
    <cellStyle name="Total (line) 2 5 16 4" xfId="45892"/>
    <cellStyle name="Total (line) 2 5 16 5" xfId="45893"/>
    <cellStyle name="Total (line) 2 5 17" xfId="6387"/>
    <cellStyle name="Total (line) 2 5 17 2" xfId="45894"/>
    <cellStyle name="Total (line) 2 5 17 2 2" xfId="45895"/>
    <cellStyle name="Total (line) 2 5 17 2 3" xfId="45896"/>
    <cellStyle name="Total (line) 2 5 17 2 4" xfId="45897"/>
    <cellStyle name="Total (line) 2 5 17 3" xfId="45898"/>
    <cellStyle name="Total (line) 2 5 17 4" xfId="45899"/>
    <cellStyle name="Total (line) 2 5 17 5" xfId="45900"/>
    <cellStyle name="Total (line) 2 5 18" xfId="6388"/>
    <cellStyle name="Total (line) 2 5 18 2" xfId="45901"/>
    <cellStyle name="Total (line) 2 5 18 2 2" xfId="45902"/>
    <cellStyle name="Total (line) 2 5 18 2 3" xfId="45903"/>
    <cellStyle name="Total (line) 2 5 18 2 4" xfId="45904"/>
    <cellStyle name="Total (line) 2 5 18 3" xfId="45905"/>
    <cellStyle name="Total (line) 2 5 18 4" xfId="45906"/>
    <cellStyle name="Total (line) 2 5 18 5" xfId="45907"/>
    <cellStyle name="Total (line) 2 5 19" xfId="6389"/>
    <cellStyle name="Total (line) 2 5 19 2" xfId="45908"/>
    <cellStyle name="Total (line) 2 5 19 2 2" xfId="45909"/>
    <cellStyle name="Total (line) 2 5 19 2 3" xfId="45910"/>
    <cellStyle name="Total (line) 2 5 19 2 4" xfId="45911"/>
    <cellStyle name="Total (line) 2 5 19 3" xfId="45912"/>
    <cellStyle name="Total (line) 2 5 19 4" xfId="45913"/>
    <cellStyle name="Total (line) 2 5 19 5" xfId="45914"/>
    <cellStyle name="Total (line) 2 5 2" xfId="6390"/>
    <cellStyle name="Total (line) 2 5 2 2" xfId="45915"/>
    <cellStyle name="Total (line) 2 5 2 2 2" xfId="45916"/>
    <cellStyle name="Total (line) 2 5 2 2 3" xfId="45917"/>
    <cellStyle name="Total (line) 2 5 2 2 4" xfId="45918"/>
    <cellStyle name="Total (line) 2 5 2 3" xfId="45919"/>
    <cellStyle name="Total (line) 2 5 2 4" xfId="45920"/>
    <cellStyle name="Total (line) 2 5 2 5" xfId="45921"/>
    <cellStyle name="Total (line) 2 5 20" xfId="6391"/>
    <cellStyle name="Total (line) 2 5 20 2" xfId="45922"/>
    <cellStyle name="Total (line) 2 5 20 2 2" xfId="45923"/>
    <cellStyle name="Total (line) 2 5 20 2 3" xfId="45924"/>
    <cellStyle name="Total (line) 2 5 20 2 4" xfId="45925"/>
    <cellStyle name="Total (line) 2 5 20 3" xfId="45926"/>
    <cellStyle name="Total (line) 2 5 20 4" xfId="45927"/>
    <cellStyle name="Total (line) 2 5 20 5" xfId="45928"/>
    <cellStyle name="Total (line) 2 5 21" xfId="6392"/>
    <cellStyle name="Total (line) 2 5 21 2" xfId="45929"/>
    <cellStyle name="Total (line) 2 5 21 2 2" xfId="45930"/>
    <cellStyle name="Total (line) 2 5 21 2 3" xfId="45931"/>
    <cellStyle name="Total (line) 2 5 21 2 4" xfId="45932"/>
    <cellStyle name="Total (line) 2 5 21 3" xfId="45933"/>
    <cellStyle name="Total (line) 2 5 21 4" xfId="45934"/>
    <cellStyle name="Total (line) 2 5 21 5" xfId="45935"/>
    <cellStyle name="Total (line) 2 5 22" xfId="6393"/>
    <cellStyle name="Total (line) 2 5 22 2" xfId="45936"/>
    <cellStyle name="Total (line) 2 5 22 2 2" xfId="45937"/>
    <cellStyle name="Total (line) 2 5 22 2 3" xfId="45938"/>
    <cellStyle name="Total (line) 2 5 22 2 4" xfId="45939"/>
    <cellStyle name="Total (line) 2 5 22 3" xfId="45940"/>
    <cellStyle name="Total (line) 2 5 22 4" xfId="45941"/>
    <cellStyle name="Total (line) 2 5 22 5" xfId="45942"/>
    <cellStyle name="Total (line) 2 5 23" xfId="6394"/>
    <cellStyle name="Total (line) 2 5 23 2" xfId="45943"/>
    <cellStyle name="Total (line) 2 5 23 2 2" xfId="45944"/>
    <cellStyle name="Total (line) 2 5 23 2 3" xfId="45945"/>
    <cellStyle name="Total (line) 2 5 23 2 4" xfId="45946"/>
    <cellStyle name="Total (line) 2 5 23 3" xfId="45947"/>
    <cellStyle name="Total (line) 2 5 23 4" xfId="45948"/>
    <cellStyle name="Total (line) 2 5 23 5" xfId="45949"/>
    <cellStyle name="Total (line) 2 5 24" xfId="6395"/>
    <cellStyle name="Total (line) 2 5 24 2" xfId="45950"/>
    <cellStyle name="Total (line) 2 5 24 2 2" xfId="45951"/>
    <cellStyle name="Total (line) 2 5 24 2 3" xfId="45952"/>
    <cellStyle name="Total (line) 2 5 24 2 4" xfId="45953"/>
    <cellStyle name="Total (line) 2 5 24 3" xfId="45954"/>
    <cellStyle name="Total (line) 2 5 24 4" xfId="45955"/>
    <cellStyle name="Total (line) 2 5 24 5" xfId="45956"/>
    <cellStyle name="Total (line) 2 5 25" xfId="6396"/>
    <cellStyle name="Total (line) 2 5 25 2" xfId="45957"/>
    <cellStyle name="Total (line) 2 5 25 2 2" xfId="45958"/>
    <cellStyle name="Total (line) 2 5 25 2 3" xfId="45959"/>
    <cellStyle name="Total (line) 2 5 25 2 4" xfId="45960"/>
    <cellStyle name="Total (line) 2 5 25 3" xfId="45961"/>
    <cellStyle name="Total (line) 2 5 25 4" xfId="45962"/>
    <cellStyle name="Total (line) 2 5 25 5" xfId="45963"/>
    <cellStyle name="Total (line) 2 5 26" xfId="6397"/>
    <cellStyle name="Total (line) 2 5 26 2" xfId="45964"/>
    <cellStyle name="Total (line) 2 5 26 2 2" xfId="45965"/>
    <cellStyle name="Total (line) 2 5 26 2 3" xfId="45966"/>
    <cellStyle name="Total (line) 2 5 26 2 4" xfId="45967"/>
    <cellStyle name="Total (line) 2 5 26 3" xfId="45968"/>
    <cellStyle name="Total (line) 2 5 26 4" xfId="45969"/>
    <cellStyle name="Total (line) 2 5 26 5" xfId="45970"/>
    <cellStyle name="Total (line) 2 5 27" xfId="6398"/>
    <cellStyle name="Total (line) 2 5 27 2" xfId="45971"/>
    <cellStyle name="Total (line) 2 5 27 2 2" xfId="45972"/>
    <cellStyle name="Total (line) 2 5 27 2 3" xfId="45973"/>
    <cellStyle name="Total (line) 2 5 27 2 4" xfId="45974"/>
    <cellStyle name="Total (line) 2 5 27 3" xfId="45975"/>
    <cellStyle name="Total (line) 2 5 27 4" xfId="45976"/>
    <cellStyle name="Total (line) 2 5 27 5" xfId="45977"/>
    <cellStyle name="Total (line) 2 5 28" xfId="6399"/>
    <cellStyle name="Total (line) 2 5 28 2" xfId="45978"/>
    <cellStyle name="Total (line) 2 5 28 2 2" xfId="45979"/>
    <cellStyle name="Total (line) 2 5 28 2 3" xfId="45980"/>
    <cellStyle name="Total (line) 2 5 28 2 4" xfId="45981"/>
    <cellStyle name="Total (line) 2 5 28 3" xfId="45982"/>
    <cellStyle name="Total (line) 2 5 28 4" xfId="45983"/>
    <cellStyle name="Total (line) 2 5 28 5" xfId="45984"/>
    <cellStyle name="Total (line) 2 5 29" xfId="6400"/>
    <cellStyle name="Total (line) 2 5 29 2" xfId="45985"/>
    <cellStyle name="Total (line) 2 5 29 2 2" xfId="45986"/>
    <cellStyle name="Total (line) 2 5 29 2 3" xfId="45987"/>
    <cellStyle name="Total (line) 2 5 29 2 4" xfId="45988"/>
    <cellStyle name="Total (line) 2 5 29 3" xfId="45989"/>
    <cellStyle name="Total (line) 2 5 29 4" xfId="45990"/>
    <cellStyle name="Total (line) 2 5 29 5" xfId="45991"/>
    <cellStyle name="Total (line) 2 5 3" xfId="6401"/>
    <cellStyle name="Total (line) 2 5 3 2" xfId="45992"/>
    <cellStyle name="Total (line) 2 5 3 2 2" xfId="45993"/>
    <cellStyle name="Total (line) 2 5 3 2 3" xfId="45994"/>
    <cellStyle name="Total (line) 2 5 3 2 4" xfId="45995"/>
    <cellStyle name="Total (line) 2 5 3 3" xfId="45996"/>
    <cellStyle name="Total (line) 2 5 3 4" xfId="45997"/>
    <cellStyle name="Total (line) 2 5 3 5" xfId="45998"/>
    <cellStyle name="Total (line) 2 5 30" xfId="6402"/>
    <cellStyle name="Total (line) 2 5 30 2" xfId="45999"/>
    <cellStyle name="Total (line) 2 5 30 2 2" xfId="46000"/>
    <cellStyle name="Total (line) 2 5 30 2 3" xfId="46001"/>
    <cellStyle name="Total (line) 2 5 30 2 4" xfId="46002"/>
    <cellStyle name="Total (line) 2 5 30 3" xfId="46003"/>
    <cellStyle name="Total (line) 2 5 30 4" xfId="46004"/>
    <cellStyle name="Total (line) 2 5 30 5" xfId="46005"/>
    <cellStyle name="Total (line) 2 5 31" xfId="6403"/>
    <cellStyle name="Total (line) 2 5 31 2" xfId="46006"/>
    <cellStyle name="Total (line) 2 5 31 2 2" xfId="46007"/>
    <cellStyle name="Total (line) 2 5 31 2 3" xfId="46008"/>
    <cellStyle name="Total (line) 2 5 31 2 4" xfId="46009"/>
    <cellStyle name="Total (line) 2 5 31 3" xfId="46010"/>
    <cellStyle name="Total (line) 2 5 31 4" xfId="46011"/>
    <cellStyle name="Total (line) 2 5 31 5" xfId="46012"/>
    <cellStyle name="Total (line) 2 5 32" xfId="6404"/>
    <cellStyle name="Total (line) 2 5 32 2" xfId="46013"/>
    <cellStyle name="Total (line) 2 5 32 2 2" xfId="46014"/>
    <cellStyle name="Total (line) 2 5 32 2 3" xfId="46015"/>
    <cellStyle name="Total (line) 2 5 32 2 4" xfId="46016"/>
    <cellStyle name="Total (line) 2 5 32 3" xfId="46017"/>
    <cellStyle name="Total (line) 2 5 32 4" xfId="46018"/>
    <cellStyle name="Total (line) 2 5 32 5" xfId="46019"/>
    <cellStyle name="Total (line) 2 5 33" xfId="6405"/>
    <cellStyle name="Total (line) 2 5 33 2" xfId="46020"/>
    <cellStyle name="Total (line) 2 5 33 2 2" xfId="46021"/>
    <cellStyle name="Total (line) 2 5 33 2 3" xfId="46022"/>
    <cellStyle name="Total (line) 2 5 33 2 4" xfId="46023"/>
    <cellStyle name="Total (line) 2 5 33 3" xfId="46024"/>
    <cellStyle name="Total (line) 2 5 33 4" xfId="46025"/>
    <cellStyle name="Total (line) 2 5 33 5" xfId="46026"/>
    <cellStyle name="Total (line) 2 5 34" xfId="6406"/>
    <cellStyle name="Total (line) 2 5 34 2" xfId="46027"/>
    <cellStyle name="Total (line) 2 5 34 2 2" xfId="46028"/>
    <cellStyle name="Total (line) 2 5 34 2 3" xfId="46029"/>
    <cellStyle name="Total (line) 2 5 34 2 4" xfId="46030"/>
    <cellStyle name="Total (line) 2 5 34 3" xfId="46031"/>
    <cellStyle name="Total (line) 2 5 34 4" xfId="46032"/>
    <cellStyle name="Total (line) 2 5 34 5" xfId="46033"/>
    <cellStyle name="Total (line) 2 5 35" xfId="6407"/>
    <cellStyle name="Total (line) 2 5 35 2" xfId="46034"/>
    <cellStyle name="Total (line) 2 5 35 2 2" xfId="46035"/>
    <cellStyle name="Total (line) 2 5 35 2 3" xfId="46036"/>
    <cellStyle name="Total (line) 2 5 35 2 4" xfId="46037"/>
    <cellStyle name="Total (line) 2 5 35 3" xfId="46038"/>
    <cellStyle name="Total (line) 2 5 35 4" xfId="46039"/>
    <cellStyle name="Total (line) 2 5 35 5" xfId="46040"/>
    <cellStyle name="Total (line) 2 5 36" xfId="6408"/>
    <cellStyle name="Total (line) 2 5 36 2" xfId="46041"/>
    <cellStyle name="Total (line) 2 5 36 2 2" xfId="46042"/>
    <cellStyle name="Total (line) 2 5 36 2 3" xfId="46043"/>
    <cellStyle name="Total (line) 2 5 36 2 4" xfId="46044"/>
    <cellStyle name="Total (line) 2 5 36 3" xfId="46045"/>
    <cellStyle name="Total (line) 2 5 36 4" xfId="46046"/>
    <cellStyle name="Total (line) 2 5 36 5" xfId="46047"/>
    <cellStyle name="Total (line) 2 5 37" xfId="6409"/>
    <cellStyle name="Total (line) 2 5 37 2" xfId="46048"/>
    <cellStyle name="Total (line) 2 5 37 2 2" xfId="46049"/>
    <cellStyle name="Total (line) 2 5 37 2 3" xfId="46050"/>
    <cellStyle name="Total (line) 2 5 37 2 4" xfId="46051"/>
    <cellStyle name="Total (line) 2 5 37 3" xfId="46052"/>
    <cellStyle name="Total (line) 2 5 37 4" xfId="46053"/>
    <cellStyle name="Total (line) 2 5 37 5" xfId="46054"/>
    <cellStyle name="Total (line) 2 5 38" xfId="6410"/>
    <cellStyle name="Total (line) 2 5 38 2" xfId="46055"/>
    <cellStyle name="Total (line) 2 5 38 2 2" xfId="46056"/>
    <cellStyle name="Total (line) 2 5 38 2 3" xfId="46057"/>
    <cellStyle name="Total (line) 2 5 38 2 4" xfId="46058"/>
    <cellStyle name="Total (line) 2 5 38 3" xfId="46059"/>
    <cellStyle name="Total (line) 2 5 38 4" xfId="46060"/>
    <cellStyle name="Total (line) 2 5 38 5" xfId="46061"/>
    <cellStyle name="Total (line) 2 5 39" xfId="6411"/>
    <cellStyle name="Total (line) 2 5 39 2" xfId="46062"/>
    <cellStyle name="Total (line) 2 5 39 2 2" xfId="46063"/>
    <cellStyle name="Total (line) 2 5 39 2 3" xfId="46064"/>
    <cellStyle name="Total (line) 2 5 39 2 4" xfId="46065"/>
    <cellStyle name="Total (line) 2 5 39 3" xfId="46066"/>
    <cellStyle name="Total (line) 2 5 39 4" xfId="46067"/>
    <cellStyle name="Total (line) 2 5 39 5" xfId="46068"/>
    <cellStyle name="Total (line) 2 5 4" xfId="6412"/>
    <cellStyle name="Total (line) 2 5 4 2" xfId="46069"/>
    <cellStyle name="Total (line) 2 5 4 2 2" xfId="46070"/>
    <cellStyle name="Total (line) 2 5 4 2 3" xfId="46071"/>
    <cellStyle name="Total (line) 2 5 4 2 4" xfId="46072"/>
    <cellStyle name="Total (line) 2 5 4 3" xfId="46073"/>
    <cellStyle name="Total (line) 2 5 4 4" xfId="46074"/>
    <cellStyle name="Total (line) 2 5 4 5" xfId="46075"/>
    <cellStyle name="Total (line) 2 5 40" xfId="6413"/>
    <cellStyle name="Total (line) 2 5 40 2" xfId="46076"/>
    <cellStyle name="Total (line) 2 5 40 2 2" xfId="46077"/>
    <cellStyle name="Total (line) 2 5 40 2 3" xfId="46078"/>
    <cellStyle name="Total (line) 2 5 40 2 4" xfId="46079"/>
    <cellStyle name="Total (line) 2 5 40 3" xfId="46080"/>
    <cellStyle name="Total (line) 2 5 40 4" xfId="46081"/>
    <cellStyle name="Total (line) 2 5 40 5" xfId="46082"/>
    <cellStyle name="Total (line) 2 5 41" xfId="6414"/>
    <cellStyle name="Total (line) 2 5 41 2" xfId="46083"/>
    <cellStyle name="Total (line) 2 5 41 2 2" xfId="46084"/>
    <cellStyle name="Total (line) 2 5 41 2 3" xfId="46085"/>
    <cellStyle name="Total (line) 2 5 41 2 4" xfId="46086"/>
    <cellStyle name="Total (line) 2 5 41 3" xfId="46087"/>
    <cellStyle name="Total (line) 2 5 41 4" xfId="46088"/>
    <cellStyle name="Total (line) 2 5 41 5" xfId="46089"/>
    <cellStyle name="Total (line) 2 5 42" xfId="6415"/>
    <cellStyle name="Total (line) 2 5 42 2" xfId="46090"/>
    <cellStyle name="Total (line) 2 5 42 2 2" xfId="46091"/>
    <cellStyle name="Total (line) 2 5 42 2 3" xfId="46092"/>
    <cellStyle name="Total (line) 2 5 42 2 4" xfId="46093"/>
    <cellStyle name="Total (line) 2 5 42 3" xfId="46094"/>
    <cellStyle name="Total (line) 2 5 42 4" xfId="46095"/>
    <cellStyle name="Total (line) 2 5 42 5" xfId="46096"/>
    <cellStyle name="Total (line) 2 5 43" xfId="6416"/>
    <cellStyle name="Total (line) 2 5 43 2" xfId="46097"/>
    <cellStyle name="Total (line) 2 5 43 2 2" xfId="46098"/>
    <cellStyle name="Total (line) 2 5 43 2 3" xfId="46099"/>
    <cellStyle name="Total (line) 2 5 43 2 4" xfId="46100"/>
    <cellStyle name="Total (line) 2 5 43 3" xfId="46101"/>
    <cellStyle name="Total (line) 2 5 43 4" xfId="46102"/>
    <cellStyle name="Total (line) 2 5 43 5" xfId="46103"/>
    <cellStyle name="Total (line) 2 5 44" xfId="6417"/>
    <cellStyle name="Total (line) 2 5 44 2" xfId="46104"/>
    <cellStyle name="Total (line) 2 5 44 2 2" xfId="46105"/>
    <cellStyle name="Total (line) 2 5 44 2 3" xfId="46106"/>
    <cellStyle name="Total (line) 2 5 44 2 4" xfId="46107"/>
    <cellStyle name="Total (line) 2 5 44 3" xfId="46108"/>
    <cellStyle name="Total (line) 2 5 44 4" xfId="46109"/>
    <cellStyle name="Total (line) 2 5 44 5" xfId="46110"/>
    <cellStyle name="Total (line) 2 5 45" xfId="46111"/>
    <cellStyle name="Total (line) 2 5 45 2" xfId="46112"/>
    <cellStyle name="Total (line) 2 5 45 3" xfId="46113"/>
    <cellStyle name="Total (line) 2 5 45 4" xfId="46114"/>
    <cellStyle name="Total (line) 2 5 46" xfId="46115"/>
    <cellStyle name="Total (line) 2 5 46 2" xfId="46116"/>
    <cellStyle name="Total (line) 2 5 46 3" xfId="46117"/>
    <cellStyle name="Total (line) 2 5 46 4" xfId="46118"/>
    <cellStyle name="Total (line) 2 5 47" xfId="46119"/>
    <cellStyle name="Total (line) 2 5 48" xfId="46120"/>
    <cellStyle name="Total (line) 2 5 49" xfId="46121"/>
    <cellStyle name="Total (line) 2 5 5" xfId="6418"/>
    <cellStyle name="Total (line) 2 5 5 2" xfId="46122"/>
    <cellStyle name="Total (line) 2 5 5 2 2" xfId="46123"/>
    <cellStyle name="Total (line) 2 5 5 2 3" xfId="46124"/>
    <cellStyle name="Total (line) 2 5 5 2 4" xfId="46125"/>
    <cellStyle name="Total (line) 2 5 5 3" xfId="46126"/>
    <cellStyle name="Total (line) 2 5 5 4" xfId="46127"/>
    <cellStyle name="Total (line) 2 5 5 5" xfId="46128"/>
    <cellStyle name="Total (line) 2 5 6" xfId="6419"/>
    <cellStyle name="Total (line) 2 5 6 2" xfId="46129"/>
    <cellStyle name="Total (line) 2 5 6 2 2" xfId="46130"/>
    <cellStyle name="Total (line) 2 5 6 2 3" xfId="46131"/>
    <cellStyle name="Total (line) 2 5 6 2 4" xfId="46132"/>
    <cellStyle name="Total (line) 2 5 6 3" xfId="46133"/>
    <cellStyle name="Total (line) 2 5 6 4" xfId="46134"/>
    <cellStyle name="Total (line) 2 5 6 5" xfId="46135"/>
    <cellStyle name="Total (line) 2 5 7" xfId="6420"/>
    <cellStyle name="Total (line) 2 5 7 2" xfId="46136"/>
    <cellStyle name="Total (line) 2 5 7 2 2" xfId="46137"/>
    <cellStyle name="Total (line) 2 5 7 2 3" xfId="46138"/>
    <cellStyle name="Total (line) 2 5 7 2 4" xfId="46139"/>
    <cellStyle name="Total (line) 2 5 7 3" xfId="46140"/>
    <cellStyle name="Total (line) 2 5 7 4" xfId="46141"/>
    <cellStyle name="Total (line) 2 5 7 5" xfId="46142"/>
    <cellStyle name="Total (line) 2 5 8" xfId="6421"/>
    <cellStyle name="Total (line) 2 5 8 2" xfId="46143"/>
    <cellStyle name="Total (line) 2 5 8 2 2" xfId="46144"/>
    <cellStyle name="Total (line) 2 5 8 2 3" xfId="46145"/>
    <cellStyle name="Total (line) 2 5 8 2 4" xfId="46146"/>
    <cellStyle name="Total (line) 2 5 8 3" xfId="46147"/>
    <cellStyle name="Total (line) 2 5 8 4" xfId="46148"/>
    <cellStyle name="Total (line) 2 5 8 5" xfId="46149"/>
    <cellStyle name="Total (line) 2 5 9" xfId="6422"/>
    <cellStyle name="Total (line) 2 5 9 2" xfId="46150"/>
    <cellStyle name="Total (line) 2 5 9 2 2" xfId="46151"/>
    <cellStyle name="Total (line) 2 5 9 2 3" xfId="46152"/>
    <cellStyle name="Total (line) 2 5 9 2 4" xfId="46153"/>
    <cellStyle name="Total (line) 2 5 9 3" xfId="46154"/>
    <cellStyle name="Total (line) 2 5 9 4" xfId="46155"/>
    <cellStyle name="Total (line) 2 5 9 5" xfId="46156"/>
    <cellStyle name="Total (line) 2 6" xfId="6423"/>
    <cellStyle name="Total (line) 2 6 2" xfId="46157"/>
    <cellStyle name="Total (line) 2 6 2 2" xfId="46158"/>
    <cellStyle name="Total (line) 2 6 2 3" xfId="46159"/>
    <cellStyle name="Total (line) 2 6 2 4" xfId="46160"/>
    <cellStyle name="Total (line) 2 6 3" xfId="46161"/>
    <cellStyle name="Total (line) 2 6 4" xfId="46162"/>
    <cellStyle name="Total (line) 2 6 5" xfId="46163"/>
    <cellStyle name="Total (line) 2 7" xfId="6424"/>
    <cellStyle name="Total (line) 2 7 2" xfId="46164"/>
    <cellStyle name="Total (line) 2 7 2 2" xfId="46165"/>
    <cellStyle name="Total (line) 2 7 2 3" xfId="46166"/>
    <cellStyle name="Total (line) 2 7 2 4" xfId="46167"/>
    <cellStyle name="Total (line) 2 7 3" xfId="46168"/>
    <cellStyle name="Total (line) 2 7 4" xfId="46169"/>
    <cellStyle name="Total (line) 2 7 5" xfId="46170"/>
    <cellStyle name="Total (line) 2 8" xfId="6425"/>
    <cellStyle name="Total (line) 2 8 2" xfId="46171"/>
    <cellStyle name="Total (line) 2 8 2 2" xfId="46172"/>
    <cellStyle name="Total (line) 2 8 2 3" xfId="46173"/>
    <cellStyle name="Total (line) 2 8 2 4" xfId="46174"/>
    <cellStyle name="Total (line) 2 8 3" xfId="46175"/>
    <cellStyle name="Total (line) 2 8 4" xfId="46176"/>
    <cellStyle name="Total (line) 2 8 5" xfId="46177"/>
    <cellStyle name="Total (line) 2 9" xfId="6426"/>
    <cellStyle name="Total (line) 2 9 2" xfId="46178"/>
    <cellStyle name="Total (line) 2 9 2 2" xfId="46179"/>
    <cellStyle name="Total (line) 2 9 2 3" xfId="46180"/>
    <cellStyle name="Total (line) 2 9 2 4" xfId="46181"/>
    <cellStyle name="Total (line) 2 9 3" xfId="46182"/>
    <cellStyle name="Total (line) 2 9 4" xfId="46183"/>
    <cellStyle name="Total (line) 2 9 5" xfId="46184"/>
    <cellStyle name="Total (line) 20" xfId="46185"/>
    <cellStyle name="Total (line) 3" xfId="6427"/>
    <cellStyle name="Total (line) 3 10" xfId="6428"/>
    <cellStyle name="Total (line) 3 10 2" xfId="46186"/>
    <cellStyle name="Total (line) 3 10 2 2" xfId="46187"/>
    <cellStyle name="Total (line) 3 10 2 3" xfId="46188"/>
    <cellStyle name="Total (line) 3 10 2 4" xfId="46189"/>
    <cellStyle name="Total (line) 3 10 3" xfId="46190"/>
    <cellStyle name="Total (line) 3 10 4" xfId="46191"/>
    <cellStyle name="Total (line) 3 10 5" xfId="46192"/>
    <cellStyle name="Total (line) 3 11" xfId="6429"/>
    <cellStyle name="Total (line) 3 11 2" xfId="46193"/>
    <cellStyle name="Total (line) 3 11 2 2" xfId="46194"/>
    <cellStyle name="Total (line) 3 11 2 3" xfId="46195"/>
    <cellStyle name="Total (line) 3 11 2 4" xfId="46196"/>
    <cellStyle name="Total (line) 3 11 3" xfId="46197"/>
    <cellStyle name="Total (line) 3 11 4" xfId="46198"/>
    <cellStyle name="Total (line) 3 11 5" xfId="46199"/>
    <cellStyle name="Total (line) 3 12" xfId="6430"/>
    <cellStyle name="Total (line) 3 12 2" xfId="46200"/>
    <cellStyle name="Total (line) 3 12 2 2" xfId="46201"/>
    <cellStyle name="Total (line) 3 12 2 3" xfId="46202"/>
    <cellStyle name="Total (line) 3 12 2 4" xfId="46203"/>
    <cellStyle name="Total (line) 3 12 3" xfId="46204"/>
    <cellStyle name="Total (line) 3 12 4" xfId="46205"/>
    <cellStyle name="Total (line) 3 12 5" xfId="46206"/>
    <cellStyle name="Total (line) 3 13" xfId="6431"/>
    <cellStyle name="Total (line) 3 13 2" xfId="46207"/>
    <cellStyle name="Total (line) 3 13 2 2" xfId="46208"/>
    <cellStyle name="Total (line) 3 13 2 3" xfId="46209"/>
    <cellStyle name="Total (line) 3 13 2 4" xfId="46210"/>
    <cellStyle name="Total (line) 3 13 3" xfId="46211"/>
    <cellStyle name="Total (line) 3 13 4" xfId="46212"/>
    <cellStyle name="Total (line) 3 13 5" xfId="46213"/>
    <cellStyle name="Total (line) 3 14" xfId="6432"/>
    <cellStyle name="Total (line) 3 14 2" xfId="46214"/>
    <cellStyle name="Total (line) 3 14 2 2" xfId="46215"/>
    <cellStyle name="Total (line) 3 14 2 3" xfId="46216"/>
    <cellStyle name="Total (line) 3 14 2 4" xfId="46217"/>
    <cellStyle name="Total (line) 3 14 3" xfId="46218"/>
    <cellStyle name="Total (line) 3 14 4" xfId="46219"/>
    <cellStyle name="Total (line) 3 14 5" xfId="46220"/>
    <cellStyle name="Total (line) 3 15" xfId="6433"/>
    <cellStyle name="Total (line) 3 15 2" xfId="46221"/>
    <cellStyle name="Total (line) 3 15 2 2" xfId="46222"/>
    <cellStyle name="Total (line) 3 15 2 3" xfId="46223"/>
    <cellStyle name="Total (line) 3 15 2 4" xfId="46224"/>
    <cellStyle name="Total (line) 3 15 3" xfId="46225"/>
    <cellStyle name="Total (line) 3 15 4" xfId="46226"/>
    <cellStyle name="Total (line) 3 15 5" xfId="46227"/>
    <cellStyle name="Total (line) 3 16" xfId="6434"/>
    <cellStyle name="Total (line) 3 16 2" xfId="46228"/>
    <cellStyle name="Total (line) 3 16 2 2" xfId="46229"/>
    <cellStyle name="Total (line) 3 16 2 3" xfId="46230"/>
    <cellStyle name="Total (line) 3 16 2 4" xfId="46231"/>
    <cellStyle name="Total (line) 3 16 3" xfId="46232"/>
    <cellStyle name="Total (line) 3 16 4" xfId="46233"/>
    <cellStyle name="Total (line) 3 16 5" xfId="46234"/>
    <cellStyle name="Total (line) 3 17" xfId="46235"/>
    <cellStyle name="Total (line) 3 2" xfId="6435"/>
    <cellStyle name="Total (line) 3 2 10" xfId="6436"/>
    <cellStyle name="Total (line) 3 2 10 2" xfId="46236"/>
    <cellStyle name="Total (line) 3 2 10 2 2" xfId="46237"/>
    <cellStyle name="Total (line) 3 2 10 2 3" xfId="46238"/>
    <cellStyle name="Total (line) 3 2 10 2 4" xfId="46239"/>
    <cellStyle name="Total (line) 3 2 10 3" xfId="46240"/>
    <cellStyle name="Total (line) 3 2 10 4" xfId="46241"/>
    <cellStyle name="Total (line) 3 2 10 5" xfId="46242"/>
    <cellStyle name="Total (line) 3 2 11" xfId="6437"/>
    <cellStyle name="Total (line) 3 2 11 2" xfId="46243"/>
    <cellStyle name="Total (line) 3 2 11 2 2" xfId="46244"/>
    <cellStyle name="Total (line) 3 2 11 2 3" xfId="46245"/>
    <cellStyle name="Total (line) 3 2 11 2 4" xfId="46246"/>
    <cellStyle name="Total (line) 3 2 11 3" xfId="46247"/>
    <cellStyle name="Total (line) 3 2 11 4" xfId="46248"/>
    <cellStyle name="Total (line) 3 2 11 5" xfId="46249"/>
    <cellStyle name="Total (line) 3 2 12" xfId="6438"/>
    <cellStyle name="Total (line) 3 2 12 2" xfId="46250"/>
    <cellStyle name="Total (line) 3 2 12 2 2" xfId="46251"/>
    <cellStyle name="Total (line) 3 2 12 2 3" xfId="46252"/>
    <cellStyle name="Total (line) 3 2 12 2 4" xfId="46253"/>
    <cellStyle name="Total (line) 3 2 12 3" xfId="46254"/>
    <cellStyle name="Total (line) 3 2 12 4" xfId="46255"/>
    <cellStyle name="Total (line) 3 2 12 5" xfId="46256"/>
    <cellStyle name="Total (line) 3 2 13" xfId="6439"/>
    <cellStyle name="Total (line) 3 2 13 2" xfId="46257"/>
    <cellStyle name="Total (line) 3 2 13 2 2" xfId="46258"/>
    <cellStyle name="Total (line) 3 2 13 2 3" xfId="46259"/>
    <cellStyle name="Total (line) 3 2 13 2 4" xfId="46260"/>
    <cellStyle name="Total (line) 3 2 13 3" xfId="46261"/>
    <cellStyle name="Total (line) 3 2 13 4" xfId="46262"/>
    <cellStyle name="Total (line) 3 2 13 5" xfId="46263"/>
    <cellStyle name="Total (line) 3 2 14" xfId="6440"/>
    <cellStyle name="Total (line) 3 2 14 2" xfId="46264"/>
    <cellStyle name="Total (line) 3 2 14 2 2" xfId="46265"/>
    <cellStyle name="Total (line) 3 2 14 2 3" xfId="46266"/>
    <cellStyle name="Total (line) 3 2 14 2 4" xfId="46267"/>
    <cellStyle name="Total (line) 3 2 14 3" xfId="46268"/>
    <cellStyle name="Total (line) 3 2 14 4" xfId="46269"/>
    <cellStyle name="Total (line) 3 2 14 5" xfId="46270"/>
    <cellStyle name="Total (line) 3 2 15" xfId="6441"/>
    <cellStyle name="Total (line) 3 2 15 2" xfId="46271"/>
    <cellStyle name="Total (line) 3 2 15 2 2" xfId="46272"/>
    <cellStyle name="Total (line) 3 2 15 2 3" xfId="46273"/>
    <cellStyle name="Total (line) 3 2 15 2 4" xfId="46274"/>
    <cellStyle name="Total (line) 3 2 15 3" xfId="46275"/>
    <cellStyle name="Total (line) 3 2 15 4" xfId="46276"/>
    <cellStyle name="Total (line) 3 2 15 5" xfId="46277"/>
    <cellStyle name="Total (line) 3 2 16" xfId="6442"/>
    <cellStyle name="Total (line) 3 2 16 2" xfId="46278"/>
    <cellStyle name="Total (line) 3 2 16 2 2" xfId="46279"/>
    <cellStyle name="Total (line) 3 2 16 2 3" xfId="46280"/>
    <cellStyle name="Total (line) 3 2 16 2 4" xfId="46281"/>
    <cellStyle name="Total (line) 3 2 16 3" xfId="46282"/>
    <cellStyle name="Total (line) 3 2 16 4" xfId="46283"/>
    <cellStyle name="Total (line) 3 2 16 5" xfId="46284"/>
    <cellStyle name="Total (line) 3 2 17" xfId="6443"/>
    <cellStyle name="Total (line) 3 2 17 2" xfId="46285"/>
    <cellStyle name="Total (line) 3 2 17 2 2" xfId="46286"/>
    <cellStyle name="Total (line) 3 2 17 2 3" xfId="46287"/>
    <cellStyle name="Total (line) 3 2 17 2 4" xfId="46288"/>
    <cellStyle name="Total (line) 3 2 17 3" xfId="46289"/>
    <cellStyle name="Total (line) 3 2 17 4" xfId="46290"/>
    <cellStyle name="Total (line) 3 2 17 5" xfId="46291"/>
    <cellStyle name="Total (line) 3 2 18" xfId="6444"/>
    <cellStyle name="Total (line) 3 2 18 2" xfId="46292"/>
    <cellStyle name="Total (line) 3 2 18 2 2" xfId="46293"/>
    <cellStyle name="Total (line) 3 2 18 2 3" xfId="46294"/>
    <cellStyle name="Total (line) 3 2 18 2 4" xfId="46295"/>
    <cellStyle name="Total (line) 3 2 18 3" xfId="46296"/>
    <cellStyle name="Total (line) 3 2 18 4" xfId="46297"/>
    <cellStyle name="Total (line) 3 2 18 5" xfId="46298"/>
    <cellStyle name="Total (line) 3 2 19" xfId="6445"/>
    <cellStyle name="Total (line) 3 2 19 2" xfId="46299"/>
    <cellStyle name="Total (line) 3 2 19 2 2" xfId="46300"/>
    <cellStyle name="Total (line) 3 2 19 2 3" xfId="46301"/>
    <cellStyle name="Total (line) 3 2 19 2 4" xfId="46302"/>
    <cellStyle name="Total (line) 3 2 19 3" xfId="46303"/>
    <cellStyle name="Total (line) 3 2 19 4" xfId="46304"/>
    <cellStyle name="Total (line) 3 2 19 5" xfId="46305"/>
    <cellStyle name="Total (line) 3 2 2" xfId="6446"/>
    <cellStyle name="Total (line) 3 2 2 10" xfId="6447"/>
    <cellStyle name="Total (line) 3 2 2 10 2" xfId="46306"/>
    <cellStyle name="Total (line) 3 2 2 10 2 2" xfId="46307"/>
    <cellStyle name="Total (line) 3 2 2 10 2 3" xfId="46308"/>
    <cellStyle name="Total (line) 3 2 2 10 2 4" xfId="46309"/>
    <cellStyle name="Total (line) 3 2 2 10 3" xfId="46310"/>
    <cellStyle name="Total (line) 3 2 2 10 4" xfId="46311"/>
    <cellStyle name="Total (line) 3 2 2 10 5" xfId="46312"/>
    <cellStyle name="Total (line) 3 2 2 11" xfId="6448"/>
    <cellStyle name="Total (line) 3 2 2 11 2" xfId="46313"/>
    <cellStyle name="Total (line) 3 2 2 11 2 2" xfId="46314"/>
    <cellStyle name="Total (line) 3 2 2 11 2 3" xfId="46315"/>
    <cellStyle name="Total (line) 3 2 2 11 2 4" xfId="46316"/>
    <cellStyle name="Total (line) 3 2 2 11 3" xfId="46317"/>
    <cellStyle name="Total (line) 3 2 2 11 4" xfId="46318"/>
    <cellStyle name="Total (line) 3 2 2 11 5" xfId="46319"/>
    <cellStyle name="Total (line) 3 2 2 12" xfId="6449"/>
    <cellStyle name="Total (line) 3 2 2 12 2" xfId="46320"/>
    <cellStyle name="Total (line) 3 2 2 12 2 2" xfId="46321"/>
    <cellStyle name="Total (line) 3 2 2 12 2 3" xfId="46322"/>
    <cellStyle name="Total (line) 3 2 2 12 2 4" xfId="46323"/>
    <cellStyle name="Total (line) 3 2 2 12 3" xfId="46324"/>
    <cellStyle name="Total (line) 3 2 2 12 4" xfId="46325"/>
    <cellStyle name="Total (line) 3 2 2 12 5" xfId="46326"/>
    <cellStyle name="Total (line) 3 2 2 13" xfId="6450"/>
    <cellStyle name="Total (line) 3 2 2 13 2" xfId="46327"/>
    <cellStyle name="Total (line) 3 2 2 13 2 2" xfId="46328"/>
    <cellStyle name="Total (line) 3 2 2 13 2 3" xfId="46329"/>
    <cellStyle name="Total (line) 3 2 2 13 2 4" xfId="46330"/>
    <cellStyle name="Total (line) 3 2 2 13 3" xfId="46331"/>
    <cellStyle name="Total (line) 3 2 2 13 4" xfId="46332"/>
    <cellStyle name="Total (line) 3 2 2 13 5" xfId="46333"/>
    <cellStyle name="Total (line) 3 2 2 14" xfId="6451"/>
    <cellStyle name="Total (line) 3 2 2 14 2" xfId="46334"/>
    <cellStyle name="Total (line) 3 2 2 14 2 2" xfId="46335"/>
    <cellStyle name="Total (line) 3 2 2 14 2 3" xfId="46336"/>
    <cellStyle name="Total (line) 3 2 2 14 2 4" xfId="46337"/>
    <cellStyle name="Total (line) 3 2 2 14 3" xfId="46338"/>
    <cellStyle name="Total (line) 3 2 2 14 4" xfId="46339"/>
    <cellStyle name="Total (line) 3 2 2 14 5" xfId="46340"/>
    <cellStyle name="Total (line) 3 2 2 15" xfId="6452"/>
    <cellStyle name="Total (line) 3 2 2 15 2" xfId="46341"/>
    <cellStyle name="Total (line) 3 2 2 15 2 2" xfId="46342"/>
    <cellStyle name="Total (line) 3 2 2 15 2 3" xfId="46343"/>
    <cellStyle name="Total (line) 3 2 2 15 2 4" xfId="46344"/>
    <cellStyle name="Total (line) 3 2 2 15 3" xfId="46345"/>
    <cellStyle name="Total (line) 3 2 2 15 4" xfId="46346"/>
    <cellStyle name="Total (line) 3 2 2 15 5" xfId="46347"/>
    <cellStyle name="Total (line) 3 2 2 16" xfId="6453"/>
    <cellStyle name="Total (line) 3 2 2 16 2" xfId="46348"/>
    <cellStyle name="Total (line) 3 2 2 16 2 2" xfId="46349"/>
    <cellStyle name="Total (line) 3 2 2 16 2 3" xfId="46350"/>
    <cellStyle name="Total (line) 3 2 2 16 2 4" xfId="46351"/>
    <cellStyle name="Total (line) 3 2 2 16 3" xfId="46352"/>
    <cellStyle name="Total (line) 3 2 2 16 4" xfId="46353"/>
    <cellStyle name="Total (line) 3 2 2 16 5" xfId="46354"/>
    <cellStyle name="Total (line) 3 2 2 17" xfId="6454"/>
    <cellStyle name="Total (line) 3 2 2 17 2" xfId="46355"/>
    <cellStyle name="Total (line) 3 2 2 17 2 2" xfId="46356"/>
    <cellStyle name="Total (line) 3 2 2 17 2 3" xfId="46357"/>
    <cellStyle name="Total (line) 3 2 2 17 2 4" xfId="46358"/>
    <cellStyle name="Total (line) 3 2 2 17 3" xfId="46359"/>
    <cellStyle name="Total (line) 3 2 2 17 4" xfId="46360"/>
    <cellStyle name="Total (line) 3 2 2 17 5" xfId="46361"/>
    <cellStyle name="Total (line) 3 2 2 18" xfId="6455"/>
    <cellStyle name="Total (line) 3 2 2 18 2" xfId="46362"/>
    <cellStyle name="Total (line) 3 2 2 18 2 2" xfId="46363"/>
    <cellStyle name="Total (line) 3 2 2 18 2 3" xfId="46364"/>
    <cellStyle name="Total (line) 3 2 2 18 2 4" xfId="46365"/>
    <cellStyle name="Total (line) 3 2 2 18 3" xfId="46366"/>
    <cellStyle name="Total (line) 3 2 2 18 4" xfId="46367"/>
    <cellStyle name="Total (line) 3 2 2 18 5" xfId="46368"/>
    <cellStyle name="Total (line) 3 2 2 19" xfId="6456"/>
    <cellStyle name="Total (line) 3 2 2 19 2" xfId="46369"/>
    <cellStyle name="Total (line) 3 2 2 19 2 2" xfId="46370"/>
    <cellStyle name="Total (line) 3 2 2 19 2 3" xfId="46371"/>
    <cellStyle name="Total (line) 3 2 2 19 2 4" xfId="46372"/>
    <cellStyle name="Total (line) 3 2 2 19 3" xfId="46373"/>
    <cellStyle name="Total (line) 3 2 2 19 4" xfId="46374"/>
    <cellStyle name="Total (line) 3 2 2 19 5" xfId="46375"/>
    <cellStyle name="Total (line) 3 2 2 2" xfId="6457"/>
    <cellStyle name="Total (line) 3 2 2 2 2" xfId="46376"/>
    <cellStyle name="Total (line) 3 2 2 2 2 2" xfId="46377"/>
    <cellStyle name="Total (line) 3 2 2 2 2 3" xfId="46378"/>
    <cellStyle name="Total (line) 3 2 2 2 2 4" xfId="46379"/>
    <cellStyle name="Total (line) 3 2 2 2 3" xfId="46380"/>
    <cellStyle name="Total (line) 3 2 2 2 4" xfId="46381"/>
    <cellStyle name="Total (line) 3 2 2 2 5" xfId="46382"/>
    <cellStyle name="Total (line) 3 2 2 20" xfId="6458"/>
    <cellStyle name="Total (line) 3 2 2 20 2" xfId="46383"/>
    <cellStyle name="Total (line) 3 2 2 20 2 2" xfId="46384"/>
    <cellStyle name="Total (line) 3 2 2 20 2 3" xfId="46385"/>
    <cellStyle name="Total (line) 3 2 2 20 2 4" xfId="46386"/>
    <cellStyle name="Total (line) 3 2 2 20 3" xfId="46387"/>
    <cellStyle name="Total (line) 3 2 2 20 4" xfId="46388"/>
    <cellStyle name="Total (line) 3 2 2 20 5" xfId="46389"/>
    <cellStyle name="Total (line) 3 2 2 21" xfId="6459"/>
    <cellStyle name="Total (line) 3 2 2 21 2" xfId="46390"/>
    <cellStyle name="Total (line) 3 2 2 21 2 2" xfId="46391"/>
    <cellStyle name="Total (line) 3 2 2 21 2 3" xfId="46392"/>
    <cellStyle name="Total (line) 3 2 2 21 2 4" xfId="46393"/>
    <cellStyle name="Total (line) 3 2 2 21 3" xfId="46394"/>
    <cellStyle name="Total (line) 3 2 2 21 4" xfId="46395"/>
    <cellStyle name="Total (line) 3 2 2 21 5" xfId="46396"/>
    <cellStyle name="Total (line) 3 2 2 22" xfId="6460"/>
    <cellStyle name="Total (line) 3 2 2 22 2" xfId="46397"/>
    <cellStyle name="Total (line) 3 2 2 22 2 2" xfId="46398"/>
    <cellStyle name="Total (line) 3 2 2 22 2 3" xfId="46399"/>
    <cellStyle name="Total (line) 3 2 2 22 2 4" xfId="46400"/>
    <cellStyle name="Total (line) 3 2 2 22 3" xfId="46401"/>
    <cellStyle name="Total (line) 3 2 2 22 4" xfId="46402"/>
    <cellStyle name="Total (line) 3 2 2 22 5" xfId="46403"/>
    <cellStyle name="Total (line) 3 2 2 23" xfId="6461"/>
    <cellStyle name="Total (line) 3 2 2 23 2" xfId="46404"/>
    <cellStyle name="Total (line) 3 2 2 23 2 2" xfId="46405"/>
    <cellStyle name="Total (line) 3 2 2 23 2 3" xfId="46406"/>
    <cellStyle name="Total (line) 3 2 2 23 2 4" xfId="46407"/>
    <cellStyle name="Total (line) 3 2 2 23 3" xfId="46408"/>
    <cellStyle name="Total (line) 3 2 2 23 4" xfId="46409"/>
    <cellStyle name="Total (line) 3 2 2 23 5" xfId="46410"/>
    <cellStyle name="Total (line) 3 2 2 24" xfId="6462"/>
    <cellStyle name="Total (line) 3 2 2 24 2" xfId="46411"/>
    <cellStyle name="Total (line) 3 2 2 24 2 2" xfId="46412"/>
    <cellStyle name="Total (line) 3 2 2 24 2 3" xfId="46413"/>
    <cellStyle name="Total (line) 3 2 2 24 2 4" xfId="46414"/>
    <cellStyle name="Total (line) 3 2 2 24 3" xfId="46415"/>
    <cellStyle name="Total (line) 3 2 2 24 4" xfId="46416"/>
    <cellStyle name="Total (line) 3 2 2 24 5" xfId="46417"/>
    <cellStyle name="Total (line) 3 2 2 25" xfId="6463"/>
    <cellStyle name="Total (line) 3 2 2 25 2" xfId="46418"/>
    <cellStyle name="Total (line) 3 2 2 25 2 2" xfId="46419"/>
    <cellStyle name="Total (line) 3 2 2 25 2 3" xfId="46420"/>
    <cellStyle name="Total (line) 3 2 2 25 2 4" xfId="46421"/>
    <cellStyle name="Total (line) 3 2 2 25 3" xfId="46422"/>
    <cellStyle name="Total (line) 3 2 2 25 4" xfId="46423"/>
    <cellStyle name="Total (line) 3 2 2 25 5" xfId="46424"/>
    <cellStyle name="Total (line) 3 2 2 26" xfId="6464"/>
    <cellStyle name="Total (line) 3 2 2 26 2" xfId="46425"/>
    <cellStyle name="Total (line) 3 2 2 26 2 2" xfId="46426"/>
    <cellStyle name="Total (line) 3 2 2 26 2 3" xfId="46427"/>
    <cellStyle name="Total (line) 3 2 2 26 2 4" xfId="46428"/>
    <cellStyle name="Total (line) 3 2 2 26 3" xfId="46429"/>
    <cellStyle name="Total (line) 3 2 2 26 4" xfId="46430"/>
    <cellStyle name="Total (line) 3 2 2 26 5" xfId="46431"/>
    <cellStyle name="Total (line) 3 2 2 27" xfId="6465"/>
    <cellStyle name="Total (line) 3 2 2 27 2" xfId="46432"/>
    <cellStyle name="Total (line) 3 2 2 27 2 2" xfId="46433"/>
    <cellStyle name="Total (line) 3 2 2 27 2 3" xfId="46434"/>
    <cellStyle name="Total (line) 3 2 2 27 2 4" xfId="46435"/>
    <cellStyle name="Total (line) 3 2 2 27 3" xfId="46436"/>
    <cellStyle name="Total (line) 3 2 2 27 4" xfId="46437"/>
    <cellStyle name="Total (line) 3 2 2 27 5" xfId="46438"/>
    <cellStyle name="Total (line) 3 2 2 28" xfId="6466"/>
    <cellStyle name="Total (line) 3 2 2 28 2" xfId="46439"/>
    <cellStyle name="Total (line) 3 2 2 28 2 2" xfId="46440"/>
    <cellStyle name="Total (line) 3 2 2 28 2 3" xfId="46441"/>
    <cellStyle name="Total (line) 3 2 2 28 2 4" xfId="46442"/>
    <cellStyle name="Total (line) 3 2 2 28 3" xfId="46443"/>
    <cellStyle name="Total (line) 3 2 2 28 4" xfId="46444"/>
    <cellStyle name="Total (line) 3 2 2 28 5" xfId="46445"/>
    <cellStyle name="Total (line) 3 2 2 29" xfId="6467"/>
    <cellStyle name="Total (line) 3 2 2 29 2" xfId="46446"/>
    <cellStyle name="Total (line) 3 2 2 29 2 2" xfId="46447"/>
    <cellStyle name="Total (line) 3 2 2 29 2 3" xfId="46448"/>
    <cellStyle name="Total (line) 3 2 2 29 2 4" xfId="46449"/>
    <cellStyle name="Total (line) 3 2 2 29 3" xfId="46450"/>
    <cellStyle name="Total (line) 3 2 2 29 4" xfId="46451"/>
    <cellStyle name="Total (line) 3 2 2 29 5" xfId="46452"/>
    <cellStyle name="Total (line) 3 2 2 3" xfId="6468"/>
    <cellStyle name="Total (line) 3 2 2 3 2" xfId="46453"/>
    <cellStyle name="Total (line) 3 2 2 3 2 2" xfId="46454"/>
    <cellStyle name="Total (line) 3 2 2 3 2 3" xfId="46455"/>
    <cellStyle name="Total (line) 3 2 2 3 2 4" xfId="46456"/>
    <cellStyle name="Total (line) 3 2 2 3 3" xfId="46457"/>
    <cellStyle name="Total (line) 3 2 2 3 4" xfId="46458"/>
    <cellStyle name="Total (line) 3 2 2 3 5" xfId="46459"/>
    <cellStyle name="Total (line) 3 2 2 30" xfId="6469"/>
    <cellStyle name="Total (line) 3 2 2 30 2" xfId="46460"/>
    <cellStyle name="Total (line) 3 2 2 30 2 2" xfId="46461"/>
    <cellStyle name="Total (line) 3 2 2 30 2 3" xfId="46462"/>
    <cellStyle name="Total (line) 3 2 2 30 2 4" xfId="46463"/>
    <cellStyle name="Total (line) 3 2 2 30 3" xfId="46464"/>
    <cellStyle name="Total (line) 3 2 2 30 4" xfId="46465"/>
    <cellStyle name="Total (line) 3 2 2 30 5" xfId="46466"/>
    <cellStyle name="Total (line) 3 2 2 31" xfId="6470"/>
    <cellStyle name="Total (line) 3 2 2 31 2" xfId="46467"/>
    <cellStyle name="Total (line) 3 2 2 31 2 2" xfId="46468"/>
    <cellStyle name="Total (line) 3 2 2 31 2 3" xfId="46469"/>
    <cellStyle name="Total (line) 3 2 2 31 2 4" xfId="46470"/>
    <cellStyle name="Total (line) 3 2 2 31 3" xfId="46471"/>
    <cellStyle name="Total (line) 3 2 2 31 4" xfId="46472"/>
    <cellStyle name="Total (line) 3 2 2 31 5" xfId="46473"/>
    <cellStyle name="Total (line) 3 2 2 32" xfId="6471"/>
    <cellStyle name="Total (line) 3 2 2 32 2" xfId="46474"/>
    <cellStyle name="Total (line) 3 2 2 32 2 2" xfId="46475"/>
    <cellStyle name="Total (line) 3 2 2 32 2 3" xfId="46476"/>
    <cellStyle name="Total (line) 3 2 2 32 2 4" xfId="46477"/>
    <cellStyle name="Total (line) 3 2 2 32 3" xfId="46478"/>
    <cellStyle name="Total (line) 3 2 2 32 4" xfId="46479"/>
    <cellStyle name="Total (line) 3 2 2 32 5" xfId="46480"/>
    <cellStyle name="Total (line) 3 2 2 33" xfId="6472"/>
    <cellStyle name="Total (line) 3 2 2 33 2" xfId="46481"/>
    <cellStyle name="Total (line) 3 2 2 33 2 2" xfId="46482"/>
    <cellStyle name="Total (line) 3 2 2 33 2 3" xfId="46483"/>
    <cellStyle name="Total (line) 3 2 2 33 2 4" xfId="46484"/>
    <cellStyle name="Total (line) 3 2 2 33 3" xfId="46485"/>
    <cellStyle name="Total (line) 3 2 2 33 4" xfId="46486"/>
    <cellStyle name="Total (line) 3 2 2 33 5" xfId="46487"/>
    <cellStyle name="Total (line) 3 2 2 34" xfId="6473"/>
    <cellStyle name="Total (line) 3 2 2 34 2" xfId="46488"/>
    <cellStyle name="Total (line) 3 2 2 34 2 2" xfId="46489"/>
    <cellStyle name="Total (line) 3 2 2 34 2 3" xfId="46490"/>
    <cellStyle name="Total (line) 3 2 2 34 2 4" xfId="46491"/>
    <cellStyle name="Total (line) 3 2 2 34 3" xfId="46492"/>
    <cellStyle name="Total (line) 3 2 2 34 4" xfId="46493"/>
    <cellStyle name="Total (line) 3 2 2 34 5" xfId="46494"/>
    <cellStyle name="Total (line) 3 2 2 35" xfId="6474"/>
    <cellStyle name="Total (line) 3 2 2 35 2" xfId="46495"/>
    <cellStyle name="Total (line) 3 2 2 35 2 2" xfId="46496"/>
    <cellStyle name="Total (line) 3 2 2 35 2 3" xfId="46497"/>
    <cellStyle name="Total (line) 3 2 2 35 2 4" xfId="46498"/>
    <cellStyle name="Total (line) 3 2 2 35 3" xfId="46499"/>
    <cellStyle name="Total (line) 3 2 2 35 4" xfId="46500"/>
    <cellStyle name="Total (line) 3 2 2 35 5" xfId="46501"/>
    <cellStyle name="Total (line) 3 2 2 36" xfId="6475"/>
    <cellStyle name="Total (line) 3 2 2 36 2" xfId="46502"/>
    <cellStyle name="Total (line) 3 2 2 36 2 2" xfId="46503"/>
    <cellStyle name="Total (line) 3 2 2 36 2 3" xfId="46504"/>
    <cellStyle name="Total (line) 3 2 2 36 2 4" xfId="46505"/>
    <cellStyle name="Total (line) 3 2 2 36 3" xfId="46506"/>
    <cellStyle name="Total (line) 3 2 2 36 4" xfId="46507"/>
    <cellStyle name="Total (line) 3 2 2 36 5" xfId="46508"/>
    <cellStyle name="Total (line) 3 2 2 37" xfId="6476"/>
    <cellStyle name="Total (line) 3 2 2 37 2" xfId="46509"/>
    <cellStyle name="Total (line) 3 2 2 37 2 2" xfId="46510"/>
    <cellStyle name="Total (line) 3 2 2 37 2 3" xfId="46511"/>
    <cellStyle name="Total (line) 3 2 2 37 2 4" xfId="46512"/>
    <cellStyle name="Total (line) 3 2 2 37 3" xfId="46513"/>
    <cellStyle name="Total (line) 3 2 2 37 4" xfId="46514"/>
    <cellStyle name="Total (line) 3 2 2 37 5" xfId="46515"/>
    <cellStyle name="Total (line) 3 2 2 38" xfId="6477"/>
    <cellStyle name="Total (line) 3 2 2 38 2" xfId="46516"/>
    <cellStyle name="Total (line) 3 2 2 38 2 2" xfId="46517"/>
    <cellStyle name="Total (line) 3 2 2 38 2 3" xfId="46518"/>
    <cellStyle name="Total (line) 3 2 2 38 2 4" xfId="46519"/>
    <cellStyle name="Total (line) 3 2 2 38 3" xfId="46520"/>
    <cellStyle name="Total (line) 3 2 2 38 4" xfId="46521"/>
    <cellStyle name="Total (line) 3 2 2 38 5" xfId="46522"/>
    <cellStyle name="Total (line) 3 2 2 39" xfId="6478"/>
    <cellStyle name="Total (line) 3 2 2 39 2" xfId="46523"/>
    <cellStyle name="Total (line) 3 2 2 39 2 2" xfId="46524"/>
    <cellStyle name="Total (line) 3 2 2 39 2 3" xfId="46525"/>
    <cellStyle name="Total (line) 3 2 2 39 2 4" xfId="46526"/>
    <cellStyle name="Total (line) 3 2 2 39 3" xfId="46527"/>
    <cellStyle name="Total (line) 3 2 2 39 4" xfId="46528"/>
    <cellStyle name="Total (line) 3 2 2 39 5" xfId="46529"/>
    <cellStyle name="Total (line) 3 2 2 4" xfId="6479"/>
    <cellStyle name="Total (line) 3 2 2 4 2" xfId="46530"/>
    <cellStyle name="Total (line) 3 2 2 4 2 2" xfId="46531"/>
    <cellStyle name="Total (line) 3 2 2 4 2 3" xfId="46532"/>
    <cellStyle name="Total (line) 3 2 2 4 2 4" xfId="46533"/>
    <cellStyle name="Total (line) 3 2 2 4 3" xfId="46534"/>
    <cellStyle name="Total (line) 3 2 2 4 4" xfId="46535"/>
    <cellStyle name="Total (line) 3 2 2 4 5" xfId="46536"/>
    <cellStyle name="Total (line) 3 2 2 40" xfId="6480"/>
    <cellStyle name="Total (line) 3 2 2 40 2" xfId="46537"/>
    <cellStyle name="Total (line) 3 2 2 40 2 2" xfId="46538"/>
    <cellStyle name="Total (line) 3 2 2 40 2 3" xfId="46539"/>
    <cellStyle name="Total (line) 3 2 2 40 2 4" xfId="46540"/>
    <cellStyle name="Total (line) 3 2 2 40 3" xfId="46541"/>
    <cellStyle name="Total (line) 3 2 2 40 4" xfId="46542"/>
    <cellStyle name="Total (line) 3 2 2 40 5" xfId="46543"/>
    <cellStyle name="Total (line) 3 2 2 41" xfId="6481"/>
    <cellStyle name="Total (line) 3 2 2 41 2" xfId="46544"/>
    <cellStyle name="Total (line) 3 2 2 41 2 2" xfId="46545"/>
    <cellStyle name="Total (line) 3 2 2 41 2 3" xfId="46546"/>
    <cellStyle name="Total (line) 3 2 2 41 2 4" xfId="46547"/>
    <cellStyle name="Total (line) 3 2 2 41 3" xfId="46548"/>
    <cellStyle name="Total (line) 3 2 2 41 4" xfId="46549"/>
    <cellStyle name="Total (line) 3 2 2 41 5" xfId="46550"/>
    <cellStyle name="Total (line) 3 2 2 42" xfId="6482"/>
    <cellStyle name="Total (line) 3 2 2 42 2" xfId="46551"/>
    <cellStyle name="Total (line) 3 2 2 42 2 2" xfId="46552"/>
    <cellStyle name="Total (line) 3 2 2 42 2 3" xfId="46553"/>
    <cellStyle name="Total (line) 3 2 2 42 2 4" xfId="46554"/>
    <cellStyle name="Total (line) 3 2 2 42 3" xfId="46555"/>
    <cellStyle name="Total (line) 3 2 2 42 4" xfId="46556"/>
    <cellStyle name="Total (line) 3 2 2 42 5" xfId="46557"/>
    <cellStyle name="Total (line) 3 2 2 43" xfId="6483"/>
    <cellStyle name="Total (line) 3 2 2 43 2" xfId="46558"/>
    <cellStyle name="Total (line) 3 2 2 43 2 2" xfId="46559"/>
    <cellStyle name="Total (line) 3 2 2 43 2 3" xfId="46560"/>
    <cellStyle name="Total (line) 3 2 2 43 2 4" xfId="46561"/>
    <cellStyle name="Total (line) 3 2 2 43 3" xfId="46562"/>
    <cellStyle name="Total (line) 3 2 2 43 4" xfId="46563"/>
    <cellStyle name="Total (line) 3 2 2 43 5" xfId="46564"/>
    <cellStyle name="Total (line) 3 2 2 44" xfId="6484"/>
    <cellStyle name="Total (line) 3 2 2 44 2" xfId="46565"/>
    <cellStyle name="Total (line) 3 2 2 44 2 2" xfId="46566"/>
    <cellStyle name="Total (line) 3 2 2 44 2 3" xfId="46567"/>
    <cellStyle name="Total (line) 3 2 2 44 2 4" xfId="46568"/>
    <cellStyle name="Total (line) 3 2 2 44 3" xfId="46569"/>
    <cellStyle name="Total (line) 3 2 2 44 4" xfId="46570"/>
    <cellStyle name="Total (line) 3 2 2 44 5" xfId="46571"/>
    <cellStyle name="Total (line) 3 2 2 45" xfId="46572"/>
    <cellStyle name="Total (line) 3 2 2 45 2" xfId="46573"/>
    <cellStyle name="Total (line) 3 2 2 45 3" xfId="46574"/>
    <cellStyle name="Total (line) 3 2 2 45 4" xfId="46575"/>
    <cellStyle name="Total (line) 3 2 2 46" xfId="46576"/>
    <cellStyle name="Total (line) 3 2 2 46 2" xfId="46577"/>
    <cellStyle name="Total (line) 3 2 2 46 3" xfId="46578"/>
    <cellStyle name="Total (line) 3 2 2 46 4" xfId="46579"/>
    <cellStyle name="Total (line) 3 2 2 47" xfId="46580"/>
    <cellStyle name="Total (line) 3 2 2 48" xfId="46581"/>
    <cellStyle name="Total (line) 3 2 2 49" xfId="46582"/>
    <cellStyle name="Total (line) 3 2 2 5" xfId="6485"/>
    <cellStyle name="Total (line) 3 2 2 5 2" xfId="46583"/>
    <cellStyle name="Total (line) 3 2 2 5 2 2" xfId="46584"/>
    <cellStyle name="Total (line) 3 2 2 5 2 3" xfId="46585"/>
    <cellStyle name="Total (line) 3 2 2 5 2 4" xfId="46586"/>
    <cellStyle name="Total (line) 3 2 2 5 3" xfId="46587"/>
    <cellStyle name="Total (line) 3 2 2 5 4" xfId="46588"/>
    <cellStyle name="Total (line) 3 2 2 5 5" xfId="46589"/>
    <cellStyle name="Total (line) 3 2 2 6" xfId="6486"/>
    <cellStyle name="Total (line) 3 2 2 6 2" xfId="46590"/>
    <cellStyle name="Total (line) 3 2 2 6 2 2" xfId="46591"/>
    <cellStyle name="Total (line) 3 2 2 6 2 3" xfId="46592"/>
    <cellStyle name="Total (line) 3 2 2 6 2 4" xfId="46593"/>
    <cellStyle name="Total (line) 3 2 2 6 3" xfId="46594"/>
    <cellStyle name="Total (line) 3 2 2 6 4" xfId="46595"/>
    <cellStyle name="Total (line) 3 2 2 6 5" xfId="46596"/>
    <cellStyle name="Total (line) 3 2 2 7" xfId="6487"/>
    <cellStyle name="Total (line) 3 2 2 7 2" xfId="46597"/>
    <cellStyle name="Total (line) 3 2 2 7 2 2" xfId="46598"/>
    <cellStyle name="Total (line) 3 2 2 7 2 3" xfId="46599"/>
    <cellStyle name="Total (line) 3 2 2 7 2 4" xfId="46600"/>
    <cellStyle name="Total (line) 3 2 2 7 3" xfId="46601"/>
    <cellStyle name="Total (line) 3 2 2 7 4" xfId="46602"/>
    <cellStyle name="Total (line) 3 2 2 7 5" xfId="46603"/>
    <cellStyle name="Total (line) 3 2 2 8" xfId="6488"/>
    <cellStyle name="Total (line) 3 2 2 8 2" xfId="46604"/>
    <cellStyle name="Total (line) 3 2 2 8 2 2" xfId="46605"/>
    <cellStyle name="Total (line) 3 2 2 8 2 3" xfId="46606"/>
    <cellStyle name="Total (line) 3 2 2 8 2 4" xfId="46607"/>
    <cellStyle name="Total (line) 3 2 2 8 3" xfId="46608"/>
    <cellStyle name="Total (line) 3 2 2 8 4" xfId="46609"/>
    <cellStyle name="Total (line) 3 2 2 8 5" xfId="46610"/>
    <cellStyle name="Total (line) 3 2 2 9" xfId="6489"/>
    <cellStyle name="Total (line) 3 2 2 9 2" xfId="46611"/>
    <cellStyle name="Total (line) 3 2 2 9 2 2" xfId="46612"/>
    <cellStyle name="Total (line) 3 2 2 9 2 3" xfId="46613"/>
    <cellStyle name="Total (line) 3 2 2 9 2 4" xfId="46614"/>
    <cellStyle name="Total (line) 3 2 2 9 3" xfId="46615"/>
    <cellStyle name="Total (line) 3 2 2 9 4" xfId="46616"/>
    <cellStyle name="Total (line) 3 2 2 9 5" xfId="46617"/>
    <cellStyle name="Total (line) 3 2 20" xfId="6490"/>
    <cellStyle name="Total (line) 3 2 20 2" xfId="46618"/>
    <cellStyle name="Total (line) 3 2 20 2 2" xfId="46619"/>
    <cellStyle name="Total (line) 3 2 20 2 3" xfId="46620"/>
    <cellStyle name="Total (line) 3 2 20 2 4" xfId="46621"/>
    <cellStyle name="Total (line) 3 2 20 3" xfId="46622"/>
    <cellStyle name="Total (line) 3 2 20 4" xfId="46623"/>
    <cellStyle name="Total (line) 3 2 20 5" xfId="46624"/>
    <cellStyle name="Total (line) 3 2 21" xfId="6491"/>
    <cellStyle name="Total (line) 3 2 21 2" xfId="46625"/>
    <cellStyle name="Total (line) 3 2 21 2 2" xfId="46626"/>
    <cellStyle name="Total (line) 3 2 21 2 3" xfId="46627"/>
    <cellStyle name="Total (line) 3 2 21 2 4" xfId="46628"/>
    <cellStyle name="Total (line) 3 2 21 3" xfId="46629"/>
    <cellStyle name="Total (line) 3 2 21 4" xfId="46630"/>
    <cellStyle name="Total (line) 3 2 21 5" xfId="46631"/>
    <cellStyle name="Total (line) 3 2 22" xfId="6492"/>
    <cellStyle name="Total (line) 3 2 22 2" xfId="46632"/>
    <cellStyle name="Total (line) 3 2 22 2 2" xfId="46633"/>
    <cellStyle name="Total (line) 3 2 22 2 3" xfId="46634"/>
    <cellStyle name="Total (line) 3 2 22 2 4" xfId="46635"/>
    <cellStyle name="Total (line) 3 2 22 3" xfId="46636"/>
    <cellStyle name="Total (line) 3 2 22 4" xfId="46637"/>
    <cellStyle name="Total (line) 3 2 22 5" xfId="46638"/>
    <cellStyle name="Total (line) 3 2 23" xfId="6493"/>
    <cellStyle name="Total (line) 3 2 23 2" xfId="46639"/>
    <cellStyle name="Total (line) 3 2 23 2 2" xfId="46640"/>
    <cellStyle name="Total (line) 3 2 23 2 3" xfId="46641"/>
    <cellStyle name="Total (line) 3 2 23 2 4" xfId="46642"/>
    <cellStyle name="Total (line) 3 2 23 3" xfId="46643"/>
    <cellStyle name="Total (line) 3 2 23 4" xfId="46644"/>
    <cellStyle name="Total (line) 3 2 23 5" xfId="46645"/>
    <cellStyle name="Total (line) 3 2 24" xfId="6494"/>
    <cellStyle name="Total (line) 3 2 24 2" xfId="46646"/>
    <cellStyle name="Total (line) 3 2 24 2 2" xfId="46647"/>
    <cellStyle name="Total (line) 3 2 24 2 3" xfId="46648"/>
    <cellStyle name="Total (line) 3 2 24 2 4" xfId="46649"/>
    <cellStyle name="Total (line) 3 2 24 3" xfId="46650"/>
    <cellStyle name="Total (line) 3 2 24 4" xfId="46651"/>
    <cellStyle name="Total (line) 3 2 24 5" xfId="46652"/>
    <cellStyle name="Total (line) 3 2 25" xfId="6495"/>
    <cellStyle name="Total (line) 3 2 25 2" xfId="46653"/>
    <cellStyle name="Total (line) 3 2 25 2 2" xfId="46654"/>
    <cellStyle name="Total (line) 3 2 25 2 3" xfId="46655"/>
    <cellStyle name="Total (line) 3 2 25 2 4" xfId="46656"/>
    <cellStyle name="Total (line) 3 2 25 3" xfId="46657"/>
    <cellStyle name="Total (line) 3 2 25 4" xfId="46658"/>
    <cellStyle name="Total (line) 3 2 25 5" xfId="46659"/>
    <cellStyle name="Total (line) 3 2 26" xfId="6496"/>
    <cellStyle name="Total (line) 3 2 26 2" xfId="46660"/>
    <cellStyle name="Total (line) 3 2 26 2 2" xfId="46661"/>
    <cellStyle name="Total (line) 3 2 26 2 3" xfId="46662"/>
    <cellStyle name="Total (line) 3 2 26 2 4" xfId="46663"/>
    <cellStyle name="Total (line) 3 2 26 3" xfId="46664"/>
    <cellStyle name="Total (line) 3 2 26 4" xfId="46665"/>
    <cellStyle name="Total (line) 3 2 26 5" xfId="46666"/>
    <cellStyle name="Total (line) 3 2 27" xfId="6497"/>
    <cellStyle name="Total (line) 3 2 27 2" xfId="46667"/>
    <cellStyle name="Total (line) 3 2 27 2 2" xfId="46668"/>
    <cellStyle name="Total (line) 3 2 27 2 3" xfId="46669"/>
    <cellStyle name="Total (line) 3 2 27 2 4" xfId="46670"/>
    <cellStyle name="Total (line) 3 2 27 3" xfId="46671"/>
    <cellStyle name="Total (line) 3 2 27 4" xfId="46672"/>
    <cellStyle name="Total (line) 3 2 27 5" xfId="46673"/>
    <cellStyle name="Total (line) 3 2 28" xfId="6498"/>
    <cellStyle name="Total (line) 3 2 28 2" xfId="46674"/>
    <cellStyle name="Total (line) 3 2 28 2 2" xfId="46675"/>
    <cellStyle name="Total (line) 3 2 28 2 3" xfId="46676"/>
    <cellStyle name="Total (line) 3 2 28 2 4" xfId="46677"/>
    <cellStyle name="Total (line) 3 2 28 3" xfId="46678"/>
    <cellStyle name="Total (line) 3 2 28 4" xfId="46679"/>
    <cellStyle name="Total (line) 3 2 28 5" xfId="46680"/>
    <cellStyle name="Total (line) 3 2 29" xfId="6499"/>
    <cellStyle name="Total (line) 3 2 29 2" xfId="46681"/>
    <cellStyle name="Total (line) 3 2 29 2 2" xfId="46682"/>
    <cellStyle name="Total (line) 3 2 29 2 3" xfId="46683"/>
    <cellStyle name="Total (line) 3 2 29 2 4" xfId="46684"/>
    <cellStyle name="Total (line) 3 2 29 3" xfId="46685"/>
    <cellStyle name="Total (line) 3 2 29 4" xfId="46686"/>
    <cellStyle name="Total (line) 3 2 29 5" xfId="46687"/>
    <cellStyle name="Total (line) 3 2 3" xfId="6500"/>
    <cellStyle name="Total (line) 3 2 3 2" xfId="46688"/>
    <cellStyle name="Total (line) 3 2 3 2 2" xfId="46689"/>
    <cellStyle name="Total (line) 3 2 3 2 3" xfId="46690"/>
    <cellStyle name="Total (line) 3 2 3 2 4" xfId="46691"/>
    <cellStyle name="Total (line) 3 2 3 3" xfId="46692"/>
    <cellStyle name="Total (line) 3 2 3 4" xfId="46693"/>
    <cellStyle name="Total (line) 3 2 3 5" xfId="46694"/>
    <cellStyle name="Total (line) 3 2 30" xfId="6501"/>
    <cellStyle name="Total (line) 3 2 30 2" xfId="46695"/>
    <cellStyle name="Total (line) 3 2 30 2 2" xfId="46696"/>
    <cellStyle name="Total (line) 3 2 30 2 3" xfId="46697"/>
    <cellStyle name="Total (line) 3 2 30 2 4" xfId="46698"/>
    <cellStyle name="Total (line) 3 2 30 3" xfId="46699"/>
    <cellStyle name="Total (line) 3 2 30 4" xfId="46700"/>
    <cellStyle name="Total (line) 3 2 30 5" xfId="46701"/>
    <cellStyle name="Total (line) 3 2 31" xfId="6502"/>
    <cellStyle name="Total (line) 3 2 31 2" xfId="46702"/>
    <cellStyle name="Total (line) 3 2 31 2 2" xfId="46703"/>
    <cellStyle name="Total (line) 3 2 31 2 3" xfId="46704"/>
    <cellStyle name="Total (line) 3 2 31 2 4" xfId="46705"/>
    <cellStyle name="Total (line) 3 2 31 3" xfId="46706"/>
    <cellStyle name="Total (line) 3 2 31 4" xfId="46707"/>
    <cellStyle name="Total (line) 3 2 31 5" xfId="46708"/>
    <cellStyle name="Total (line) 3 2 32" xfId="6503"/>
    <cellStyle name="Total (line) 3 2 32 2" xfId="46709"/>
    <cellStyle name="Total (line) 3 2 32 2 2" xfId="46710"/>
    <cellStyle name="Total (line) 3 2 32 2 3" xfId="46711"/>
    <cellStyle name="Total (line) 3 2 32 2 4" xfId="46712"/>
    <cellStyle name="Total (line) 3 2 32 3" xfId="46713"/>
    <cellStyle name="Total (line) 3 2 32 4" xfId="46714"/>
    <cellStyle name="Total (line) 3 2 32 5" xfId="46715"/>
    <cellStyle name="Total (line) 3 2 33" xfId="6504"/>
    <cellStyle name="Total (line) 3 2 33 2" xfId="46716"/>
    <cellStyle name="Total (line) 3 2 33 2 2" xfId="46717"/>
    <cellStyle name="Total (line) 3 2 33 2 3" xfId="46718"/>
    <cellStyle name="Total (line) 3 2 33 2 4" xfId="46719"/>
    <cellStyle name="Total (line) 3 2 33 3" xfId="46720"/>
    <cellStyle name="Total (line) 3 2 33 4" xfId="46721"/>
    <cellStyle name="Total (line) 3 2 33 5" xfId="46722"/>
    <cellStyle name="Total (line) 3 2 34" xfId="6505"/>
    <cellStyle name="Total (line) 3 2 34 2" xfId="46723"/>
    <cellStyle name="Total (line) 3 2 34 2 2" xfId="46724"/>
    <cellStyle name="Total (line) 3 2 34 2 3" xfId="46725"/>
    <cellStyle name="Total (line) 3 2 34 2 4" xfId="46726"/>
    <cellStyle name="Total (line) 3 2 34 3" xfId="46727"/>
    <cellStyle name="Total (line) 3 2 34 4" xfId="46728"/>
    <cellStyle name="Total (line) 3 2 34 5" xfId="46729"/>
    <cellStyle name="Total (line) 3 2 35" xfId="6506"/>
    <cellStyle name="Total (line) 3 2 35 2" xfId="46730"/>
    <cellStyle name="Total (line) 3 2 35 2 2" xfId="46731"/>
    <cellStyle name="Total (line) 3 2 35 2 3" xfId="46732"/>
    <cellStyle name="Total (line) 3 2 35 2 4" xfId="46733"/>
    <cellStyle name="Total (line) 3 2 35 3" xfId="46734"/>
    <cellStyle name="Total (line) 3 2 35 4" xfId="46735"/>
    <cellStyle name="Total (line) 3 2 35 5" xfId="46736"/>
    <cellStyle name="Total (line) 3 2 36" xfId="6507"/>
    <cellStyle name="Total (line) 3 2 36 2" xfId="46737"/>
    <cellStyle name="Total (line) 3 2 36 2 2" xfId="46738"/>
    <cellStyle name="Total (line) 3 2 36 2 3" xfId="46739"/>
    <cellStyle name="Total (line) 3 2 36 2 4" xfId="46740"/>
    <cellStyle name="Total (line) 3 2 36 3" xfId="46741"/>
    <cellStyle name="Total (line) 3 2 36 4" xfId="46742"/>
    <cellStyle name="Total (line) 3 2 36 5" xfId="46743"/>
    <cellStyle name="Total (line) 3 2 37" xfId="6508"/>
    <cellStyle name="Total (line) 3 2 37 2" xfId="46744"/>
    <cellStyle name="Total (line) 3 2 37 2 2" xfId="46745"/>
    <cellStyle name="Total (line) 3 2 37 2 3" xfId="46746"/>
    <cellStyle name="Total (line) 3 2 37 2 4" xfId="46747"/>
    <cellStyle name="Total (line) 3 2 37 3" xfId="46748"/>
    <cellStyle name="Total (line) 3 2 37 4" xfId="46749"/>
    <cellStyle name="Total (line) 3 2 37 5" xfId="46750"/>
    <cellStyle name="Total (line) 3 2 38" xfId="6509"/>
    <cellStyle name="Total (line) 3 2 38 2" xfId="46751"/>
    <cellStyle name="Total (line) 3 2 38 2 2" xfId="46752"/>
    <cellStyle name="Total (line) 3 2 38 2 3" xfId="46753"/>
    <cellStyle name="Total (line) 3 2 38 2 4" xfId="46754"/>
    <cellStyle name="Total (line) 3 2 38 3" xfId="46755"/>
    <cellStyle name="Total (line) 3 2 38 4" xfId="46756"/>
    <cellStyle name="Total (line) 3 2 38 5" xfId="46757"/>
    <cellStyle name="Total (line) 3 2 39" xfId="6510"/>
    <cellStyle name="Total (line) 3 2 39 2" xfId="46758"/>
    <cellStyle name="Total (line) 3 2 39 2 2" xfId="46759"/>
    <cellStyle name="Total (line) 3 2 39 2 3" xfId="46760"/>
    <cellStyle name="Total (line) 3 2 39 2 4" xfId="46761"/>
    <cellStyle name="Total (line) 3 2 39 3" xfId="46762"/>
    <cellStyle name="Total (line) 3 2 39 4" xfId="46763"/>
    <cellStyle name="Total (line) 3 2 39 5" xfId="46764"/>
    <cellStyle name="Total (line) 3 2 4" xfId="6511"/>
    <cellStyle name="Total (line) 3 2 4 2" xfId="46765"/>
    <cellStyle name="Total (line) 3 2 4 2 2" xfId="46766"/>
    <cellStyle name="Total (line) 3 2 4 2 3" xfId="46767"/>
    <cellStyle name="Total (line) 3 2 4 2 4" xfId="46768"/>
    <cellStyle name="Total (line) 3 2 4 3" xfId="46769"/>
    <cellStyle name="Total (line) 3 2 4 4" xfId="46770"/>
    <cellStyle name="Total (line) 3 2 4 5" xfId="46771"/>
    <cellStyle name="Total (line) 3 2 40" xfId="6512"/>
    <cellStyle name="Total (line) 3 2 40 2" xfId="46772"/>
    <cellStyle name="Total (line) 3 2 40 2 2" xfId="46773"/>
    <cellStyle name="Total (line) 3 2 40 2 3" xfId="46774"/>
    <cellStyle name="Total (line) 3 2 40 2 4" xfId="46775"/>
    <cellStyle name="Total (line) 3 2 40 3" xfId="46776"/>
    <cellStyle name="Total (line) 3 2 40 4" xfId="46777"/>
    <cellStyle name="Total (line) 3 2 40 5" xfId="46778"/>
    <cellStyle name="Total (line) 3 2 41" xfId="6513"/>
    <cellStyle name="Total (line) 3 2 41 2" xfId="46779"/>
    <cellStyle name="Total (line) 3 2 41 2 2" xfId="46780"/>
    <cellStyle name="Total (line) 3 2 41 2 3" xfId="46781"/>
    <cellStyle name="Total (line) 3 2 41 2 4" xfId="46782"/>
    <cellStyle name="Total (line) 3 2 41 3" xfId="46783"/>
    <cellStyle name="Total (line) 3 2 41 4" xfId="46784"/>
    <cellStyle name="Total (line) 3 2 41 5" xfId="46785"/>
    <cellStyle name="Total (line) 3 2 42" xfId="6514"/>
    <cellStyle name="Total (line) 3 2 42 2" xfId="46786"/>
    <cellStyle name="Total (line) 3 2 42 2 2" xfId="46787"/>
    <cellStyle name="Total (line) 3 2 42 2 3" xfId="46788"/>
    <cellStyle name="Total (line) 3 2 42 2 4" xfId="46789"/>
    <cellStyle name="Total (line) 3 2 42 3" xfId="46790"/>
    <cellStyle name="Total (line) 3 2 42 4" xfId="46791"/>
    <cellStyle name="Total (line) 3 2 42 5" xfId="46792"/>
    <cellStyle name="Total (line) 3 2 43" xfId="6515"/>
    <cellStyle name="Total (line) 3 2 43 2" xfId="46793"/>
    <cellStyle name="Total (line) 3 2 43 2 2" xfId="46794"/>
    <cellStyle name="Total (line) 3 2 43 2 3" xfId="46795"/>
    <cellStyle name="Total (line) 3 2 43 2 4" xfId="46796"/>
    <cellStyle name="Total (line) 3 2 43 3" xfId="46797"/>
    <cellStyle name="Total (line) 3 2 43 4" xfId="46798"/>
    <cellStyle name="Total (line) 3 2 43 5" xfId="46799"/>
    <cellStyle name="Total (line) 3 2 44" xfId="6516"/>
    <cellStyle name="Total (line) 3 2 44 2" xfId="46800"/>
    <cellStyle name="Total (line) 3 2 44 2 2" xfId="46801"/>
    <cellStyle name="Total (line) 3 2 44 2 3" xfId="46802"/>
    <cellStyle name="Total (line) 3 2 44 2 4" xfId="46803"/>
    <cellStyle name="Total (line) 3 2 44 3" xfId="46804"/>
    <cellStyle name="Total (line) 3 2 44 4" xfId="46805"/>
    <cellStyle name="Total (line) 3 2 44 5" xfId="46806"/>
    <cellStyle name="Total (line) 3 2 45" xfId="6517"/>
    <cellStyle name="Total (line) 3 2 45 2" xfId="46807"/>
    <cellStyle name="Total (line) 3 2 45 2 2" xfId="46808"/>
    <cellStyle name="Total (line) 3 2 45 2 3" xfId="46809"/>
    <cellStyle name="Total (line) 3 2 45 2 4" xfId="46810"/>
    <cellStyle name="Total (line) 3 2 45 3" xfId="46811"/>
    <cellStyle name="Total (line) 3 2 45 4" xfId="46812"/>
    <cellStyle name="Total (line) 3 2 45 5" xfId="46813"/>
    <cellStyle name="Total (line) 3 2 46" xfId="46814"/>
    <cellStyle name="Total (line) 3 2 46 2" xfId="46815"/>
    <cellStyle name="Total (line) 3 2 46 3" xfId="46816"/>
    <cellStyle name="Total (line) 3 2 46 4" xfId="46817"/>
    <cellStyle name="Total (line) 3 2 47" xfId="46818"/>
    <cellStyle name="Total (line) 3 2 47 2" xfId="46819"/>
    <cellStyle name="Total (line) 3 2 47 3" xfId="46820"/>
    <cellStyle name="Total (line) 3 2 47 4" xfId="46821"/>
    <cellStyle name="Total (line) 3 2 48" xfId="46822"/>
    <cellStyle name="Total (line) 3 2 49" xfId="46823"/>
    <cellStyle name="Total (line) 3 2 5" xfId="6518"/>
    <cellStyle name="Total (line) 3 2 5 2" xfId="46824"/>
    <cellStyle name="Total (line) 3 2 5 2 2" xfId="46825"/>
    <cellStyle name="Total (line) 3 2 5 2 3" xfId="46826"/>
    <cellStyle name="Total (line) 3 2 5 2 4" xfId="46827"/>
    <cellStyle name="Total (line) 3 2 5 3" xfId="46828"/>
    <cellStyle name="Total (line) 3 2 5 4" xfId="46829"/>
    <cellStyle name="Total (line) 3 2 5 5" xfId="46830"/>
    <cellStyle name="Total (line) 3 2 50" xfId="46831"/>
    <cellStyle name="Total (line) 3 2 6" xfId="6519"/>
    <cellStyle name="Total (line) 3 2 6 2" xfId="46832"/>
    <cellStyle name="Total (line) 3 2 6 2 2" xfId="46833"/>
    <cellStyle name="Total (line) 3 2 6 2 3" xfId="46834"/>
    <cellStyle name="Total (line) 3 2 6 2 4" xfId="46835"/>
    <cellStyle name="Total (line) 3 2 6 3" xfId="46836"/>
    <cellStyle name="Total (line) 3 2 6 4" xfId="46837"/>
    <cellStyle name="Total (line) 3 2 6 5" xfId="46838"/>
    <cellStyle name="Total (line) 3 2 7" xfId="6520"/>
    <cellStyle name="Total (line) 3 2 7 2" xfId="46839"/>
    <cellStyle name="Total (line) 3 2 7 2 2" xfId="46840"/>
    <cellStyle name="Total (line) 3 2 7 2 3" xfId="46841"/>
    <cellStyle name="Total (line) 3 2 7 2 4" xfId="46842"/>
    <cellStyle name="Total (line) 3 2 7 3" xfId="46843"/>
    <cellStyle name="Total (line) 3 2 7 4" xfId="46844"/>
    <cellStyle name="Total (line) 3 2 7 5" xfId="46845"/>
    <cellStyle name="Total (line) 3 2 8" xfId="6521"/>
    <cellStyle name="Total (line) 3 2 8 2" xfId="46846"/>
    <cellStyle name="Total (line) 3 2 8 2 2" xfId="46847"/>
    <cellStyle name="Total (line) 3 2 8 2 3" xfId="46848"/>
    <cellStyle name="Total (line) 3 2 8 2 4" xfId="46849"/>
    <cellStyle name="Total (line) 3 2 8 3" xfId="46850"/>
    <cellStyle name="Total (line) 3 2 8 4" xfId="46851"/>
    <cellStyle name="Total (line) 3 2 8 5" xfId="46852"/>
    <cellStyle name="Total (line) 3 2 9" xfId="6522"/>
    <cellStyle name="Total (line) 3 2 9 2" xfId="46853"/>
    <cellStyle name="Total (line) 3 2 9 2 2" xfId="46854"/>
    <cellStyle name="Total (line) 3 2 9 2 3" xfId="46855"/>
    <cellStyle name="Total (line) 3 2 9 2 4" xfId="46856"/>
    <cellStyle name="Total (line) 3 2 9 3" xfId="46857"/>
    <cellStyle name="Total (line) 3 2 9 4" xfId="46858"/>
    <cellStyle name="Total (line) 3 2 9 5" xfId="46859"/>
    <cellStyle name="Total (line) 3 3" xfId="6523"/>
    <cellStyle name="Total (line) 3 3 10" xfId="6524"/>
    <cellStyle name="Total (line) 3 3 10 2" xfId="46860"/>
    <cellStyle name="Total (line) 3 3 10 2 2" xfId="46861"/>
    <cellStyle name="Total (line) 3 3 10 2 3" xfId="46862"/>
    <cellStyle name="Total (line) 3 3 10 2 4" xfId="46863"/>
    <cellStyle name="Total (line) 3 3 10 3" xfId="46864"/>
    <cellStyle name="Total (line) 3 3 10 4" xfId="46865"/>
    <cellStyle name="Total (line) 3 3 10 5" xfId="46866"/>
    <cellStyle name="Total (line) 3 3 11" xfId="6525"/>
    <cellStyle name="Total (line) 3 3 11 2" xfId="46867"/>
    <cellStyle name="Total (line) 3 3 11 2 2" xfId="46868"/>
    <cellStyle name="Total (line) 3 3 11 2 3" xfId="46869"/>
    <cellStyle name="Total (line) 3 3 11 2 4" xfId="46870"/>
    <cellStyle name="Total (line) 3 3 11 3" xfId="46871"/>
    <cellStyle name="Total (line) 3 3 11 4" xfId="46872"/>
    <cellStyle name="Total (line) 3 3 11 5" xfId="46873"/>
    <cellStyle name="Total (line) 3 3 12" xfId="6526"/>
    <cellStyle name="Total (line) 3 3 12 2" xfId="46874"/>
    <cellStyle name="Total (line) 3 3 12 2 2" xfId="46875"/>
    <cellStyle name="Total (line) 3 3 12 2 3" xfId="46876"/>
    <cellStyle name="Total (line) 3 3 12 2 4" xfId="46877"/>
    <cellStyle name="Total (line) 3 3 12 3" xfId="46878"/>
    <cellStyle name="Total (line) 3 3 12 4" xfId="46879"/>
    <cellStyle name="Total (line) 3 3 12 5" xfId="46880"/>
    <cellStyle name="Total (line) 3 3 13" xfId="6527"/>
    <cellStyle name="Total (line) 3 3 13 2" xfId="46881"/>
    <cellStyle name="Total (line) 3 3 13 2 2" xfId="46882"/>
    <cellStyle name="Total (line) 3 3 13 2 3" xfId="46883"/>
    <cellStyle name="Total (line) 3 3 13 2 4" xfId="46884"/>
    <cellStyle name="Total (line) 3 3 13 3" xfId="46885"/>
    <cellStyle name="Total (line) 3 3 13 4" xfId="46886"/>
    <cellStyle name="Total (line) 3 3 13 5" xfId="46887"/>
    <cellStyle name="Total (line) 3 3 14" xfId="6528"/>
    <cellStyle name="Total (line) 3 3 14 2" xfId="46888"/>
    <cellStyle name="Total (line) 3 3 14 2 2" xfId="46889"/>
    <cellStyle name="Total (line) 3 3 14 2 3" xfId="46890"/>
    <cellStyle name="Total (line) 3 3 14 2 4" xfId="46891"/>
    <cellStyle name="Total (line) 3 3 14 3" xfId="46892"/>
    <cellStyle name="Total (line) 3 3 14 4" xfId="46893"/>
    <cellStyle name="Total (line) 3 3 14 5" xfId="46894"/>
    <cellStyle name="Total (line) 3 3 15" xfId="6529"/>
    <cellStyle name="Total (line) 3 3 15 2" xfId="46895"/>
    <cellStyle name="Total (line) 3 3 15 2 2" xfId="46896"/>
    <cellStyle name="Total (line) 3 3 15 2 3" xfId="46897"/>
    <cellStyle name="Total (line) 3 3 15 2 4" xfId="46898"/>
    <cellStyle name="Total (line) 3 3 15 3" xfId="46899"/>
    <cellStyle name="Total (line) 3 3 15 4" xfId="46900"/>
    <cellStyle name="Total (line) 3 3 15 5" xfId="46901"/>
    <cellStyle name="Total (line) 3 3 16" xfId="6530"/>
    <cellStyle name="Total (line) 3 3 16 2" xfId="46902"/>
    <cellStyle name="Total (line) 3 3 16 2 2" xfId="46903"/>
    <cellStyle name="Total (line) 3 3 16 2 3" xfId="46904"/>
    <cellStyle name="Total (line) 3 3 16 2 4" xfId="46905"/>
    <cellStyle name="Total (line) 3 3 16 3" xfId="46906"/>
    <cellStyle name="Total (line) 3 3 16 4" xfId="46907"/>
    <cellStyle name="Total (line) 3 3 16 5" xfId="46908"/>
    <cellStyle name="Total (line) 3 3 17" xfId="6531"/>
    <cellStyle name="Total (line) 3 3 17 2" xfId="46909"/>
    <cellStyle name="Total (line) 3 3 17 2 2" xfId="46910"/>
    <cellStyle name="Total (line) 3 3 17 2 3" xfId="46911"/>
    <cellStyle name="Total (line) 3 3 17 2 4" xfId="46912"/>
    <cellStyle name="Total (line) 3 3 17 3" xfId="46913"/>
    <cellStyle name="Total (line) 3 3 17 4" xfId="46914"/>
    <cellStyle name="Total (line) 3 3 17 5" xfId="46915"/>
    <cellStyle name="Total (line) 3 3 18" xfId="6532"/>
    <cellStyle name="Total (line) 3 3 18 2" xfId="46916"/>
    <cellStyle name="Total (line) 3 3 18 2 2" xfId="46917"/>
    <cellStyle name="Total (line) 3 3 18 2 3" xfId="46918"/>
    <cellStyle name="Total (line) 3 3 18 2 4" xfId="46919"/>
    <cellStyle name="Total (line) 3 3 18 3" xfId="46920"/>
    <cellStyle name="Total (line) 3 3 18 4" xfId="46921"/>
    <cellStyle name="Total (line) 3 3 18 5" xfId="46922"/>
    <cellStyle name="Total (line) 3 3 19" xfId="6533"/>
    <cellStyle name="Total (line) 3 3 19 2" xfId="46923"/>
    <cellStyle name="Total (line) 3 3 19 2 2" xfId="46924"/>
    <cellStyle name="Total (line) 3 3 19 2 3" xfId="46925"/>
    <cellStyle name="Total (line) 3 3 19 2 4" xfId="46926"/>
    <cellStyle name="Total (line) 3 3 19 3" xfId="46927"/>
    <cellStyle name="Total (line) 3 3 19 4" xfId="46928"/>
    <cellStyle name="Total (line) 3 3 19 5" xfId="46929"/>
    <cellStyle name="Total (line) 3 3 2" xfId="6534"/>
    <cellStyle name="Total (line) 3 3 2 10" xfId="6535"/>
    <cellStyle name="Total (line) 3 3 2 10 2" xfId="46930"/>
    <cellStyle name="Total (line) 3 3 2 10 2 2" xfId="46931"/>
    <cellStyle name="Total (line) 3 3 2 10 2 3" xfId="46932"/>
    <cellStyle name="Total (line) 3 3 2 10 2 4" xfId="46933"/>
    <cellStyle name="Total (line) 3 3 2 10 3" xfId="46934"/>
    <cellStyle name="Total (line) 3 3 2 10 4" xfId="46935"/>
    <cellStyle name="Total (line) 3 3 2 10 5" xfId="46936"/>
    <cellStyle name="Total (line) 3 3 2 11" xfId="6536"/>
    <cellStyle name="Total (line) 3 3 2 11 2" xfId="46937"/>
    <cellStyle name="Total (line) 3 3 2 11 2 2" xfId="46938"/>
    <cellStyle name="Total (line) 3 3 2 11 2 3" xfId="46939"/>
    <cellStyle name="Total (line) 3 3 2 11 2 4" xfId="46940"/>
    <cellStyle name="Total (line) 3 3 2 11 3" xfId="46941"/>
    <cellStyle name="Total (line) 3 3 2 11 4" xfId="46942"/>
    <cellStyle name="Total (line) 3 3 2 11 5" xfId="46943"/>
    <cellStyle name="Total (line) 3 3 2 12" xfId="6537"/>
    <cellStyle name="Total (line) 3 3 2 12 2" xfId="46944"/>
    <cellStyle name="Total (line) 3 3 2 12 2 2" xfId="46945"/>
    <cellStyle name="Total (line) 3 3 2 12 2 3" xfId="46946"/>
    <cellStyle name="Total (line) 3 3 2 12 2 4" xfId="46947"/>
    <cellStyle name="Total (line) 3 3 2 12 3" xfId="46948"/>
    <cellStyle name="Total (line) 3 3 2 12 4" xfId="46949"/>
    <cellStyle name="Total (line) 3 3 2 12 5" xfId="46950"/>
    <cellStyle name="Total (line) 3 3 2 13" xfId="6538"/>
    <cellStyle name="Total (line) 3 3 2 13 2" xfId="46951"/>
    <cellStyle name="Total (line) 3 3 2 13 2 2" xfId="46952"/>
    <cellStyle name="Total (line) 3 3 2 13 2 3" xfId="46953"/>
    <cellStyle name="Total (line) 3 3 2 13 2 4" xfId="46954"/>
    <cellStyle name="Total (line) 3 3 2 13 3" xfId="46955"/>
    <cellStyle name="Total (line) 3 3 2 13 4" xfId="46956"/>
    <cellStyle name="Total (line) 3 3 2 13 5" xfId="46957"/>
    <cellStyle name="Total (line) 3 3 2 14" xfId="6539"/>
    <cellStyle name="Total (line) 3 3 2 14 2" xfId="46958"/>
    <cellStyle name="Total (line) 3 3 2 14 2 2" xfId="46959"/>
    <cellStyle name="Total (line) 3 3 2 14 2 3" xfId="46960"/>
    <cellStyle name="Total (line) 3 3 2 14 2 4" xfId="46961"/>
    <cellStyle name="Total (line) 3 3 2 14 3" xfId="46962"/>
    <cellStyle name="Total (line) 3 3 2 14 4" xfId="46963"/>
    <cellStyle name="Total (line) 3 3 2 14 5" xfId="46964"/>
    <cellStyle name="Total (line) 3 3 2 15" xfId="6540"/>
    <cellStyle name="Total (line) 3 3 2 15 2" xfId="46965"/>
    <cellStyle name="Total (line) 3 3 2 15 2 2" xfId="46966"/>
    <cellStyle name="Total (line) 3 3 2 15 2 3" xfId="46967"/>
    <cellStyle name="Total (line) 3 3 2 15 2 4" xfId="46968"/>
    <cellStyle name="Total (line) 3 3 2 15 3" xfId="46969"/>
    <cellStyle name="Total (line) 3 3 2 15 4" xfId="46970"/>
    <cellStyle name="Total (line) 3 3 2 15 5" xfId="46971"/>
    <cellStyle name="Total (line) 3 3 2 16" xfId="6541"/>
    <cellStyle name="Total (line) 3 3 2 16 2" xfId="46972"/>
    <cellStyle name="Total (line) 3 3 2 16 2 2" xfId="46973"/>
    <cellStyle name="Total (line) 3 3 2 16 2 3" xfId="46974"/>
    <cellStyle name="Total (line) 3 3 2 16 2 4" xfId="46975"/>
    <cellStyle name="Total (line) 3 3 2 16 3" xfId="46976"/>
    <cellStyle name="Total (line) 3 3 2 16 4" xfId="46977"/>
    <cellStyle name="Total (line) 3 3 2 16 5" xfId="46978"/>
    <cellStyle name="Total (line) 3 3 2 17" xfId="6542"/>
    <cellStyle name="Total (line) 3 3 2 17 2" xfId="46979"/>
    <cellStyle name="Total (line) 3 3 2 17 2 2" xfId="46980"/>
    <cellStyle name="Total (line) 3 3 2 17 2 3" xfId="46981"/>
    <cellStyle name="Total (line) 3 3 2 17 2 4" xfId="46982"/>
    <cellStyle name="Total (line) 3 3 2 17 3" xfId="46983"/>
    <cellStyle name="Total (line) 3 3 2 17 4" xfId="46984"/>
    <cellStyle name="Total (line) 3 3 2 17 5" xfId="46985"/>
    <cellStyle name="Total (line) 3 3 2 18" xfId="6543"/>
    <cellStyle name="Total (line) 3 3 2 18 2" xfId="46986"/>
    <cellStyle name="Total (line) 3 3 2 18 2 2" xfId="46987"/>
    <cellStyle name="Total (line) 3 3 2 18 2 3" xfId="46988"/>
    <cellStyle name="Total (line) 3 3 2 18 2 4" xfId="46989"/>
    <cellStyle name="Total (line) 3 3 2 18 3" xfId="46990"/>
    <cellStyle name="Total (line) 3 3 2 18 4" xfId="46991"/>
    <cellStyle name="Total (line) 3 3 2 18 5" xfId="46992"/>
    <cellStyle name="Total (line) 3 3 2 19" xfId="6544"/>
    <cellStyle name="Total (line) 3 3 2 19 2" xfId="46993"/>
    <cellStyle name="Total (line) 3 3 2 19 2 2" xfId="46994"/>
    <cellStyle name="Total (line) 3 3 2 19 2 3" xfId="46995"/>
    <cellStyle name="Total (line) 3 3 2 19 2 4" xfId="46996"/>
    <cellStyle name="Total (line) 3 3 2 19 3" xfId="46997"/>
    <cellStyle name="Total (line) 3 3 2 19 4" xfId="46998"/>
    <cellStyle name="Total (line) 3 3 2 19 5" xfId="46999"/>
    <cellStyle name="Total (line) 3 3 2 2" xfId="6545"/>
    <cellStyle name="Total (line) 3 3 2 2 2" xfId="47000"/>
    <cellStyle name="Total (line) 3 3 2 2 2 2" xfId="47001"/>
    <cellStyle name="Total (line) 3 3 2 2 2 3" xfId="47002"/>
    <cellStyle name="Total (line) 3 3 2 2 2 4" xfId="47003"/>
    <cellStyle name="Total (line) 3 3 2 2 3" xfId="47004"/>
    <cellStyle name="Total (line) 3 3 2 2 4" xfId="47005"/>
    <cellStyle name="Total (line) 3 3 2 2 5" xfId="47006"/>
    <cellStyle name="Total (line) 3 3 2 20" xfId="6546"/>
    <cellStyle name="Total (line) 3 3 2 20 2" xfId="47007"/>
    <cellStyle name="Total (line) 3 3 2 20 2 2" xfId="47008"/>
    <cellStyle name="Total (line) 3 3 2 20 2 3" xfId="47009"/>
    <cellStyle name="Total (line) 3 3 2 20 2 4" xfId="47010"/>
    <cellStyle name="Total (line) 3 3 2 20 3" xfId="47011"/>
    <cellStyle name="Total (line) 3 3 2 20 4" xfId="47012"/>
    <cellStyle name="Total (line) 3 3 2 20 5" xfId="47013"/>
    <cellStyle name="Total (line) 3 3 2 21" xfId="6547"/>
    <cellStyle name="Total (line) 3 3 2 21 2" xfId="47014"/>
    <cellStyle name="Total (line) 3 3 2 21 2 2" xfId="47015"/>
    <cellStyle name="Total (line) 3 3 2 21 2 3" xfId="47016"/>
    <cellStyle name="Total (line) 3 3 2 21 2 4" xfId="47017"/>
    <cellStyle name="Total (line) 3 3 2 21 3" xfId="47018"/>
    <cellStyle name="Total (line) 3 3 2 21 4" xfId="47019"/>
    <cellStyle name="Total (line) 3 3 2 21 5" xfId="47020"/>
    <cellStyle name="Total (line) 3 3 2 22" xfId="6548"/>
    <cellStyle name="Total (line) 3 3 2 22 2" xfId="47021"/>
    <cellStyle name="Total (line) 3 3 2 22 2 2" xfId="47022"/>
    <cellStyle name="Total (line) 3 3 2 22 2 3" xfId="47023"/>
    <cellStyle name="Total (line) 3 3 2 22 2 4" xfId="47024"/>
    <cellStyle name="Total (line) 3 3 2 22 3" xfId="47025"/>
    <cellStyle name="Total (line) 3 3 2 22 4" xfId="47026"/>
    <cellStyle name="Total (line) 3 3 2 22 5" xfId="47027"/>
    <cellStyle name="Total (line) 3 3 2 23" xfId="6549"/>
    <cellStyle name="Total (line) 3 3 2 23 2" xfId="47028"/>
    <cellStyle name="Total (line) 3 3 2 23 2 2" xfId="47029"/>
    <cellStyle name="Total (line) 3 3 2 23 2 3" xfId="47030"/>
    <cellStyle name="Total (line) 3 3 2 23 2 4" xfId="47031"/>
    <cellStyle name="Total (line) 3 3 2 23 3" xfId="47032"/>
    <cellStyle name="Total (line) 3 3 2 23 4" xfId="47033"/>
    <cellStyle name="Total (line) 3 3 2 23 5" xfId="47034"/>
    <cellStyle name="Total (line) 3 3 2 24" xfId="6550"/>
    <cellStyle name="Total (line) 3 3 2 24 2" xfId="47035"/>
    <cellStyle name="Total (line) 3 3 2 24 2 2" xfId="47036"/>
    <cellStyle name="Total (line) 3 3 2 24 2 3" xfId="47037"/>
    <cellStyle name="Total (line) 3 3 2 24 2 4" xfId="47038"/>
    <cellStyle name="Total (line) 3 3 2 24 3" xfId="47039"/>
    <cellStyle name="Total (line) 3 3 2 24 4" xfId="47040"/>
    <cellStyle name="Total (line) 3 3 2 24 5" xfId="47041"/>
    <cellStyle name="Total (line) 3 3 2 25" xfId="6551"/>
    <cellStyle name="Total (line) 3 3 2 25 2" xfId="47042"/>
    <cellStyle name="Total (line) 3 3 2 25 2 2" xfId="47043"/>
    <cellStyle name="Total (line) 3 3 2 25 2 3" xfId="47044"/>
    <cellStyle name="Total (line) 3 3 2 25 2 4" xfId="47045"/>
    <cellStyle name="Total (line) 3 3 2 25 3" xfId="47046"/>
    <cellStyle name="Total (line) 3 3 2 25 4" xfId="47047"/>
    <cellStyle name="Total (line) 3 3 2 25 5" xfId="47048"/>
    <cellStyle name="Total (line) 3 3 2 26" xfId="6552"/>
    <cellStyle name="Total (line) 3 3 2 26 2" xfId="47049"/>
    <cellStyle name="Total (line) 3 3 2 26 2 2" xfId="47050"/>
    <cellStyle name="Total (line) 3 3 2 26 2 3" xfId="47051"/>
    <cellStyle name="Total (line) 3 3 2 26 2 4" xfId="47052"/>
    <cellStyle name="Total (line) 3 3 2 26 3" xfId="47053"/>
    <cellStyle name="Total (line) 3 3 2 26 4" xfId="47054"/>
    <cellStyle name="Total (line) 3 3 2 26 5" xfId="47055"/>
    <cellStyle name="Total (line) 3 3 2 27" xfId="6553"/>
    <cellStyle name="Total (line) 3 3 2 27 2" xfId="47056"/>
    <cellStyle name="Total (line) 3 3 2 27 2 2" xfId="47057"/>
    <cellStyle name="Total (line) 3 3 2 27 2 3" xfId="47058"/>
    <cellStyle name="Total (line) 3 3 2 27 2 4" xfId="47059"/>
    <cellStyle name="Total (line) 3 3 2 27 3" xfId="47060"/>
    <cellStyle name="Total (line) 3 3 2 27 4" xfId="47061"/>
    <cellStyle name="Total (line) 3 3 2 27 5" xfId="47062"/>
    <cellStyle name="Total (line) 3 3 2 28" xfId="6554"/>
    <cellStyle name="Total (line) 3 3 2 28 2" xfId="47063"/>
    <cellStyle name="Total (line) 3 3 2 28 2 2" xfId="47064"/>
    <cellStyle name="Total (line) 3 3 2 28 2 3" xfId="47065"/>
    <cellStyle name="Total (line) 3 3 2 28 2 4" xfId="47066"/>
    <cellStyle name="Total (line) 3 3 2 28 3" xfId="47067"/>
    <cellStyle name="Total (line) 3 3 2 28 4" xfId="47068"/>
    <cellStyle name="Total (line) 3 3 2 28 5" xfId="47069"/>
    <cellStyle name="Total (line) 3 3 2 29" xfId="6555"/>
    <cellStyle name="Total (line) 3 3 2 29 2" xfId="47070"/>
    <cellStyle name="Total (line) 3 3 2 29 2 2" xfId="47071"/>
    <cellStyle name="Total (line) 3 3 2 29 2 3" xfId="47072"/>
    <cellStyle name="Total (line) 3 3 2 29 2 4" xfId="47073"/>
    <cellStyle name="Total (line) 3 3 2 29 3" xfId="47074"/>
    <cellStyle name="Total (line) 3 3 2 29 4" xfId="47075"/>
    <cellStyle name="Total (line) 3 3 2 29 5" xfId="47076"/>
    <cellStyle name="Total (line) 3 3 2 3" xfId="6556"/>
    <cellStyle name="Total (line) 3 3 2 3 2" xfId="47077"/>
    <cellStyle name="Total (line) 3 3 2 3 2 2" xfId="47078"/>
    <cellStyle name="Total (line) 3 3 2 3 2 3" xfId="47079"/>
    <cellStyle name="Total (line) 3 3 2 3 2 4" xfId="47080"/>
    <cellStyle name="Total (line) 3 3 2 3 3" xfId="47081"/>
    <cellStyle name="Total (line) 3 3 2 3 4" xfId="47082"/>
    <cellStyle name="Total (line) 3 3 2 3 5" xfId="47083"/>
    <cellStyle name="Total (line) 3 3 2 30" xfId="6557"/>
    <cellStyle name="Total (line) 3 3 2 30 2" xfId="47084"/>
    <cellStyle name="Total (line) 3 3 2 30 2 2" xfId="47085"/>
    <cellStyle name="Total (line) 3 3 2 30 2 3" xfId="47086"/>
    <cellStyle name="Total (line) 3 3 2 30 2 4" xfId="47087"/>
    <cellStyle name="Total (line) 3 3 2 30 3" xfId="47088"/>
    <cellStyle name="Total (line) 3 3 2 30 4" xfId="47089"/>
    <cellStyle name="Total (line) 3 3 2 30 5" xfId="47090"/>
    <cellStyle name="Total (line) 3 3 2 31" xfId="6558"/>
    <cellStyle name="Total (line) 3 3 2 31 2" xfId="47091"/>
    <cellStyle name="Total (line) 3 3 2 31 2 2" xfId="47092"/>
    <cellStyle name="Total (line) 3 3 2 31 2 3" xfId="47093"/>
    <cellStyle name="Total (line) 3 3 2 31 2 4" xfId="47094"/>
    <cellStyle name="Total (line) 3 3 2 31 3" xfId="47095"/>
    <cellStyle name="Total (line) 3 3 2 31 4" xfId="47096"/>
    <cellStyle name="Total (line) 3 3 2 31 5" xfId="47097"/>
    <cellStyle name="Total (line) 3 3 2 32" xfId="6559"/>
    <cellStyle name="Total (line) 3 3 2 32 2" xfId="47098"/>
    <cellStyle name="Total (line) 3 3 2 32 2 2" xfId="47099"/>
    <cellStyle name="Total (line) 3 3 2 32 2 3" xfId="47100"/>
    <cellStyle name="Total (line) 3 3 2 32 2 4" xfId="47101"/>
    <cellStyle name="Total (line) 3 3 2 32 3" xfId="47102"/>
    <cellStyle name="Total (line) 3 3 2 32 4" xfId="47103"/>
    <cellStyle name="Total (line) 3 3 2 32 5" xfId="47104"/>
    <cellStyle name="Total (line) 3 3 2 33" xfId="6560"/>
    <cellStyle name="Total (line) 3 3 2 33 2" xfId="47105"/>
    <cellStyle name="Total (line) 3 3 2 33 2 2" xfId="47106"/>
    <cellStyle name="Total (line) 3 3 2 33 2 3" xfId="47107"/>
    <cellStyle name="Total (line) 3 3 2 33 2 4" xfId="47108"/>
    <cellStyle name="Total (line) 3 3 2 33 3" xfId="47109"/>
    <cellStyle name="Total (line) 3 3 2 33 4" xfId="47110"/>
    <cellStyle name="Total (line) 3 3 2 33 5" xfId="47111"/>
    <cellStyle name="Total (line) 3 3 2 34" xfId="6561"/>
    <cellStyle name="Total (line) 3 3 2 34 2" xfId="47112"/>
    <cellStyle name="Total (line) 3 3 2 34 2 2" xfId="47113"/>
    <cellStyle name="Total (line) 3 3 2 34 2 3" xfId="47114"/>
    <cellStyle name="Total (line) 3 3 2 34 2 4" xfId="47115"/>
    <cellStyle name="Total (line) 3 3 2 34 3" xfId="47116"/>
    <cellStyle name="Total (line) 3 3 2 34 4" xfId="47117"/>
    <cellStyle name="Total (line) 3 3 2 34 5" xfId="47118"/>
    <cellStyle name="Total (line) 3 3 2 35" xfId="6562"/>
    <cellStyle name="Total (line) 3 3 2 35 2" xfId="47119"/>
    <cellStyle name="Total (line) 3 3 2 35 2 2" xfId="47120"/>
    <cellStyle name="Total (line) 3 3 2 35 2 3" xfId="47121"/>
    <cellStyle name="Total (line) 3 3 2 35 2 4" xfId="47122"/>
    <cellStyle name="Total (line) 3 3 2 35 3" xfId="47123"/>
    <cellStyle name="Total (line) 3 3 2 35 4" xfId="47124"/>
    <cellStyle name="Total (line) 3 3 2 35 5" xfId="47125"/>
    <cellStyle name="Total (line) 3 3 2 36" xfId="6563"/>
    <cellStyle name="Total (line) 3 3 2 36 2" xfId="47126"/>
    <cellStyle name="Total (line) 3 3 2 36 2 2" xfId="47127"/>
    <cellStyle name="Total (line) 3 3 2 36 2 3" xfId="47128"/>
    <cellStyle name="Total (line) 3 3 2 36 2 4" xfId="47129"/>
    <cellStyle name="Total (line) 3 3 2 36 3" xfId="47130"/>
    <cellStyle name="Total (line) 3 3 2 36 4" xfId="47131"/>
    <cellStyle name="Total (line) 3 3 2 36 5" xfId="47132"/>
    <cellStyle name="Total (line) 3 3 2 37" xfId="6564"/>
    <cellStyle name="Total (line) 3 3 2 37 2" xfId="47133"/>
    <cellStyle name="Total (line) 3 3 2 37 2 2" xfId="47134"/>
    <cellStyle name="Total (line) 3 3 2 37 2 3" xfId="47135"/>
    <cellStyle name="Total (line) 3 3 2 37 2 4" xfId="47136"/>
    <cellStyle name="Total (line) 3 3 2 37 3" xfId="47137"/>
    <cellStyle name="Total (line) 3 3 2 37 4" xfId="47138"/>
    <cellStyle name="Total (line) 3 3 2 37 5" xfId="47139"/>
    <cellStyle name="Total (line) 3 3 2 38" xfId="6565"/>
    <cellStyle name="Total (line) 3 3 2 38 2" xfId="47140"/>
    <cellStyle name="Total (line) 3 3 2 38 2 2" xfId="47141"/>
    <cellStyle name="Total (line) 3 3 2 38 2 3" xfId="47142"/>
    <cellStyle name="Total (line) 3 3 2 38 2 4" xfId="47143"/>
    <cellStyle name="Total (line) 3 3 2 38 3" xfId="47144"/>
    <cellStyle name="Total (line) 3 3 2 38 4" xfId="47145"/>
    <cellStyle name="Total (line) 3 3 2 38 5" xfId="47146"/>
    <cellStyle name="Total (line) 3 3 2 39" xfId="6566"/>
    <cellStyle name="Total (line) 3 3 2 39 2" xfId="47147"/>
    <cellStyle name="Total (line) 3 3 2 39 2 2" xfId="47148"/>
    <cellStyle name="Total (line) 3 3 2 39 2 3" xfId="47149"/>
    <cellStyle name="Total (line) 3 3 2 39 2 4" xfId="47150"/>
    <cellStyle name="Total (line) 3 3 2 39 3" xfId="47151"/>
    <cellStyle name="Total (line) 3 3 2 39 4" xfId="47152"/>
    <cellStyle name="Total (line) 3 3 2 39 5" xfId="47153"/>
    <cellStyle name="Total (line) 3 3 2 4" xfId="6567"/>
    <cellStyle name="Total (line) 3 3 2 4 2" xfId="47154"/>
    <cellStyle name="Total (line) 3 3 2 4 2 2" xfId="47155"/>
    <cellStyle name="Total (line) 3 3 2 4 2 3" xfId="47156"/>
    <cellStyle name="Total (line) 3 3 2 4 2 4" xfId="47157"/>
    <cellStyle name="Total (line) 3 3 2 4 3" xfId="47158"/>
    <cellStyle name="Total (line) 3 3 2 4 4" xfId="47159"/>
    <cellStyle name="Total (line) 3 3 2 4 5" xfId="47160"/>
    <cellStyle name="Total (line) 3 3 2 40" xfId="6568"/>
    <cellStyle name="Total (line) 3 3 2 40 2" xfId="47161"/>
    <cellStyle name="Total (line) 3 3 2 40 2 2" xfId="47162"/>
    <cellStyle name="Total (line) 3 3 2 40 2 3" xfId="47163"/>
    <cellStyle name="Total (line) 3 3 2 40 2 4" xfId="47164"/>
    <cellStyle name="Total (line) 3 3 2 40 3" xfId="47165"/>
    <cellStyle name="Total (line) 3 3 2 40 4" xfId="47166"/>
    <cellStyle name="Total (line) 3 3 2 40 5" xfId="47167"/>
    <cellStyle name="Total (line) 3 3 2 41" xfId="6569"/>
    <cellStyle name="Total (line) 3 3 2 41 2" xfId="47168"/>
    <cellStyle name="Total (line) 3 3 2 41 2 2" xfId="47169"/>
    <cellStyle name="Total (line) 3 3 2 41 2 3" xfId="47170"/>
    <cellStyle name="Total (line) 3 3 2 41 2 4" xfId="47171"/>
    <cellStyle name="Total (line) 3 3 2 41 3" xfId="47172"/>
    <cellStyle name="Total (line) 3 3 2 41 4" xfId="47173"/>
    <cellStyle name="Total (line) 3 3 2 41 5" xfId="47174"/>
    <cellStyle name="Total (line) 3 3 2 42" xfId="6570"/>
    <cellStyle name="Total (line) 3 3 2 42 2" xfId="47175"/>
    <cellStyle name="Total (line) 3 3 2 42 2 2" xfId="47176"/>
    <cellStyle name="Total (line) 3 3 2 42 2 3" xfId="47177"/>
    <cellStyle name="Total (line) 3 3 2 42 2 4" xfId="47178"/>
    <cellStyle name="Total (line) 3 3 2 42 3" xfId="47179"/>
    <cellStyle name="Total (line) 3 3 2 42 4" xfId="47180"/>
    <cellStyle name="Total (line) 3 3 2 42 5" xfId="47181"/>
    <cellStyle name="Total (line) 3 3 2 43" xfId="6571"/>
    <cellStyle name="Total (line) 3 3 2 43 2" xfId="47182"/>
    <cellStyle name="Total (line) 3 3 2 43 2 2" xfId="47183"/>
    <cellStyle name="Total (line) 3 3 2 43 2 3" xfId="47184"/>
    <cellStyle name="Total (line) 3 3 2 43 2 4" xfId="47185"/>
    <cellStyle name="Total (line) 3 3 2 43 3" xfId="47186"/>
    <cellStyle name="Total (line) 3 3 2 43 4" xfId="47187"/>
    <cellStyle name="Total (line) 3 3 2 43 5" xfId="47188"/>
    <cellStyle name="Total (line) 3 3 2 44" xfId="6572"/>
    <cellStyle name="Total (line) 3 3 2 44 2" xfId="47189"/>
    <cellStyle name="Total (line) 3 3 2 44 2 2" xfId="47190"/>
    <cellStyle name="Total (line) 3 3 2 44 2 3" xfId="47191"/>
    <cellStyle name="Total (line) 3 3 2 44 2 4" xfId="47192"/>
    <cellStyle name="Total (line) 3 3 2 44 3" xfId="47193"/>
    <cellStyle name="Total (line) 3 3 2 44 4" xfId="47194"/>
    <cellStyle name="Total (line) 3 3 2 44 5" xfId="47195"/>
    <cellStyle name="Total (line) 3 3 2 45" xfId="47196"/>
    <cellStyle name="Total (line) 3 3 2 45 2" xfId="47197"/>
    <cellStyle name="Total (line) 3 3 2 45 3" xfId="47198"/>
    <cellStyle name="Total (line) 3 3 2 45 4" xfId="47199"/>
    <cellStyle name="Total (line) 3 3 2 46" xfId="47200"/>
    <cellStyle name="Total (line) 3 3 2 46 2" xfId="47201"/>
    <cellStyle name="Total (line) 3 3 2 46 3" xfId="47202"/>
    <cellStyle name="Total (line) 3 3 2 46 4" xfId="47203"/>
    <cellStyle name="Total (line) 3 3 2 47" xfId="47204"/>
    <cellStyle name="Total (line) 3 3 2 48" xfId="47205"/>
    <cellStyle name="Total (line) 3 3 2 49" xfId="47206"/>
    <cellStyle name="Total (line) 3 3 2 5" xfId="6573"/>
    <cellStyle name="Total (line) 3 3 2 5 2" xfId="47207"/>
    <cellStyle name="Total (line) 3 3 2 5 2 2" xfId="47208"/>
    <cellStyle name="Total (line) 3 3 2 5 2 3" xfId="47209"/>
    <cellStyle name="Total (line) 3 3 2 5 2 4" xfId="47210"/>
    <cellStyle name="Total (line) 3 3 2 5 3" xfId="47211"/>
    <cellStyle name="Total (line) 3 3 2 5 4" xfId="47212"/>
    <cellStyle name="Total (line) 3 3 2 5 5" xfId="47213"/>
    <cellStyle name="Total (line) 3 3 2 6" xfId="6574"/>
    <cellStyle name="Total (line) 3 3 2 6 2" xfId="47214"/>
    <cellStyle name="Total (line) 3 3 2 6 2 2" xfId="47215"/>
    <cellStyle name="Total (line) 3 3 2 6 2 3" xfId="47216"/>
    <cellStyle name="Total (line) 3 3 2 6 2 4" xfId="47217"/>
    <cellStyle name="Total (line) 3 3 2 6 3" xfId="47218"/>
    <cellStyle name="Total (line) 3 3 2 6 4" xfId="47219"/>
    <cellStyle name="Total (line) 3 3 2 6 5" xfId="47220"/>
    <cellStyle name="Total (line) 3 3 2 7" xfId="6575"/>
    <cellStyle name="Total (line) 3 3 2 7 2" xfId="47221"/>
    <cellStyle name="Total (line) 3 3 2 7 2 2" xfId="47222"/>
    <cellStyle name="Total (line) 3 3 2 7 2 3" xfId="47223"/>
    <cellStyle name="Total (line) 3 3 2 7 2 4" xfId="47224"/>
    <cellStyle name="Total (line) 3 3 2 7 3" xfId="47225"/>
    <cellStyle name="Total (line) 3 3 2 7 4" xfId="47226"/>
    <cellStyle name="Total (line) 3 3 2 7 5" xfId="47227"/>
    <cellStyle name="Total (line) 3 3 2 8" xfId="6576"/>
    <cellStyle name="Total (line) 3 3 2 8 2" xfId="47228"/>
    <cellStyle name="Total (line) 3 3 2 8 2 2" xfId="47229"/>
    <cellStyle name="Total (line) 3 3 2 8 2 3" xfId="47230"/>
    <cellStyle name="Total (line) 3 3 2 8 2 4" xfId="47231"/>
    <cellStyle name="Total (line) 3 3 2 8 3" xfId="47232"/>
    <cellStyle name="Total (line) 3 3 2 8 4" xfId="47233"/>
    <cellStyle name="Total (line) 3 3 2 8 5" xfId="47234"/>
    <cellStyle name="Total (line) 3 3 2 9" xfId="6577"/>
    <cellStyle name="Total (line) 3 3 2 9 2" xfId="47235"/>
    <cellStyle name="Total (line) 3 3 2 9 2 2" xfId="47236"/>
    <cellStyle name="Total (line) 3 3 2 9 2 3" xfId="47237"/>
    <cellStyle name="Total (line) 3 3 2 9 2 4" xfId="47238"/>
    <cellStyle name="Total (line) 3 3 2 9 3" xfId="47239"/>
    <cellStyle name="Total (line) 3 3 2 9 4" xfId="47240"/>
    <cellStyle name="Total (line) 3 3 2 9 5" xfId="47241"/>
    <cellStyle name="Total (line) 3 3 20" xfId="6578"/>
    <cellStyle name="Total (line) 3 3 20 2" xfId="47242"/>
    <cellStyle name="Total (line) 3 3 20 2 2" xfId="47243"/>
    <cellStyle name="Total (line) 3 3 20 2 3" xfId="47244"/>
    <cellStyle name="Total (line) 3 3 20 2 4" xfId="47245"/>
    <cellStyle name="Total (line) 3 3 20 3" xfId="47246"/>
    <cellStyle name="Total (line) 3 3 20 4" xfId="47247"/>
    <cellStyle name="Total (line) 3 3 20 5" xfId="47248"/>
    <cellStyle name="Total (line) 3 3 21" xfId="6579"/>
    <cellStyle name="Total (line) 3 3 21 2" xfId="47249"/>
    <cellStyle name="Total (line) 3 3 21 2 2" xfId="47250"/>
    <cellStyle name="Total (line) 3 3 21 2 3" xfId="47251"/>
    <cellStyle name="Total (line) 3 3 21 2 4" xfId="47252"/>
    <cellStyle name="Total (line) 3 3 21 3" xfId="47253"/>
    <cellStyle name="Total (line) 3 3 21 4" xfId="47254"/>
    <cellStyle name="Total (line) 3 3 21 5" xfId="47255"/>
    <cellStyle name="Total (line) 3 3 22" xfId="6580"/>
    <cellStyle name="Total (line) 3 3 22 2" xfId="47256"/>
    <cellStyle name="Total (line) 3 3 22 2 2" xfId="47257"/>
    <cellStyle name="Total (line) 3 3 22 2 3" xfId="47258"/>
    <cellStyle name="Total (line) 3 3 22 2 4" xfId="47259"/>
    <cellStyle name="Total (line) 3 3 22 3" xfId="47260"/>
    <cellStyle name="Total (line) 3 3 22 4" xfId="47261"/>
    <cellStyle name="Total (line) 3 3 22 5" xfId="47262"/>
    <cellStyle name="Total (line) 3 3 23" xfId="6581"/>
    <cellStyle name="Total (line) 3 3 23 2" xfId="47263"/>
    <cellStyle name="Total (line) 3 3 23 2 2" xfId="47264"/>
    <cellStyle name="Total (line) 3 3 23 2 3" xfId="47265"/>
    <cellStyle name="Total (line) 3 3 23 2 4" xfId="47266"/>
    <cellStyle name="Total (line) 3 3 23 3" xfId="47267"/>
    <cellStyle name="Total (line) 3 3 23 4" xfId="47268"/>
    <cellStyle name="Total (line) 3 3 23 5" xfId="47269"/>
    <cellStyle name="Total (line) 3 3 24" xfId="6582"/>
    <cellStyle name="Total (line) 3 3 24 2" xfId="47270"/>
    <cellStyle name="Total (line) 3 3 24 2 2" xfId="47271"/>
    <cellStyle name="Total (line) 3 3 24 2 3" xfId="47272"/>
    <cellStyle name="Total (line) 3 3 24 2 4" xfId="47273"/>
    <cellStyle name="Total (line) 3 3 24 3" xfId="47274"/>
    <cellStyle name="Total (line) 3 3 24 4" xfId="47275"/>
    <cellStyle name="Total (line) 3 3 24 5" xfId="47276"/>
    <cellStyle name="Total (line) 3 3 25" xfId="6583"/>
    <cellStyle name="Total (line) 3 3 25 2" xfId="47277"/>
    <cellStyle name="Total (line) 3 3 25 2 2" xfId="47278"/>
    <cellStyle name="Total (line) 3 3 25 2 3" xfId="47279"/>
    <cellStyle name="Total (line) 3 3 25 2 4" xfId="47280"/>
    <cellStyle name="Total (line) 3 3 25 3" xfId="47281"/>
    <cellStyle name="Total (line) 3 3 25 4" xfId="47282"/>
    <cellStyle name="Total (line) 3 3 25 5" xfId="47283"/>
    <cellStyle name="Total (line) 3 3 26" xfId="6584"/>
    <cellStyle name="Total (line) 3 3 26 2" xfId="47284"/>
    <cellStyle name="Total (line) 3 3 26 2 2" xfId="47285"/>
    <cellStyle name="Total (line) 3 3 26 2 3" xfId="47286"/>
    <cellStyle name="Total (line) 3 3 26 2 4" xfId="47287"/>
    <cellStyle name="Total (line) 3 3 26 3" xfId="47288"/>
    <cellStyle name="Total (line) 3 3 26 4" xfId="47289"/>
    <cellStyle name="Total (line) 3 3 26 5" xfId="47290"/>
    <cellStyle name="Total (line) 3 3 27" xfId="6585"/>
    <cellStyle name="Total (line) 3 3 27 2" xfId="47291"/>
    <cellStyle name="Total (line) 3 3 27 2 2" xfId="47292"/>
    <cellStyle name="Total (line) 3 3 27 2 3" xfId="47293"/>
    <cellStyle name="Total (line) 3 3 27 2 4" xfId="47294"/>
    <cellStyle name="Total (line) 3 3 27 3" xfId="47295"/>
    <cellStyle name="Total (line) 3 3 27 4" xfId="47296"/>
    <cellStyle name="Total (line) 3 3 27 5" xfId="47297"/>
    <cellStyle name="Total (line) 3 3 28" xfId="6586"/>
    <cellStyle name="Total (line) 3 3 28 2" xfId="47298"/>
    <cellStyle name="Total (line) 3 3 28 2 2" xfId="47299"/>
    <cellStyle name="Total (line) 3 3 28 2 3" xfId="47300"/>
    <cellStyle name="Total (line) 3 3 28 2 4" xfId="47301"/>
    <cellStyle name="Total (line) 3 3 28 3" xfId="47302"/>
    <cellStyle name="Total (line) 3 3 28 4" xfId="47303"/>
    <cellStyle name="Total (line) 3 3 28 5" xfId="47304"/>
    <cellStyle name="Total (line) 3 3 29" xfId="6587"/>
    <cellStyle name="Total (line) 3 3 29 2" xfId="47305"/>
    <cellStyle name="Total (line) 3 3 29 2 2" xfId="47306"/>
    <cellStyle name="Total (line) 3 3 29 2 3" xfId="47307"/>
    <cellStyle name="Total (line) 3 3 29 2 4" xfId="47308"/>
    <cellStyle name="Total (line) 3 3 29 3" xfId="47309"/>
    <cellStyle name="Total (line) 3 3 29 4" xfId="47310"/>
    <cellStyle name="Total (line) 3 3 29 5" xfId="47311"/>
    <cellStyle name="Total (line) 3 3 3" xfId="6588"/>
    <cellStyle name="Total (line) 3 3 3 2" xfId="47312"/>
    <cellStyle name="Total (line) 3 3 3 2 2" xfId="47313"/>
    <cellStyle name="Total (line) 3 3 3 2 3" xfId="47314"/>
    <cellStyle name="Total (line) 3 3 3 2 4" xfId="47315"/>
    <cellStyle name="Total (line) 3 3 3 3" xfId="47316"/>
    <cellStyle name="Total (line) 3 3 3 4" xfId="47317"/>
    <cellStyle name="Total (line) 3 3 3 5" xfId="47318"/>
    <cellStyle name="Total (line) 3 3 30" xfId="6589"/>
    <cellStyle name="Total (line) 3 3 30 2" xfId="47319"/>
    <cellStyle name="Total (line) 3 3 30 2 2" xfId="47320"/>
    <cellStyle name="Total (line) 3 3 30 2 3" xfId="47321"/>
    <cellStyle name="Total (line) 3 3 30 2 4" xfId="47322"/>
    <cellStyle name="Total (line) 3 3 30 3" xfId="47323"/>
    <cellStyle name="Total (line) 3 3 30 4" xfId="47324"/>
    <cellStyle name="Total (line) 3 3 30 5" xfId="47325"/>
    <cellStyle name="Total (line) 3 3 31" xfId="6590"/>
    <cellStyle name="Total (line) 3 3 31 2" xfId="47326"/>
    <cellStyle name="Total (line) 3 3 31 2 2" xfId="47327"/>
    <cellStyle name="Total (line) 3 3 31 2 3" xfId="47328"/>
    <cellStyle name="Total (line) 3 3 31 2 4" xfId="47329"/>
    <cellStyle name="Total (line) 3 3 31 3" xfId="47330"/>
    <cellStyle name="Total (line) 3 3 31 4" xfId="47331"/>
    <cellStyle name="Total (line) 3 3 31 5" xfId="47332"/>
    <cellStyle name="Total (line) 3 3 32" xfId="6591"/>
    <cellStyle name="Total (line) 3 3 32 2" xfId="47333"/>
    <cellStyle name="Total (line) 3 3 32 2 2" xfId="47334"/>
    <cellStyle name="Total (line) 3 3 32 2 3" xfId="47335"/>
    <cellStyle name="Total (line) 3 3 32 2 4" xfId="47336"/>
    <cellStyle name="Total (line) 3 3 32 3" xfId="47337"/>
    <cellStyle name="Total (line) 3 3 32 4" xfId="47338"/>
    <cellStyle name="Total (line) 3 3 32 5" xfId="47339"/>
    <cellStyle name="Total (line) 3 3 33" xfId="6592"/>
    <cellStyle name="Total (line) 3 3 33 2" xfId="47340"/>
    <cellStyle name="Total (line) 3 3 33 2 2" xfId="47341"/>
    <cellStyle name="Total (line) 3 3 33 2 3" xfId="47342"/>
    <cellStyle name="Total (line) 3 3 33 2 4" xfId="47343"/>
    <cellStyle name="Total (line) 3 3 33 3" xfId="47344"/>
    <cellStyle name="Total (line) 3 3 33 4" xfId="47345"/>
    <cellStyle name="Total (line) 3 3 33 5" xfId="47346"/>
    <cellStyle name="Total (line) 3 3 34" xfId="6593"/>
    <cellStyle name="Total (line) 3 3 34 2" xfId="47347"/>
    <cellStyle name="Total (line) 3 3 34 2 2" xfId="47348"/>
    <cellStyle name="Total (line) 3 3 34 2 3" xfId="47349"/>
    <cellStyle name="Total (line) 3 3 34 2 4" xfId="47350"/>
    <cellStyle name="Total (line) 3 3 34 3" xfId="47351"/>
    <cellStyle name="Total (line) 3 3 34 4" xfId="47352"/>
    <cellStyle name="Total (line) 3 3 34 5" xfId="47353"/>
    <cellStyle name="Total (line) 3 3 35" xfId="6594"/>
    <cellStyle name="Total (line) 3 3 35 2" xfId="47354"/>
    <cellStyle name="Total (line) 3 3 35 2 2" xfId="47355"/>
    <cellStyle name="Total (line) 3 3 35 2 3" xfId="47356"/>
    <cellStyle name="Total (line) 3 3 35 2 4" xfId="47357"/>
    <cellStyle name="Total (line) 3 3 35 3" xfId="47358"/>
    <cellStyle name="Total (line) 3 3 35 4" xfId="47359"/>
    <cellStyle name="Total (line) 3 3 35 5" xfId="47360"/>
    <cellStyle name="Total (line) 3 3 36" xfId="6595"/>
    <cellStyle name="Total (line) 3 3 36 2" xfId="47361"/>
    <cellStyle name="Total (line) 3 3 36 2 2" xfId="47362"/>
    <cellStyle name="Total (line) 3 3 36 2 3" xfId="47363"/>
    <cellStyle name="Total (line) 3 3 36 2 4" xfId="47364"/>
    <cellStyle name="Total (line) 3 3 36 3" xfId="47365"/>
    <cellStyle name="Total (line) 3 3 36 4" xfId="47366"/>
    <cellStyle name="Total (line) 3 3 36 5" xfId="47367"/>
    <cellStyle name="Total (line) 3 3 37" xfId="6596"/>
    <cellStyle name="Total (line) 3 3 37 2" xfId="47368"/>
    <cellStyle name="Total (line) 3 3 37 2 2" xfId="47369"/>
    <cellStyle name="Total (line) 3 3 37 2 3" xfId="47370"/>
    <cellStyle name="Total (line) 3 3 37 2 4" xfId="47371"/>
    <cellStyle name="Total (line) 3 3 37 3" xfId="47372"/>
    <cellStyle name="Total (line) 3 3 37 4" xfId="47373"/>
    <cellStyle name="Total (line) 3 3 37 5" xfId="47374"/>
    <cellStyle name="Total (line) 3 3 38" xfId="6597"/>
    <cellStyle name="Total (line) 3 3 38 2" xfId="47375"/>
    <cellStyle name="Total (line) 3 3 38 2 2" xfId="47376"/>
    <cellStyle name="Total (line) 3 3 38 2 3" xfId="47377"/>
    <cellStyle name="Total (line) 3 3 38 2 4" xfId="47378"/>
    <cellStyle name="Total (line) 3 3 38 3" xfId="47379"/>
    <cellStyle name="Total (line) 3 3 38 4" xfId="47380"/>
    <cellStyle name="Total (line) 3 3 38 5" xfId="47381"/>
    <cellStyle name="Total (line) 3 3 39" xfId="6598"/>
    <cellStyle name="Total (line) 3 3 39 2" xfId="47382"/>
    <cellStyle name="Total (line) 3 3 39 2 2" xfId="47383"/>
    <cellStyle name="Total (line) 3 3 39 2 3" xfId="47384"/>
    <cellStyle name="Total (line) 3 3 39 2 4" xfId="47385"/>
    <cellStyle name="Total (line) 3 3 39 3" xfId="47386"/>
    <cellStyle name="Total (line) 3 3 39 4" xfId="47387"/>
    <cellStyle name="Total (line) 3 3 39 5" xfId="47388"/>
    <cellStyle name="Total (line) 3 3 4" xfId="6599"/>
    <cellStyle name="Total (line) 3 3 4 2" xfId="47389"/>
    <cellStyle name="Total (line) 3 3 4 2 2" xfId="47390"/>
    <cellStyle name="Total (line) 3 3 4 2 3" xfId="47391"/>
    <cellStyle name="Total (line) 3 3 4 2 4" xfId="47392"/>
    <cellStyle name="Total (line) 3 3 4 3" xfId="47393"/>
    <cellStyle name="Total (line) 3 3 4 4" xfId="47394"/>
    <cellStyle name="Total (line) 3 3 4 5" xfId="47395"/>
    <cellStyle name="Total (line) 3 3 40" xfId="6600"/>
    <cellStyle name="Total (line) 3 3 40 2" xfId="47396"/>
    <cellStyle name="Total (line) 3 3 40 2 2" xfId="47397"/>
    <cellStyle name="Total (line) 3 3 40 2 3" xfId="47398"/>
    <cellStyle name="Total (line) 3 3 40 2 4" xfId="47399"/>
    <cellStyle name="Total (line) 3 3 40 3" xfId="47400"/>
    <cellStyle name="Total (line) 3 3 40 4" xfId="47401"/>
    <cellStyle name="Total (line) 3 3 40 5" xfId="47402"/>
    <cellStyle name="Total (line) 3 3 41" xfId="6601"/>
    <cellStyle name="Total (line) 3 3 41 2" xfId="47403"/>
    <cellStyle name="Total (line) 3 3 41 2 2" xfId="47404"/>
    <cellStyle name="Total (line) 3 3 41 2 3" xfId="47405"/>
    <cellStyle name="Total (line) 3 3 41 2 4" xfId="47406"/>
    <cellStyle name="Total (line) 3 3 41 3" xfId="47407"/>
    <cellStyle name="Total (line) 3 3 41 4" xfId="47408"/>
    <cellStyle name="Total (line) 3 3 41 5" xfId="47409"/>
    <cellStyle name="Total (line) 3 3 42" xfId="6602"/>
    <cellStyle name="Total (line) 3 3 42 2" xfId="47410"/>
    <cellStyle name="Total (line) 3 3 42 2 2" xfId="47411"/>
    <cellStyle name="Total (line) 3 3 42 2 3" xfId="47412"/>
    <cellStyle name="Total (line) 3 3 42 2 4" xfId="47413"/>
    <cellStyle name="Total (line) 3 3 42 3" xfId="47414"/>
    <cellStyle name="Total (line) 3 3 42 4" xfId="47415"/>
    <cellStyle name="Total (line) 3 3 42 5" xfId="47416"/>
    <cellStyle name="Total (line) 3 3 43" xfId="6603"/>
    <cellStyle name="Total (line) 3 3 43 2" xfId="47417"/>
    <cellStyle name="Total (line) 3 3 43 2 2" xfId="47418"/>
    <cellStyle name="Total (line) 3 3 43 2 3" xfId="47419"/>
    <cellStyle name="Total (line) 3 3 43 2 4" xfId="47420"/>
    <cellStyle name="Total (line) 3 3 43 3" xfId="47421"/>
    <cellStyle name="Total (line) 3 3 43 4" xfId="47422"/>
    <cellStyle name="Total (line) 3 3 43 5" xfId="47423"/>
    <cellStyle name="Total (line) 3 3 44" xfId="6604"/>
    <cellStyle name="Total (line) 3 3 44 2" xfId="47424"/>
    <cellStyle name="Total (line) 3 3 44 2 2" xfId="47425"/>
    <cellStyle name="Total (line) 3 3 44 2 3" xfId="47426"/>
    <cellStyle name="Total (line) 3 3 44 2 4" xfId="47427"/>
    <cellStyle name="Total (line) 3 3 44 3" xfId="47428"/>
    <cellStyle name="Total (line) 3 3 44 4" xfId="47429"/>
    <cellStyle name="Total (line) 3 3 44 5" xfId="47430"/>
    <cellStyle name="Total (line) 3 3 45" xfId="6605"/>
    <cellStyle name="Total (line) 3 3 45 2" xfId="47431"/>
    <cellStyle name="Total (line) 3 3 45 2 2" xfId="47432"/>
    <cellStyle name="Total (line) 3 3 45 2 3" xfId="47433"/>
    <cellStyle name="Total (line) 3 3 45 2 4" xfId="47434"/>
    <cellStyle name="Total (line) 3 3 45 3" xfId="47435"/>
    <cellStyle name="Total (line) 3 3 45 4" xfId="47436"/>
    <cellStyle name="Total (line) 3 3 45 5" xfId="47437"/>
    <cellStyle name="Total (line) 3 3 46" xfId="47438"/>
    <cellStyle name="Total (line) 3 3 46 2" xfId="47439"/>
    <cellStyle name="Total (line) 3 3 46 3" xfId="47440"/>
    <cellStyle name="Total (line) 3 3 46 4" xfId="47441"/>
    <cellStyle name="Total (line) 3 3 47" xfId="47442"/>
    <cellStyle name="Total (line) 3 3 48" xfId="47443"/>
    <cellStyle name="Total (line) 3 3 49" xfId="47444"/>
    <cellStyle name="Total (line) 3 3 5" xfId="6606"/>
    <cellStyle name="Total (line) 3 3 5 2" xfId="47445"/>
    <cellStyle name="Total (line) 3 3 5 2 2" xfId="47446"/>
    <cellStyle name="Total (line) 3 3 5 2 3" xfId="47447"/>
    <cellStyle name="Total (line) 3 3 5 2 4" xfId="47448"/>
    <cellStyle name="Total (line) 3 3 5 3" xfId="47449"/>
    <cellStyle name="Total (line) 3 3 5 4" xfId="47450"/>
    <cellStyle name="Total (line) 3 3 5 5" xfId="47451"/>
    <cellStyle name="Total (line) 3 3 6" xfId="6607"/>
    <cellStyle name="Total (line) 3 3 6 2" xfId="47452"/>
    <cellStyle name="Total (line) 3 3 6 2 2" xfId="47453"/>
    <cellStyle name="Total (line) 3 3 6 2 3" xfId="47454"/>
    <cellStyle name="Total (line) 3 3 6 2 4" xfId="47455"/>
    <cellStyle name="Total (line) 3 3 6 3" xfId="47456"/>
    <cellStyle name="Total (line) 3 3 6 4" xfId="47457"/>
    <cellStyle name="Total (line) 3 3 6 5" xfId="47458"/>
    <cellStyle name="Total (line) 3 3 7" xfId="6608"/>
    <cellStyle name="Total (line) 3 3 7 2" xfId="47459"/>
    <cellStyle name="Total (line) 3 3 7 2 2" xfId="47460"/>
    <cellStyle name="Total (line) 3 3 7 2 3" xfId="47461"/>
    <cellStyle name="Total (line) 3 3 7 2 4" xfId="47462"/>
    <cellStyle name="Total (line) 3 3 7 3" xfId="47463"/>
    <cellStyle name="Total (line) 3 3 7 4" xfId="47464"/>
    <cellStyle name="Total (line) 3 3 7 5" xfId="47465"/>
    <cellStyle name="Total (line) 3 3 8" xfId="6609"/>
    <cellStyle name="Total (line) 3 3 8 2" xfId="47466"/>
    <cellStyle name="Total (line) 3 3 8 2 2" xfId="47467"/>
    <cellStyle name="Total (line) 3 3 8 2 3" xfId="47468"/>
    <cellStyle name="Total (line) 3 3 8 2 4" xfId="47469"/>
    <cellStyle name="Total (line) 3 3 8 3" xfId="47470"/>
    <cellStyle name="Total (line) 3 3 8 4" xfId="47471"/>
    <cellStyle name="Total (line) 3 3 8 5" xfId="47472"/>
    <cellStyle name="Total (line) 3 3 9" xfId="6610"/>
    <cellStyle name="Total (line) 3 3 9 2" xfId="47473"/>
    <cellStyle name="Total (line) 3 3 9 2 2" xfId="47474"/>
    <cellStyle name="Total (line) 3 3 9 2 3" xfId="47475"/>
    <cellStyle name="Total (line) 3 3 9 2 4" xfId="47476"/>
    <cellStyle name="Total (line) 3 3 9 3" xfId="47477"/>
    <cellStyle name="Total (line) 3 3 9 4" xfId="47478"/>
    <cellStyle name="Total (line) 3 3 9 5" xfId="47479"/>
    <cellStyle name="Total (line) 3 4" xfId="6611"/>
    <cellStyle name="Total (line) 3 4 10" xfId="6612"/>
    <cellStyle name="Total (line) 3 4 10 2" xfId="47480"/>
    <cellStyle name="Total (line) 3 4 10 2 2" xfId="47481"/>
    <cellStyle name="Total (line) 3 4 10 2 3" xfId="47482"/>
    <cellStyle name="Total (line) 3 4 10 2 4" xfId="47483"/>
    <cellStyle name="Total (line) 3 4 10 3" xfId="47484"/>
    <cellStyle name="Total (line) 3 4 10 4" xfId="47485"/>
    <cellStyle name="Total (line) 3 4 10 5" xfId="47486"/>
    <cellStyle name="Total (line) 3 4 11" xfId="6613"/>
    <cellStyle name="Total (line) 3 4 11 2" xfId="47487"/>
    <cellStyle name="Total (line) 3 4 11 2 2" xfId="47488"/>
    <cellStyle name="Total (line) 3 4 11 2 3" xfId="47489"/>
    <cellStyle name="Total (line) 3 4 11 2 4" xfId="47490"/>
    <cellStyle name="Total (line) 3 4 11 3" xfId="47491"/>
    <cellStyle name="Total (line) 3 4 11 4" xfId="47492"/>
    <cellStyle name="Total (line) 3 4 11 5" xfId="47493"/>
    <cellStyle name="Total (line) 3 4 12" xfId="6614"/>
    <cellStyle name="Total (line) 3 4 12 2" xfId="47494"/>
    <cellStyle name="Total (line) 3 4 12 2 2" xfId="47495"/>
    <cellStyle name="Total (line) 3 4 12 2 3" xfId="47496"/>
    <cellStyle name="Total (line) 3 4 12 2 4" xfId="47497"/>
    <cellStyle name="Total (line) 3 4 12 3" xfId="47498"/>
    <cellStyle name="Total (line) 3 4 12 4" xfId="47499"/>
    <cellStyle name="Total (line) 3 4 12 5" xfId="47500"/>
    <cellStyle name="Total (line) 3 4 13" xfId="6615"/>
    <cellStyle name="Total (line) 3 4 13 2" xfId="47501"/>
    <cellStyle name="Total (line) 3 4 13 2 2" xfId="47502"/>
    <cellStyle name="Total (line) 3 4 13 2 3" xfId="47503"/>
    <cellStyle name="Total (line) 3 4 13 2 4" xfId="47504"/>
    <cellStyle name="Total (line) 3 4 13 3" xfId="47505"/>
    <cellStyle name="Total (line) 3 4 13 4" xfId="47506"/>
    <cellStyle name="Total (line) 3 4 13 5" xfId="47507"/>
    <cellStyle name="Total (line) 3 4 14" xfId="6616"/>
    <cellStyle name="Total (line) 3 4 14 2" xfId="47508"/>
    <cellStyle name="Total (line) 3 4 14 2 2" xfId="47509"/>
    <cellStyle name="Total (line) 3 4 14 2 3" xfId="47510"/>
    <cellStyle name="Total (line) 3 4 14 2 4" xfId="47511"/>
    <cellStyle name="Total (line) 3 4 14 3" xfId="47512"/>
    <cellStyle name="Total (line) 3 4 14 4" xfId="47513"/>
    <cellStyle name="Total (line) 3 4 14 5" xfId="47514"/>
    <cellStyle name="Total (line) 3 4 15" xfId="6617"/>
    <cellStyle name="Total (line) 3 4 15 2" xfId="47515"/>
    <cellStyle name="Total (line) 3 4 15 2 2" xfId="47516"/>
    <cellStyle name="Total (line) 3 4 15 2 3" xfId="47517"/>
    <cellStyle name="Total (line) 3 4 15 2 4" xfId="47518"/>
    <cellStyle name="Total (line) 3 4 15 3" xfId="47519"/>
    <cellStyle name="Total (line) 3 4 15 4" xfId="47520"/>
    <cellStyle name="Total (line) 3 4 15 5" xfId="47521"/>
    <cellStyle name="Total (line) 3 4 16" xfId="6618"/>
    <cellStyle name="Total (line) 3 4 16 2" xfId="47522"/>
    <cellStyle name="Total (line) 3 4 16 2 2" xfId="47523"/>
    <cellStyle name="Total (line) 3 4 16 2 3" xfId="47524"/>
    <cellStyle name="Total (line) 3 4 16 2 4" xfId="47525"/>
    <cellStyle name="Total (line) 3 4 16 3" xfId="47526"/>
    <cellStyle name="Total (line) 3 4 16 4" xfId="47527"/>
    <cellStyle name="Total (line) 3 4 16 5" xfId="47528"/>
    <cellStyle name="Total (line) 3 4 17" xfId="6619"/>
    <cellStyle name="Total (line) 3 4 17 2" xfId="47529"/>
    <cellStyle name="Total (line) 3 4 17 2 2" xfId="47530"/>
    <cellStyle name="Total (line) 3 4 17 2 3" xfId="47531"/>
    <cellStyle name="Total (line) 3 4 17 2 4" xfId="47532"/>
    <cellStyle name="Total (line) 3 4 17 3" xfId="47533"/>
    <cellStyle name="Total (line) 3 4 17 4" xfId="47534"/>
    <cellStyle name="Total (line) 3 4 17 5" xfId="47535"/>
    <cellStyle name="Total (line) 3 4 18" xfId="6620"/>
    <cellStyle name="Total (line) 3 4 18 2" xfId="47536"/>
    <cellStyle name="Total (line) 3 4 18 2 2" xfId="47537"/>
    <cellStyle name="Total (line) 3 4 18 2 3" xfId="47538"/>
    <cellStyle name="Total (line) 3 4 18 2 4" xfId="47539"/>
    <cellStyle name="Total (line) 3 4 18 3" xfId="47540"/>
    <cellStyle name="Total (line) 3 4 18 4" xfId="47541"/>
    <cellStyle name="Total (line) 3 4 18 5" xfId="47542"/>
    <cellStyle name="Total (line) 3 4 19" xfId="6621"/>
    <cellStyle name="Total (line) 3 4 19 2" xfId="47543"/>
    <cellStyle name="Total (line) 3 4 19 2 2" xfId="47544"/>
    <cellStyle name="Total (line) 3 4 19 2 3" xfId="47545"/>
    <cellStyle name="Total (line) 3 4 19 2 4" xfId="47546"/>
    <cellStyle name="Total (line) 3 4 19 3" xfId="47547"/>
    <cellStyle name="Total (line) 3 4 19 4" xfId="47548"/>
    <cellStyle name="Total (line) 3 4 19 5" xfId="47549"/>
    <cellStyle name="Total (line) 3 4 2" xfId="6622"/>
    <cellStyle name="Total (line) 3 4 2 10" xfId="6623"/>
    <cellStyle name="Total (line) 3 4 2 10 2" xfId="47550"/>
    <cellStyle name="Total (line) 3 4 2 10 2 2" xfId="47551"/>
    <cellStyle name="Total (line) 3 4 2 10 2 3" xfId="47552"/>
    <cellStyle name="Total (line) 3 4 2 10 2 4" xfId="47553"/>
    <cellStyle name="Total (line) 3 4 2 10 3" xfId="47554"/>
    <cellStyle name="Total (line) 3 4 2 10 4" xfId="47555"/>
    <cellStyle name="Total (line) 3 4 2 10 5" xfId="47556"/>
    <cellStyle name="Total (line) 3 4 2 11" xfId="6624"/>
    <cellStyle name="Total (line) 3 4 2 11 2" xfId="47557"/>
    <cellStyle name="Total (line) 3 4 2 11 2 2" xfId="47558"/>
    <cellStyle name="Total (line) 3 4 2 11 2 3" xfId="47559"/>
    <cellStyle name="Total (line) 3 4 2 11 2 4" xfId="47560"/>
    <cellStyle name="Total (line) 3 4 2 11 3" xfId="47561"/>
    <cellStyle name="Total (line) 3 4 2 11 4" xfId="47562"/>
    <cellStyle name="Total (line) 3 4 2 11 5" xfId="47563"/>
    <cellStyle name="Total (line) 3 4 2 12" xfId="6625"/>
    <cellStyle name="Total (line) 3 4 2 12 2" xfId="47564"/>
    <cellStyle name="Total (line) 3 4 2 12 2 2" xfId="47565"/>
    <cellStyle name="Total (line) 3 4 2 12 2 3" xfId="47566"/>
    <cellStyle name="Total (line) 3 4 2 12 2 4" xfId="47567"/>
    <cellStyle name="Total (line) 3 4 2 12 3" xfId="47568"/>
    <cellStyle name="Total (line) 3 4 2 12 4" xfId="47569"/>
    <cellStyle name="Total (line) 3 4 2 12 5" xfId="47570"/>
    <cellStyle name="Total (line) 3 4 2 13" xfId="6626"/>
    <cellStyle name="Total (line) 3 4 2 13 2" xfId="47571"/>
    <cellStyle name="Total (line) 3 4 2 13 2 2" xfId="47572"/>
    <cellStyle name="Total (line) 3 4 2 13 2 3" xfId="47573"/>
    <cellStyle name="Total (line) 3 4 2 13 2 4" xfId="47574"/>
    <cellStyle name="Total (line) 3 4 2 13 3" xfId="47575"/>
    <cellStyle name="Total (line) 3 4 2 13 4" xfId="47576"/>
    <cellStyle name="Total (line) 3 4 2 13 5" xfId="47577"/>
    <cellStyle name="Total (line) 3 4 2 14" xfId="6627"/>
    <cellStyle name="Total (line) 3 4 2 14 2" xfId="47578"/>
    <cellStyle name="Total (line) 3 4 2 14 2 2" xfId="47579"/>
    <cellStyle name="Total (line) 3 4 2 14 2 3" xfId="47580"/>
    <cellStyle name="Total (line) 3 4 2 14 2 4" xfId="47581"/>
    <cellStyle name="Total (line) 3 4 2 14 3" xfId="47582"/>
    <cellStyle name="Total (line) 3 4 2 14 4" xfId="47583"/>
    <cellStyle name="Total (line) 3 4 2 14 5" xfId="47584"/>
    <cellStyle name="Total (line) 3 4 2 15" xfId="6628"/>
    <cellStyle name="Total (line) 3 4 2 15 2" xfId="47585"/>
    <cellStyle name="Total (line) 3 4 2 15 2 2" xfId="47586"/>
    <cellStyle name="Total (line) 3 4 2 15 2 3" xfId="47587"/>
    <cellStyle name="Total (line) 3 4 2 15 2 4" xfId="47588"/>
    <cellStyle name="Total (line) 3 4 2 15 3" xfId="47589"/>
    <cellStyle name="Total (line) 3 4 2 15 4" xfId="47590"/>
    <cellStyle name="Total (line) 3 4 2 15 5" xfId="47591"/>
    <cellStyle name="Total (line) 3 4 2 16" xfId="6629"/>
    <cellStyle name="Total (line) 3 4 2 16 2" xfId="47592"/>
    <cellStyle name="Total (line) 3 4 2 16 2 2" xfId="47593"/>
    <cellStyle name="Total (line) 3 4 2 16 2 3" xfId="47594"/>
    <cellStyle name="Total (line) 3 4 2 16 2 4" xfId="47595"/>
    <cellStyle name="Total (line) 3 4 2 16 3" xfId="47596"/>
    <cellStyle name="Total (line) 3 4 2 16 4" xfId="47597"/>
    <cellStyle name="Total (line) 3 4 2 16 5" xfId="47598"/>
    <cellStyle name="Total (line) 3 4 2 17" xfId="6630"/>
    <cellStyle name="Total (line) 3 4 2 17 2" xfId="47599"/>
    <cellStyle name="Total (line) 3 4 2 17 2 2" xfId="47600"/>
    <cellStyle name="Total (line) 3 4 2 17 2 3" xfId="47601"/>
    <cellStyle name="Total (line) 3 4 2 17 2 4" xfId="47602"/>
    <cellStyle name="Total (line) 3 4 2 17 3" xfId="47603"/>
    <cellStyle name="Total (line) 3 4 2 17 4" xfId="47604"/>
    <cellStyle name="Total (line) 3 4 2 17 5" xfId="47605"/>
    <cellStyle name="Total (line) 3 4 2 18" xfId="6631"/>
    <cellStyle name="Total (line) 3 4 2 18 2" xfId="47606"/>
    <cellStyle name="Total (line) 3 4 2 18 2 2" xfId="47607"/>
    <cellStyle name="Total (line) 3 4 2 18 2 3" xfId="47608"/>
    <cellStyle name="Total (line) 3 4 2 18 2 4" xfId="47609"/>
    <cellStyle name="Total (line) 3 4 2 18 3" xfId="47610"/>
    <cellStyle name="Total (line) 3 4 2 18 4" xfId="47611"/>
    <cellStyle name="Total (line) 3 4 2 18 5" xfId="47612"/>
    <cellStyle name="Total (line) 3 4 2 19" xfId="6632"/>
    <cellStyle name="Total (line) 3 4 2 19 2" xfId="47613"/>
    <cellStyle name="Total (line) 3 4 2 19 2 2" xfId="47614"/>
    <cellStyle name="Total (line) 3 4 2 19 2 3" xfId="47615"/>
    <cellStyle name="Total (line) 3 4 2 19 2 4" xfId="47616"/>
    <cellStyle name="Total (line) 3 4 2 19 3" xfId="47617"/>
    <cellStyle name="Total (line) 3 4 2 19 4" xfId="47618"/>
    <cellStyle name="Total (line) 3 4 2 19 5" xfId="47619"/>
    <cellStyle name="Total (line) 3 4 2 2" xfId="6633"/>
    <cellStyle name="Total (line) 3 4 2 2 2" xfId="47620"/>
    <cellStyle name="Total (line) 3 4 2 2 2 2" xfId="47621"/>
    <cellStyle name="Total (line) 3 4 2 2 2 3" xfId="47622"/>
    <cellStyle name="Total (line) 3 4 2 2 2 4" xfId="47623"/>
    <cellStyle name="Total (line) 3 4 2 2 3" xfId="47624"/>
    <cellStyle name="Total (line) 3 4 2 2 4" xfId="47625"/>
    <cellStyle name="Total (line) 3 4 2 2 5" xfId="47626"/>
    <cellStyle name="Total (line) 3 4 2 20" xfId="6634"/>
    <cellStyle name="Total (line) 3 4 2 20 2" xfId="47627"/>
    <cellStyle name="Total (line) 3 4 2 20 2 2" xfId="47628"/>
    <cellStyle name="Total (line) 3 4 2 20 2 3" xfId="47629"/>
    <cellStyle name="Total (line) 3 4 2 20 2 4" xfId="47630"/>
    <cellStyle name="Total (line) 3 4 2 20 3" xfId="47631"/>
    <cellStyle name="Total (line) 3 4 2 20 4" xfId="47632"/>
    <cellStyle name="Total (line) 3 4 2 20 5" xfId="47633"/>
    <cellStyle name="Total (line) 3 4 2 21" xfId="6635"/>
    <cellStyle name="Total (line) 3 4 2 21 2" xfId="47634"/>
    <cellStyle name="Total (line) 3 4 2 21 2 2" xfId="47635"/>
    <cellStyle name="Total (line) 3 4 2 21 2 3" xfId="47636"/>
    <cellStyle name="Total (line) 3 4 2 21 2 4" xfId="47637"/>
    <cellStyle name="Total (line) 3 4 2 21 3" xfId="47638"/>
    <cellStyle name="Total (line) 3 4 2 21 4" xfId="47639"/>
    <cellStyle name="Total (line) 3 4 2 21 5" xfId="47640"/>
    <cellStyle name="Total (line) 3 4 2 22" xfId="6636"/>
    <cellStyle name="Total (line) 3 4 2 22 2" xfId="47641"/>
    <cellStyle name="Total (line) 3 4 2 22 2 2" xfId="47642"/>
    <cellStyle name="Total (line) 3 4 2 22 2 3" xfId="47643"/>
    <cellStyle name="Total (line) 3 4 2 22 2 4" xfId="47644"/>
    <cellStyle name="Total (line) 3 4 2 22 3" xfId="47645"/>
    <cellStyle name="Total (line) 3 4 2 22 4" xfId="47646"/>
    <cellStyle name="Total (line) 3 4 2 22 5" xfId="47647"/>
    <cellStyle name="Total (line) 3 4 2 23" xfId="6637"/>
    <cellStyle name="Total (line) 3 4 2 23 2" xfId="47648"/>
    <cellStyle name="Total (line) 3 4 2 23 2 2" xfId="47649"/>
    <cellStyle name="Total (line) 3 4 2 23 2 3" xfId="47650"/>
    <cellStyle name="Total (line) 3 4 2 23 2 4" xfId="47651"/>
    <cellStyle name="Total (line) 3 4 2 23 3" xfId="47652"/>
    <cellStyle name="Total (line) 3 4 2 23 4" xfId="47653"/>
    <cellStyle name="Total (line) 3 4 2 23 5" xfId="47654"/>
    <cellStyle name="Total (line) 3 4 2 24" xfId="6638"/>
    <cellStyle name="Total (line) 3 4 2 24 2" xfId="47655"/>
    <cellStyle name="Total (line) 3 4 2 24 2 2" xfId="47656"/>
    <cellStyle name="Total (line) 3 4 2 24 2 3" xfId="47657"/>
    <cellStyle name="Total (line) 3 4 2 24 2 4" xfId="47658"/>
    <cellStyle name="Total (line) 3 4 2 24 3" xfId="47659"/>
    <cellStyle name="Total (line) 3 4 2 24 4" xfId="47660"/>
    <cellStyle name="Total (line) 3 4 2 24 5" xfId="47661"/>
    <cellStyle name="Total (line) 3 4 2 25" xfId="6639"/>
    <cellStyle name="Total (line) 3 4 2 25 2" xfId="47662"/>
    <cellStyle name="Total (line) 3 4 2 25 2 2" xfId="47663"/>
    <cellStyle name="Total (line) 3 4 2 25 2 3" xfId="47664"/>
    <cellStyle name="Total (line) 3 4 2 25 2 4" xfId="47665"/>
    <cellStyle name="Total (line) 3 4 2 25 3" xfId="47666"/>
    <cellStyle name="Total (line) 3 4 2 25 4" xfId="47667"/>
    <cellStyle name="Total (line) 3 4 2 25 5" xfId="47668"/>
    <cellStyle name="Total (line) 3 4 2 26" xfId="6640"/>
    <cellStyle name="Total (line) 3 4 2 26 2" xfId="47669"/>
    <cellStyle name="Total (line) 3 4 2 26 2 2" xfId="47670"/>
    <cellStyle name="Total (line) 3 4 2 26 2 3" xfId="47671"/>
    <cellStyle name="Total (line) 3 4 2 26 2 4" xfId="47672"/>
    <cellStyle name="Total (line) 3 4 2 26 3" xfId="47673"/>
    <cellStyle name="Total (line) 3 4 2 26 4" xfId="47674"/>
    <cellStyle name="Total (line) 3 4 2 26 5" xfId="47675"/>
    <cellStyle name="Total (line) 3 4 2 27" xfId="6641"/>
    <cellStyle name="Total (line) 3 4 2 27 2" xfId="47676"/>
    <cellStyle name="Total (line) 3 4 2 27 2 2" xfId="47677"/>
    <cellStyle name="Total (line) 3 4 2 27 2 3" xfId="47678"/>
    <cellStyle name="Total (line) 3 4 2 27 2 4" xfId="47679"/>
    <cellStyle name="Total (line) 3 4 2 27 3" xfId="47680"/>
    <cellStyle name="Total (line) 3 4 2 27 4" xfId="47681"/>
    <cellStyle name="Total (line) 3 4 2 27 5" xfId="47682"/>
    <cellStyle name="Total (line) 3 4 2 28" xfId="6642"/>
    <cellStyle name="Total (line) 3 4 2 28 2" xfId="47683"/>
    <cellStyle name="Total (line) 3 4 2 28 2 2" xfId="47684"/>
    <cellStyle name="Total (line) 3 4 2 28 2 3" xfId="47685"/>
    <cellStyle name="Total (line) 3 4 2 28 2 4" xfId="47686"/>
    <cellStyle name="Total (line) 3 4 2 28 3" xfId="47687"/>
    <cellStyle name="Total (line) 3 4 2 28 4" xfId="47688"/>
    <cellStyle name="Total (line) 3 4 2 28 5" xfId="47689"/>
    <cellStyle name="Total (line) 3 4 2 29" xfId="6643"/>
    <cellStyle name="Total (line) 3 4 2 29 2" xfId="47690"/>
    <cellStyle name="Total (line) 3 4 2 29 2 2" xfId="47691"/>
    <cellStyle name="Total (line) 3 4 2 29 2 3" xfId="47692"/>
    <cellStyle name="Total (line) 3 4 2 29 2 4" xfId="47693"/>
    <cellStyle name="Total (line) 3 4 2 29 3" xfId="47694"/>
    <cellStyle name="Total (line) 3 4 2 29 4" xfId="47695"/>
    <cellStyle name="Total (line) 3 4 2 29 5" xfId="47696"/>
    <cellStyle name="Total (line) 3 4 2 3" xfId="6644"/>
    <cellStyle name="Total (line) 3 4 2 3 2" xfId="47697"/>
    <cellStyle name="Total (line) 3 4 2 3 2 2" xfId="47698"/>
    <cellStyle name="Total (line) 3 4 2 3 2 3" xfId="47699"/>
    <cellStyle name="Total (line) 3 4 2 3 2 4" xfId="47700"/>
    <cellStyle name="Total (line) 3 4 2 3 3" xfId="47701"/>
    <cellStyle name="Total (line) 3 4 2 3 4" xfId="47702"/>
    <cellStyle name="Total (line) 3 4 2 3 5" xfId="47703"/>
    <cellStyle name="Total (line) 3 4 2 30" xfId="6645"/>
    <cellStyle name="Total (line) 3 4 2 30 2" xfId="47704"/>
    <cellStyle name="Total (line) 3 4 2 30 2 2" xfId="47705"/>
    <cellStyle name="Total (line) 3 4 2 30 2 3" xfId="47706"/>
    <cellStyle name="Total (line) 3 4 2 30 2 4" xfId="47707"/>
    <cellStyle name="Total (line) 3 4 2 30 3" xfId="47708"/>
    <cellStyle name="Total (line) 3 4 2 30 4" xfId="47709"/>
    <cellStyle name="Total (line) 3 4 2 30 5" xfId="47710"/>
    <cellStyle name="Total (line) 3 4 2 31" xfId="6646"/>
    <cellStyle name="Total (line) 3 4 2 31 2" xfId="47711"/>
    <cellStyle name="Total (line) 3 4 2 31 2 2" xfId="47712"/>
    <cellStyle name="Total (line) 3 4 2 31 2 3" xfId="47713"/>
    <cellStyle name="Total (line) 3 4 2 31 2 4" xfId="47714"/>
    <cellStyle name="Total (line) 3 4 2 31 3" xfId="47715"/>
    <cellStyle name="Total (line) 3 4 2 31 4" xfId="47716"/>
    <cellStyle name="Total (line) 3 4 2 31 5" xfId="47717"/>
    <cellStyle name="Total (line) 3 4 2 32" xfId="6647"/>
    <cellStyle name="Total (line) 3 4 2 32 2" xfId="47718"/>
    <cellStyle name="Total (line) 3 4 2 32 2 2" xfId="47719"/>
    <cellStyle name="Total (line) 3 4 2 32 2 3" xfId="47720"/>
    <cellStyle name="Total (line) 3 4 2 32 2 4" xfId="47721"/>
    <cellStyle name="Total (line) 3 4 2 32 3" xfId="47722"/>
    <cellStyle name="Total (line) 3 4 2 32 4" xfId="47723"/>
    <cellStyle name="Total (line) 3 4 2 32 5" xfId="47724"/>
    <cellStyle name="Total (line) 3 4 2 33" xfId="6648"/>
    <cellStyle name="Total (line) 3 4 2 33 2" xfId="47725"/>
    <cellStyle name="Total (line) 3 4 2 33 2 2" xfId="47726"/>
    <cellStyle name="Total (line) 3 4 2 33 2 3" xfId="47727"/>
    <cellStyle name="Total (line) 3 4 2 33 2 4" xfId="47728"/>
    <cellStyle name="Total (line) 3 4 2 33 3" xfId="47729"/>
    <cellStyle name="Total (line) 3 4 2 33 4" xfId="47730"/>
    <cellStyle name="Total (line) 3 4 2 33 5" xfId="47731"/>
    <cellStyle name="Total (line) 3 4 2 34" xfId="6649"/>
    <cellStyle name="Total (line) 3 4 2 34 2" xfId="47732"/>
    <cellStyle name="Total (line) 3 4 2 34 2 2" xfId="47733"/>
    <cellStyle name="Total (line) 3 4 2 34 2 3" xfId="47734"/>
    <cellStyle name="Total (line) 3 4 2 34 2 4" xfId="47735"/>
    <cellStyle name="Total (line) 3 4 2 34 3" xfId="47736"/>
    <cellStyle name="Total (line) 3 4 2 34 4" xfId="47737"/>
    <cellStyle name="Total (line) 3 4 2 34 5" xfId="47738"/>
    <cellStyle name="Total (line) 3 4 2 35" xfId="6650"/>
    <cellStyle name="Total (line) 3 4 2 35 2" xfId="47739"/>
    <cellStyle name="Total (line) 3 4 2 35 2 2" xfId="47740"/>
    <cellStyle name="Total (line) 3 4 2 35 2 3" xfId="47741"/>
    <cellStyle name="Total (line) 3 4 2 35 2 4" xfId="47742"/>
    <cellStyle name="Total (line) 3 4 2 35 3" xfId="47743"/>
    <cellStyle name="Total (line) 3 4 2 35 4" xfId="47744"/>
    <cellStyle name="Total (line) 3 4 2 35 5" xfId="47745"/>
    <cellStyle name="Total (line) 3 4 2 36" xfId="6651"/>
    <cellStyle name="Total (line) 3 4 2 36 2" xfId="47746"/>
    <cellStyle name="Total (line) 3 4 2 36 2 2" xfId="47747"/>
    <cellStyle name="Total (line) 3 4 2 36 2 3" xfId="47748"/>
    <cellStyle name="Total (line) 3 4 2 36 2 4" xfId="47749"/>
    <cellStyle name="Total (line) 3 4 2 36 3" xfId="47750"/>
    <cellStyle name="Total (line) 3 4 2 36 4" xfId="47751"/>
    <cellStyle name="Total (line) 3 4 2 36 5" xfId="47752"/>
    <cellStyle name="Total (line) 3 4 2 37" xfId="6652"/>
    <cellStyle name="Total (line) 3 4 2 37 2" xfId="47753"/>
    <cellStyle name="Total (line) 3 4 2 37 2 2" xfId="47754"/>
    <cellStyle name="Total (line) 3 4 2 37 2 3" xfId="47755"/>
    <cellStyle name="Total (line) 3 4 2 37 2 4" xfId="47756"/>
    <cellStyle name="Total (line) 3 4 2 37 3" xfId="47757"/>
    <cellStyle name="Total (line) 3 4 2 37 4" xfId="47758"/>
    <cellStyle name="Total (line) 3 4 2 37 5" xfId="47759"/>
    <cellStyle name="Total (line) 3 4 2 38" xfId="6653"/>
    <cellStyle name="Total (line) 3 4 2 38 2" xfId="47760"/>
    <cellStyle name="Total (line) 3 4 2 38 2 2" xfId="47761"/>
    <cellStyle name="Total (line) 3 4 2 38 2 3" xfId="47762"/>
    <cellStyle name="Total (line) 3 4 2 38 2 4" xfId="47763"/>
    <cellStyle name="Total (line) 3 4 2 38 3" xfId="47764"/>
    <cellStyle name="Total (line) 3 4 2 38 4" xfId="47765"/>
    <cellStyle name="Total (line) 3 4 2 38 5" xfId="47766"/>
    <cellStyle name="Total (line) 3 4 2 39" xfId="6654"/>
    <cellStyle name="Total (line) 3 4 2 39 2" xfId="47767"/>
    <cellStyle name="Total (line) 3 4 2 39 2 2" xfId="47768"/>
    <cellStyle name="Total (line) 3 4 2 39 2 3" xfId="47769"/>
    <cellStyle name="Total (line) 3 4 2 39 2 4" xfId="47770"/>
    <cellStyle name="Total (line) 3 4 2 39 3" xfId="47771"/>
    <cellStyle name="Total (line) 3 4 2 39 4" xfId="47772"/>
    <cellStyle name="Total (line) 3 4 2 39 5" xfId="47773"/>
    <cellStyle name="Total (line) 3 4 2 4" xfId="6655"/>
    <cellStyle name="Total (line) 3 4 2 4 2" xfId="47774"/>
    <cellStyle name="Total (line) 3 4 2 4 2 2" xfId="47775"/>
    <cellStyle name="Total (line) 3 4 2 4 2 3" xfId="47776"/>
    <cellStyle name="Total (line) 3 4 2 4 2 4" xfId="47777"/>
    <cellStyle name="Total (line) 3 4 2 4 3" xfId="47778"/>
    <cellStyle name="Total (line) 3 4 2 4 4" xfId="47779"/>
    <cellStyle name="Total (line) 3 4 2 4 5" xfId="47780"/>
    <cellStyle name="Total (line) 3 4 2 40" xfId="6656"/>
    <cellStyle name="Total (line) 3 4 2 40 2" xfId="47781"/>
    <cellStyle name="Total (line) 3 4 2 40 2 2" xfId="47782"/>
    <cellStyle name="Total (line) 3 4 2 40 2 3" xfId="47783"/>
    <cellStyle name="Total (line) 3 4 2 40 2 4" xfId="47784"/>
    <cellStyle name="Total (line) 3 4 2 40 3" xfId="47785"/>
    <cellStyle name="Total (line) 3 4 2 40 4" xfId="47786"/>
    <cellStyle name="Total (line) 3 4 2 40 5" xfId="47787"/>
    <cellStyle name="Total (line) 3 4 2 41" xfId="6657"/>
    <cellStyle name="Total (line) 3 4 2 41 2" xfId="47788"/>
    <cellStyle name="Total (line) 3 4 2 41 2 2" xfId="47789"/>
    <cellStyle name="Total (line) 3 4 2 41 2 3" xfId="47790"/>
    <cellStyle name="Total (line) 3 4 2 41 2 4" xfId="47791"/>
    <cellStyle name="Total (line) 3 4 2 41 3" xfId="47792"/>
    <cellStyle name="Total (line) 3 4 2 41 4" xfId="47793"/>
    <cellStyle name="Total (line) 3 4 2 41 5" xfId="47794"/>
    <cellStyle name="Total (line) 3 4 2 42" xfId="6658"/>
    <cellStyle name="Total (line) 3 4 2 42 2" xfId="47795"/>
    <cellStyle name="Total (line) 3 4 2 42 2 2" xfId="47796"/>
    <cellStyle name="Total (line) 3 4 2 42 2 3" xfId="47797"/>
    <cellStyle name="Total (line) 3 4 2 42 2 4" xfId="47798"/>
    <cellStyle name="Total (line) 3 4 2 42 3" xfId="47799"/>
    <cellStyle name="Total (line) 3 4 2 42 4" xfId="47800"/>
    <cellStyle name="Total (line) 3 4 2 42 5" xfId="47801"/>
    <cellStyle name="Total (line) 3 4 2 43" xfId="6659"/>
    <cellStyle name="Total (line) 3 4 2 43 2" xfId="47802"/>
    <cellStyle name="Total (line) 3 4 2 43 2 2" xfId="47803"/>
    <cellStyle name="Total (line) 3 4 2 43 2 3" xfId="47804"/>
    <cellStyle name="Total (line) 3 4 2 43 2 4" xfId="47805"/>
    <cellStyle name="Total (line) 3 4 2 43 3" xfId="47806"/>
    <cellStyle name="Total (line) 3 4 2 43 4" xfId="47807"/>
    <cellStyle name="Total (line) 3 4 2 43 5" xfId="47808"/>
    <cellStyle name="Total (line) 3 4 2 44" xfId="6660"/>
    <cellStyle name="Total (line) 3 4 2 44 2" xfId="47809"/>
    <cellStyle name="Total (line) 3 4 2 44 2 2" xfId="47810"/>
    <cellStyle name="Total (line) 3 4 2 44 2 3" xfId="47811"/>
    <cellStyle name="Total (line) 3 4 2 44 2 4" xfId="47812"/>
    <cellStyle name="Total (line) 3 4 2 44 3" xfId="47813"/>
    <cellStyle name="Total (line) 3 4 2 44 4" xfId="47814"/>
    <cellStyle name="Total (line) 3 4 2 44 5" xfId="47815"/>
    <cellStyle name="Total (line) 3 4 2 45" xfId="47816"/>
    <cellStyle name="Total (line) 3 4 2 45 2" xfId="47817"/>
    <cellStyle name="Total (line) 3 4 2 45 3" xfId="47818"/>
    <cellStyle name="Total (line) 3 4 2 45 4" xfId="47819"/>
    <cellStyle name="Total (line) 3 4 2 46" xfId="47820"/>
    <cellStyle name="Total (line) 3 4 2 46 2" xfId="47821"/>
    <cellStyle name="Total (line) 3 4 2 46 3" xfId="47822"/>
    <cellStyle name="Total (line) 3 4 2 46 4" xfId="47823"/>
    <cellStyle name="Total (line) 3 4 2 47" xfId="47824"/>
    <cellStyle name="Total (line) 3 4 2 5" xfId="6661"/>
    <cellStyle name="Total (line) 3 4 2 5 2" xfId="47825"/>
    <cellStyle name="Total (line) 3 4 2 5 2 2" xfId="47826"/>
    <cellStyle name="Total (line) 3 4 2 5 2 3" xfId="47827"/>
    <cellStyle name="Total (line) 3 4 2 5 2 4" xfId="47828"/>
    <cellStyle name="Total (line) 3 4 2 5 3" xfId="47829"/>
    <cellStyle name="Total (line) 3 4 2 5 4" xfId="47830"/>
    <cellStyle name="Total (line) 3 4 2 5 5" xfId="47831"/>
    <cellStyle name="Total (line) 3 4 2 6" xfId="6662"/>
    <cellStyle name="Total (line) 3 4 2 6 2" xfId="47832"/>
    <cellStyle name="Total (line) 3 4 2 6 2 2" xfId="47833"/>
    <cellStyle name="Total (line) 3 4 2 6 2 3" xfId="47834"/>
    <cellStyle name="Total (line) 3 4 2 6 2 4" xfId="47835"/>
    <cellStyle name="Total (line) 3 4 2 6 3" xfId="47836"/>
    <cellStyle name="Total (line) 3 4 2 6 4" xfId="47837"/>
    <cellStyle name="Total (line) 3 4 2 6 5" xfId="47838"/>
    <cellStyle name="Total (line) 3 4 2 7" xfId="6663"/>
    <cellStyle name="Total (line) 3 4 2 7 2" xfId="47839"/>
    <cellStyle name="Total (line) 3 4 2 7 2 2" xfId="47840"/>
    <cellStyle name="Total (line) 3 4 2 7 2 3" xfId="47841"/>
    <cellStyle name="Total (line) 3 4 2 7 2 4" xfId="47842"/>
    <cellStyle name="Total (line) 3 4 2 7 3" xfId="47843"/>
    <cellStyle name="Total (line) 3 4 2 7 4" xfId="47844"/>
    <cellStyle name="Total (line) 3 4 2 7 5" xfId="47845"/>
    <cellStyle name="Total (line) 3 4 2 8" xfId="6664"/>
    <cellStyle name="Total (line) 3 4 2 8 2" xfId="47846"/>
    <cellStyle name="Total (line) 3 4 2 8 2 2" xfId="47847"/>
    <cellStyle name="Total (line) 3 4 2 8 2 3" xfId="47848"/>
    <cellStyle name="Total (line) 3 4 2 8 2 4" xfId="47849"/>
    <cellStyle name="Total (line) 3 4 2 8 3" xfId="47850"/>
    <cellStyle name="Total (line) 3 4 2 8 4" xfId="47851"/>
    <cellStyle name="Total (line) 3 4 2 8 5" xfId="47852"/>
    <cellStyle name="Total (line) 3 4 2 9" xfId="6665"/>
    <cellStyle name="Total (line) 3 4 2 9 2" xfId="47853"/>
    <cellStyle name="Total (line) 3 4 2 9 2 2" xfId="47854"/>
    <cellStyle name="Total (line) 3 4 2 9 2 3" xfId="47855"/>
    <cellStyle name="Total (line) 3 4 2 9 2 4" xfId="47856"/>
    <cellStyle name="Total (line) 3 4 2 9 3" xfId="47857"/>
    <cellStyle name="Total (line) 3 4 2 9 4" xfId="47858"/>
    <cellStyle name="Total (line) 3 4 2 9 5" xfId="47859"/>
    <cellStyle name="Total (line) 3 4 20" xfId="6666"/>
    <cellStyle name="Total (line) 3 4 20 2" xfId="47860"/>
    <cellStyle name="Total (line) 3 4 20 2 2" xfId="47861"/>
    <cellStyle name="Total (line) 3 4 20 2 3" xfId="47862"/>
    <cellStyle name="Total (line) 3 4 20 2 4" xfId="47863"/>
    <cellStyle name="Total (line) 3 4 20 3" xfId="47864"/>
    <cellStyle name="Total (line) 3 4 20 4" xfId="47865"/>
    <cellStyle name="Total (line) 3 4 20 5" xfId="47866"/>
    <cellStyle name="Total (line) 3 4 21" xfId="6667"/>
    <cellStyle name="Total (line) 3 4 21 2" xfId="47867"/>
    <cellStyle name="Total (line) 3 4 21 2 2" xfId="47868"/>
    <cellStyle name="Total (line) 3 4 21 2 3" xfId="47869"/>
    <cellStyle name="Total (line) 3 4 21 2 4" xfId="47870"/>
    <cellStyle name="Total (line) 3 4 21 3" xfId="47871"/>
    <cellStyle name="Total (line) 3 4 21 4" xfId="47872"/>
    <cellStyle name="Total (line) 3 4 21 5" xfId="47873"/>
    <cellStyle name="Total (line) 3 4 22" xfId="6668"/>
    <cellStyle name="Total (line) 3 4 22 2" xfId="47874"/>
    <cellStyle name="Total (line) 3 4 22 2 2" xfId="47875"/>
    <cellStyle name="Total (line) 3 4 22 2 3" xfId="47876"/>
    <cellStyle name="Total (line) 3 4 22 2 4" xfId="47877"/>
    <cellStyle name="Total (line) 3 4 22 3" xfId="47878"/>
    <cellStyle name="Total (line) 3 4 22 4" xfId="47879"/>
    <cellStyle name="Total (line) 3 4 22 5" xfId="47880"/>
    <cellStyle name="Total (line) 3 4 23" xfId="6669"/>
    <cellStyle name="Total (line) 3 4 23 2" xfId="47881"/>
    <cellStyle name="Total (line) 3 4 23 2 2" xfId="47882"/>
    <cellStyle name="Total (line) 3 4 23 2 3" xfId="47883"/>
    <cellStyle name="Total (line) 3 4 23 2 4" xfId="47884"/>
    <cellStyle name="Total (line) 3 4 23 3" xfId="47885"/>
    <cellStyle name="Total (line) 3 4 23 4" xfId="47886"/>
    <cellStyle name="Total (line) 3 4 23 5" xfId="47887"/>
    <cellStyle name="Total (line) 3 4 24" xfId="6670"/>
    <cellStyle name="Total (line) 3 4 24 2" xfId="47888"/>
    <cellStyle name="Total (line) 3 4 24 2 2" xfId="47889"/>
    <cellStyle name="Total (line) 3 4 24 2 3" xfId="47890"/>
    <cellStyle name="Total (line) 3 4 24 2 4" xfId="47891"/>
    <cellStyle name="Total (line) 3 4 24 3" xfId="47892"/>
    <cellStyle name="Total (line) 3 4 24 4" xfId="47893"/>
    <cellStyle name="Total (line) 3 4 24 5" xfId="47894"/>
    <cellStyle name="Total (line) 3 4 25" xfId="6671"/>
    <cellStyle name="Total (line) 3 4 25 2" xfId="47895"/>
    <cellStyle name="Total (line) 3 4 25 2 2" xfId="47896"/>
    <cellStyle name="Total (line) 3 4 25 2 3" xfId="47897"/>
    <cellStyle name="Total (line) 3 4 25 2 4" xfId="47898"/>
    <cellStyle name="Total (line) 3 4 25 3" xfId="47899"/>
    <cellStyle name="Total (line) 3 4 25 4" xfId="47900"/>
    <cellStyle name="Total (line) 3 4 25 5" xfId="47901"/>
    <cellStyle name="Total (line) 3 4 26" xfId="6672"/>
    <cellStyle name="Total (line) 3 4 26 2" xfId="47902"/>
    <cellStyle name="Total (line) 3 4 26 2 2" xfId="47903"/>
    <cellStyle name="Total (line) 3 4 26 2 3" xfId="47904"/>
    <cellStyle name="Total (line) 3 4 26 2 4" xfId="47905"/>
    <cellStyle name="Total (line) 3 4 26 3" xfId="47906"/>
    <cellStyle name="Total (line) 3 4 26 4" xfId="47907"/>
    <cellStyle name="Total (line) 3 4 26 5" xfId="47908"/>
    <cellStyle name="Total (line) 3 4 27" xfId="6673"/>
    <cellStyle name="Total (line) 3 4 27 2" xfId="47909"/>
    <cellStyle name="Total (line) 3 4 27 2 2" xfId="47910"/>
    <cellStyle name="Total (line) 3 4 27 2 3" xfId="47911"/>
    <cellStyle name="Total (line) 3 4 27 2 4" xfId="47912"/>
    <cellStyle name="Total (line) 3 4 27 3" xfId="47913"/>
    <cellStyle name="Total (line) 3 4 27 4" xfId="47914"/>
    <cellStyle name="Total (line) 3 4 27 5" xfId="47915"/>
    <cellStyle name="Total (line) 3 4 28" xfId="6674"/>
    <cellStyle name="Total (line) 3 4 28 2" xfId="47916"/>
    <cellStyle name="Total (line) 3 4 28 2 2" xfId="47917"/>
    <cellStyle name="Total (line) 3 4 28 2 3" xfId="47918"/>
    <cellStyle name="Total (line) 3 4 28 2 4" xfId="47919"/>
    <cellStyle name="Total (line) 3 4 28 3" xfId="47920"/>
    <cellStyle name="Total (line) 3 4 28 4" xfId="47921"/>
    <cellStyle name="Total (line) 3 4 28 5" xfId="47922"/>
    <cellStyle name="Total (line) 3 4 29" xfId="6675"/>
    <cellStyle name="Total (line) 3 4 29 2" xfId="47923"/>
    <cellStyle name="Total (line) 3 4 29 2 2" xfId="47924"/>
    <cellStyle name="Total (line) 3 4 29 2 3" xfId="47925"/>
    <cellStyle name="Total (line) 3 4 29 2 4" xfId="47926"/>
    <cellStyle name="Total (line) 3 4 29 3" xfId="47927"/>
    <cellStyle name="Total (line) 3 4 29 4" xfId="47928"/>
    <cellStyle name="Total (line) 3 4 29 5" xfId="47929"/>
    <cellStyle name="Total (line) 3 4 3" xfId="6676"/>
    <cellStyle name="Total (line) 3 4 3 2" xfId="47930"/>
    <cellStyle name="Total (line) 3 4 3 2 2" xfId="47931"/>
    <cellStyle name="Total (line) 3 4 3 2 3" xfId="47932"/>
    <cellStyle name="Total (line) 3 4 3 2 4" xfId="47933"/>
    <cellStyle name="Total (line) 3 4 3 3" xfId="47934"/>
    <cellStyle name="Total (line) 3 4 3 4" xfId="47935"/>
    <cellStyle name="Total (line) 3 4 3 5" xfId="47936"/>
    <cellStyle name="Total (line) 3 4 30" xfId="6677"/>
    <cellStyle name="Total (line) 3 4 30 2" xfId="47937"/>
    <cellStyle name="Total (line) 3 4 30 2 2" xfId="47938"/>
    <cellStyle name="Total (line) 3 4 30 2 3" xfId="47939"/>
    <cellStyle name="Total (line) 3 4 30 2 4" xfId="47940"/>
    <cellStyle name="Total (line) 3 4 30 3" xfId="47941"/>
    <cellStyle name="Total (line) 3 4 30 4" xfId="47942"/>
    <cellStyle name="Total (line) 3 4 30 5" xfId="47943"/>
    <cellStyle name="Total (line) 3 4 31" xfId="6678"/>
    <cellStyle name="Total (line) 3 4 31 2" xfId="47944"/>
    <cellStyle name="Total (line) 3 4 31 2 2" xfId="47945"/>
    <cellStyle name="Total (line) 3 4 31 2 3" xfId="47946"/>
    <cellStyle name="Total (line) 3 4 31 2 4" xfId="47947"/>
    <cellStyle name="Total (line) 3 4 31 3" xfId="47948"/>
    <cellStyle name="Total (line) 3 4 31 4" xfId="47949"/>
    <cellStyle name="Total (line) 3 4 31 5" xfId="47950"/>
    <cellStyle name="Total (line) 3 4 32" xfId="6679"/>
    <cellStyle name="Total (line) 3 4 32 2" xfId="47951"/>
    <cellStyle name="Total (line) 3 4 32 2 2" xfId="47952"/>
    <cellStyle name="Total (line) 3 4 32 2 3" xfId="47953"/>
    <cellStyle name="Total (line) 3 4 32 2 4" xfId="47954"/>
    <cellStyle name="Total (line) 3 4 32 3" xfId="47955"/>
    <cellStyle name="Total (line) 3 4 32 4" xfId="47956"/>
    <cellStyle name="Total (line) 3 4 32 5" xfId="47957"/>
    <cellStyle name="Total (line) 3 4 33" xfId="6680"/>
    <cellStyle name="Total (line) 3 4 33 2" xfId="47958"/>
    <cellStyle name="Total (line) 3 4 33 2 2" xfId="47959"/>
    <cellStyle name="Total (line) 3 4 33 2 3" xfId="47960"/>
    <cellStyle name="Total (line) 3 4 33 2 4" xfId="47961"/>
    <cellStyle name="Total (line) 3 4 33 3" xfId="47962"/>
    <cellStyle name="Total (line) 3 4 33 4" xfId="47963"/>
    <cellStyle name="Total (line) 3 4 33 5" xfId="47964"/>
    <cellStyle name="Total (line) 3 4 34" xfId="6681"/>
    <cellStyle name="Total (line) 3 4 34 2" xfId="47965"/>
    <cellStyle name="Total (line) 3 4 34 2 2" xfId="47966"/>
    <cellStyle name="Total (line) 3 4 34 2 3" xfId="47967"/>
    <cellStyle name="Total (line) 3 4 34 2 4" xfId="47968"/>
    <cellStyle name="Total (line) 3 4 34 3" xfId="47969"/>
    <cellStyle name="Total (line) 3 4 34 4" xfId="47970"/>
    <cellStyle name="Total (line) 3 4 34 5" xfId="47971"/>
    <cellStyle name="Total (line) 3 4 35" xfId="6682"/>
    <cellStyle name="Total (line) 3 4 35 2" xfId="47972"/>
    <cellStyle name="Total (line) 3 4 35 2 2" xfId="47973"/>
    <cellStyle name="Total (line) 3 4 35 2 3" xfId="47974"/>
    <cellStyle name="Total (line) 3 4 35 2 4" xfId="47975"/>
    <cellStyle name="Total (line) 3 4 35 3" xfId="47976"/>
    <cellStyle name="Total (line) 3 4 35 4" xfId="47977"/>
    <cellStyle name="Total (line) 3 4 35 5" xfId="47978"/>
    <cellStyle name="Total (line) 3 4 36" xfId="6683"/>
    <cellStyle name="Total (line) 3 4 36 2" xfId="47979"/>
    <cellStyle name="Total (line) 3 4 36 2 2" xfId="47980"/>
    <cellStyle name="Total (line) 3 4 36 2 3" xfId="47981"/>
    <cellStyle name="Total (line) 3 4 36 2 4" xfId="47982"/>
    <cellStyle name="Total (line) 3 4 36 3" xfId="47983"/>
    <cellStyle name="Total (line) 3 4 36 4" xfId="47984"/>
    <cellStyle name="Total (line) 3 4 36 5" xfId="47985"/>
    <cellStyle name="Total (line) 3 4 37" xfId="6684"/>
    <cellStyle name="Total (line) 3 4 37 2" xfId="47986"/>
    <cellStyle name="Total (line) 3 4 37 2 2" xfId="47987"/>
    <cellStyle name="Total (line) 3 4 37 2 3" xfId="47988"/>
    <cellStyle name="Total (line) 3 4 37 2 4" xfId="47989"/>
    <cellStyle name="Total (line) 3 4 37 3" xfId="47990"/>
    <cellStyle name="Total (line) 3 4 37 4" xfId="47991"/>
    <cellStyle name="Total (line) 3 4 37 5" xfId="47992"/>
    <cellStyle name="Total (line) 3 4 38" xfId="6685"/>
    <cellStyle name="Total (line) 3 4 38 2" xfId="47993"/>
    <cellStyle name="Total (line) 3 4 38 2 2" xfId="47994"/>
    <cellStyle name="Total (line) 3 4 38 2 3" xfId="47995"/>
    <cellStyle name="Total (line) 3 4 38 2 4" xfId="47996"/>
    <cellStyle name="Total (line) 3 4 38 3" xfId="47997"/>
    <cellStyle name="Total (line) 3 4 38 4" xfId="47998"/>
    <cellStyle name="Total (line) 3 4 38 5" xfId="47999"/>
    <cellStyle name="Total (line) 3 4 39" xfId="6686"/>
    <cellStyle name="Total (line) 3 4 39 2" xfId="48000"/>
    <cellStyle name="Total (line) 3 4 39 2 2" xfId="48001"/>
    <cellStyle name="Total (line) 3 4 39 2 3" xfId="48002"/>
    <cellStyle name="Total (line) 3 4 39 2 4" xfId="48003"/>
    <cellStyle name="Total (line) 3 4 39 3" xfId="48004"/>
    <cellStyle name="Total (line) 3 4 39 4" xfId="48005"/>
    <cellStyle name="Total (line) 3 4 39 5" xfId="48006"/>
    <cellStyle name="Total (line) 3 4 4" xfId="6687"/>
    <cellStyle name="Total (line) 3 4 4 2" xfId="48007"/>
    <cellStyle name="Total (line) 3 4 4 2 2" xfId="48008"/>
    <cellStyle name="Total (line) 3 4 4 2 3" xfId="48009"/>
    <cellStyle name="Total (line) 3 4 4 2 4" xfId="48010"/>
    <cellStyle name="Total (line) 3 4 4 3" xfId="48011"/>
    <cellStyle name="Total (line) 3 4 4 4" xfId="48012"/>
    <cellStyle name="Total (line) 3 4 4 5" xfId="48013"/>
    <cellStyle name="Total (line) 3 4 40" xfId="6688"/>
    <cellStyle name="Total (line) 3 4 40 2" xfId="48014"/>
    <cellStyle name="Total (line) 3 4 40 2 2" xfId="48015"/>
    <cellStyle name="Total (line) 3 4 40 2 3" xfId="48016"/>
    <cellStyle name="Total (line) 3 4 40 2 4" xfId="48017"/>
    <cellStyle name="Total (line) 3 4 40 3" xfId="48018"/>
    <cellStyle name="Total (line) 3 4 40 4" xfId="48019"/>
    <cellStyle name="Total (line) 3 4 40 5" xfId="48020"/>
    <cellStyle name="Total (line) 3 4 41" xfId="6689"/>
    <cellStyle name="Total (line) 3 4 41 2" xfId="48021"/>
    <cellStyle name="Total (line) 3 4 41 2 2" xfId="48022"/>
    <cellStyle name="Total (line) 3 4 41 2 3" xfId="48023"/>
    <cellStyle name="Total (line) 3 4 41 2 4" xfId="48024"/>
    <cellStyle name="Total (line) 3 4 41 3" xfId="48025"/>
    <cellStyle name="Total (line) 3 4 41 4" xfId="48026"/>
    <cellStyle name="Total (line) 3 4 41 5" xfId="48027"/>
    <cellStyle name="Total (line) 3 4 42" xfId="6690"/>
    <cellStyle name="Total (line) 3 4 42 2" xfId="48028"/>
    <cellStyle name="Total (line) 3 4 42 2 2" xfId="48029"/>
    <cellStyle name="Total (line) 3 4 42 2 3" xfId="48030"/>
    <cellStyle name="Total (line) 3 4 42 2 4" xfId="48031"/>
    <cellStyle name="Total (line) 3 4 42 3" xfId="48032"/>
    <cellStyle name="Total (line) 3 4 42 4" xfId="48033"/>
    <cellStyle name="Total (line) 3 4 42 5" xfId="48034"/>
    <cellStyle name="Total (line) 3 4 43" xfId="6691"/>
    <cellStyle name="Total (line) 3 4 43 2" xfId="48035"/>
    <cellStyle name="Total (line) 3 4 43 2 2" xfId="48036"/>
    <cellStyle name="Total (line) 3 4 43 2 3" xfId="48037"/>
    <cellStyle name="Total (line) 3 4 43 2 4" xfId="48038"/>
    <cellStyle name="Total (line) 3 4 43 3" xfId="48039"/>
    <cellStyle name="Total (line) 3 4 43 4" xfId="48040"/>
    <cellStyle name="Total (line) 3 4 43 5" xfId="48041"/>
    <cellStyle name="Total (line) 3 4 44" xfId="6692"/>
    <cellStyle name="Total (line) 3 4 44 2" xfId="48042"/>
    <cellStyle name="Total (line) 3 4 44 2 2" xfId="48043"/>
    <cellStyle name="Total (line) 3 4 44 2 3" xfId="48044"/>
    <cellStyle name="Total (line) 3 4 44 2 4" xfId="48045"/>
    <cellStyle name="Total (line) 3 4 44 3" xfId="48046"/>
    <cellStyle name="Total (line) 3 4 44 4" xfId="48047"/>
    <cellStyle name="Total (line) 3 4 44 5" xfId="48048"/>
    <cellStyle name="Total (line) 3 4 45" xfId="6693"/>
    <cellStyle name="Total (line) 3 4 45 2" xfId="48049"/>
    <cellStyle name="Total (line) 3 4 45 2 2" xfId="48050"/>
    <cellStyle name="Total (line) 3 4 45 2 3" xfId="48051"/>
    <cellStyle name="Total (line) 3 4 45 2 4" xfId="48052"/>
    <cellStyle name="Total (line) 3 4 45 3" xfId="48053"/>
    <cellStyle name="Total (line) 3 4 45 4" xfId="48054"/>
    <cellStyle name="Total (line) 3 4 45 5" xfId="48055"/>
    <cellStyle name="Total (line) 3 4 46" xfId="48056"/>
    <cellStyle name="Total (line) 3 4 46 2" xfId="48057"/>
    <cellStyle name="Total (line) 3 4 46 3" xfId="48058"/>
    <cellStyle name="Total (line) 3 4 46 4" xfId="48059"/>
    <cellStyle name="Total (line) 3 4 47" xfId="48060"/>
    <cellStyle name="Total (line) 3 4 5" xfId="6694"/>
    <cellStyle name="Total (line) 3 4 5 2" xfId="48061"/>
    <cellStyle name="Total (line) 3 4 5 2 2" xfId="48062"/>
    <cellStyle name="Total (line) 3 4 5 2 3" xfId="48063"/>
    <cellStyle name="Total (line) 3 4 5 2 4" xfId="48064"/>
    <cellStyle name="Total (line) 3 4 5 3" xfId="48065"/>
    <cellStyle name="Total (line) 3 4 5 4" xfId="48066"/>
    <cellStyle name="Total (line) 3 4 5 5" xfId="48067"/>
    <cellStyle name="Total (line) 3 4 6" xfId="6695"/>
    <cellStyle name="Total (line) 3 4 6 2" xfId="48068"/>
    <cellStyle name="Total (line) 3 4 6 2 2" xfId="48069"/>
    <cellStyle name="Total (line) 3 4 6 2 3" xfId="48070"/>
    <cellStyle name="Total (line) 3 4 6 2 4" xfId="48071"/>
    <cellStyle name="Total (line) 3 4 6 3" xfId="48072"/>
    <cellStyle name="Total (line) 3 4 6 4" xfId="48073"/>
    <cellStyle name="Total (line) 3 4 6 5" xfId="48074"/>
    <cellStyle name="Total (line) 3 4 7" xfId="6696"/>
    <cellStyle name="Total (line) 3 4 7 2" xfId="48075"/>
    <cellStyle name="Total (line) 3 4 7 2 2" xfId="48076"/>
    <cellStyle name="Total (line) 3 4 7 2 3" xfId="48077"/>
    <cellStyle name="Total (line) 3 4 7 2 4" xfId="48078"/>
    <cellStyle name="Total (line) 3 4 7 3" xfId="48079"/>
    <cellStyle name="Total (line) 3 4 7 4" xfId="48080"/>
    <cellStyle name="Total (line) 3 4 7 5" xfId="48081"/>
    <cellStyle name="Total (line) 3 4 8" xfId="6697"/>
    <cellStyle name="Total (line) 3 4 8 2" xfId="48082"/>
    <cellStyle name="Total (line) 3 4 8 2 2" xfId="48083"/>
    <cellStyle name="Total (line) 3 4 8 2 3" xfId="48084"/>
    <cellStyle name="Total (line) 3 4 8 2 4" xfId="48085"/>
    <cellStyle name="Total (line) 3 4 8 3" xfId="48086"/>
    <cellStyle name="Total (line) 3 4 8 4" xfId="48087"/>
    <cellStyle name="Total (line) 3 4 8 5" xfId="48088"/>
    <cellStyle name="Total (line) 3 4 9" xfId="6698"/>
    <cellStyle name="Total (line) 3 4 9 2" xfId="48089"/>
    <cellStyle name="Total (line) 3 4 9 2 2" xfId="48090"/>
    <cellStyle name="Total (line) 3 4 9 2 3" xfId="48091"/>
    <cellStyle name="Total (line) 3 4 9 2 4" xfId="48092"/>
    <cellStyle name="Total (line) 3 4 9 3" xfId="48093"/>
    <cellStyle name="Total (line) 3 4 9 4" xfId="48094"/>
    <cellStyle name="Total (line) 3 4 9 5" xfId="48095"/>
    <cellStyle name="Total (line) 3 5" xfId="6699"/>
    <cellStyle name="Total (line) 3 5 10" xfId="6700"/>
    <cellStyle name="Total (line) 3 5 10 2" xfId="48096"/>
    <cellStyle name="Total (line) 3 5 10 2 2" xfId="48097"/>
    <cellStyle name="Total (line) 3 5 10 2 3" xfId="48098"/>
    <cellStyle name="Total (line) 3 5 10 2 4" xfId="48099"/>
    <cellStyle name="Total (line) 3 5 10 3" xfId="48100"/>
    <cellStyle name="Total (line) 3 5 10 4" xfId="48101"/>
    <cellStyle name="Total (line) 3 5 10 5" xfId="48102"/>
    <cellStyle name="Total (line) 3 5 11" xfId="6701"/>
    <cellStyle name="Total (line) 3 5 11 2" xfId="48103"/>
    <cellStyle name="Total (line) 3 5 11 2 2" xfId="48104"/>
    <cellStyle name="Total (line) 3 5 11 2 3" xfId="48105"/>
    <cellStyle name="Total (line) 3 5 11 2 4" xfId="48106"/>
    <cellStyle name="Total (line) 3 5 11 3" xfId="48107"/>
    <cellStyle name="Total (line) 3 5 11 4" xfId="48108"/>
    <cellStyle name="Total (line) 3 5 11 5" xfId="48109"/>
    <cellStyle name="Total (line) 3 5 12" xfId="6702"/>
    <cellStyle name="Total (line) 3 5 12 2" xfId="48110"/>
    <cellStyle name="Total (line) 3 5 12 2 2" xfId="48111"/>
    <cellStyle name="Total (line) 3 5 12 2 3" xfId="48112"/>
    <cellStyle name="Total (line) 3 5 12 2 4" xfId="48113"/>
    <cellStyle name="Total (line) 3 5 12 3" xfId="48114"/>
    <cellStyle name="Total (line) 3 5 12 4" xfId="48115"/>
    <cellStyle name="Total (line) 3 5 12 5" xfId="48116"/>
    <cellStyle name="Total (line) 3 5 13" xfId="6703"/>
    <cellStyle name="Total (line) 3 5 13 2" xfId="48117"/>
    <cellStyle name="Total (line) 3 5 13 2 2" xfId="48118"/>
    <cellStyle name="Total (line) 3 5 13 2 3" xfId="48119"/>
    <cellStyle name="Total (line) 3 5 13 2 4" xfId="48120"/>
    <cellStyle name="Total (line) 3 5 13 3" xfId="48121"/>
    <cellStyle name="Total (line) 3 5 13 4" xfId="48122"/>
    <cellStyle name="Total (line) 3 5 13 5" xfId="48123"/>
    <cellStyle name="Total (line) 3 5 14" xfId="6704"/>
    <cellStyle name="Total (line) 3 5 14 2" xfId="48124"/>
    <cellStyle name="Total (line) 3 5 14 2 2" xfId="48125"/>
    <cellStyle name="Total (line) 3 5 14 2 3" xfId="48126"/>
    <cellStyle name="Total (line) 3 5 14 2 4" xfId="48127"/>
    <cellStyle name="Total (line) 3 5 14 3" xfId="48128"/>
    <cellStyle name="Total (line) 3 5 14 4" xfId="48129"/>
    <cellStyle name="Total (line) 3 5 14 5" xfId="48130"/>
    <cellStyle name="Total (line) 3 5 15" xfId="6705"/>
    <cellStyle name="Total (line) 3 5 15 2" xfId="48131"/>
    <cellStyle name="Total (line) 3 5 15 2 2" xfId="48132"/>
    <cellStyle name="Total (line) 3 5 15 2 3" xfId="48133"/>
    <cellStyle name="Total (line) 3 5 15 2 4" xfId="48134"/>
    <cellStyle name="Total (line) 3 5 15 3" xfId="48135"/>
    <cellStyle name="Total (line) 3 5 15 4" xfId="48136"/>
    <cellStyle name="Total (line) 3 5 15 5" xfId="48137"/>
    <cellStyle name="Total (line) 3 5 16" xfId="6706"/>
    <cellStyle name="Total (line) 3 5 16 2" xfId="48138"/>
    <cellStyle name="Total (line) 3 5 16 2 2" xfId="48139"/>
    <cellStyle name="Total (line) 3 5 16 2 3" xfId="48140"/>
    <cellStyle name="Total (line) 3 5 16 2 4" xfId="48141"/>
    <cellStyle name="Total (line) 3 5 16 3" xfId="48142"/>
    <cellStyle name="Total (line) 3 5 16 4" xfId="48143"/>
    <cellStyle name="Total (line) 3 5 16 5" xfId="48144"/>
    <cellStyle name="Total (line) 3 5 17" xfId="6707"/>
    <cellStyle name="Total (line) 3 5 17 2" xfId="48145"/>
    <cellStyle name="Total (line) 3 5 17 2 2" xfId="48146"/>
    <cellStyle name="Total (line) 3 5 17 2 3" xfId="48147"/>
    <cellStyle name="Total (line) 3 5 17 2 4" xfId="48148"/>
    <cellStyle name="Total (line) 3 5 17 3" xfId="48149"/>
    <cellStyle name="Total (line) 3 5 17 4" xfId="48150"/>
    <cellStyle name="Total (line) 3 5 17 5" xfId="48151"/>
    <cellStyle name="Total (line) 3 5 18" xfId="6708"/>
    <cellStyle name="Total (line) 3 5 18 2" xfId="48152"/>
    <cellStyle name="Total (line) 3 5 18 2 2" xfId="48153"/>
    <cellStyle name="Total (line) 3 5 18 2 3" xfId="48154"/>
    <cellStyle name="Total (line) 3 5 18 2 4" xfId="48155"/>
    <cellStyle name="Total (line) 3 5 18 3" xfId="48156"/>
    <cellStyle name="Total (line) 3 5 18 4" xfId="48157"/>
    <cellStyle name="Total (line) 3 5 18 5" xfId="48158"/>
    <cellStyle name="Total (line) 3 5 19" xfId="6709"/>
    <cellStyle name="Total (line) 3 5 19 2" xfId="48159"/>
    <cellStyle name="Total (line) 3 5 19 2 2" xfId="48160"/>
    <cellStyle name="Total (line) 3 5 19 2 3" xfId="48161"/>
    <cellStyle name="Total (line) 3 5 19 2 4" xfId="48162"/>
    <cellStyle name="Total (line) 3 5 19 3" xfId="48163"/>
    <cellStyle name="Total (line) 3 5 19 4" xfId="48164"/>
    <cellStyle name="Total (line) 3 5 19 5" xfId="48165"/>
    <cellStyle name="Total (line) 3 5 2" xfId="6710"/>
    <cellStyle name="Total (line) 3 5 2 2" xfId="48166"/>
    <cellStyle name="Total (line) 3 5 2 2 2" xfId="48167"/>
    <cellStyle name="Total (line) 3 5 2 2 3" xfId="48168"/>
    <cellStyle name="Total (line) 3 5 2 2 4" xfId="48169"/>
    <cellStyle name="Total (line) 3 5 2 3" xfId="48170"/>
    <cellStyle name="Total (line) 3 5 2 4" xfId="48171"/>
    <cellStyle name="Total (line) 3 5 2 5" xfId="48172"/>
    <cellStyle name="Total (line) 3 5 20" xfId="6711"/>
    <cellStyle name="Total (line) 3 5 20 2" xfId="48173"/>
    <cellStyle name="Total (line) 3 5 20 2 2" xfId="48174"/>
    <cellStyle name="Total (line) 3 5 20 2 3" xfId="48175"/>
    <cellStyle name="Total (line) 3 5 20 2 4" xfId="48176"/>
    <cellStyle name="Total (line) 3 5 20 3" xfId="48177"/>
    <cellStyle name="Total (line) 3 5 20 4" xfId="48178"/>
    <cellStyle name="Total (line) 3 5 20 5" xfId="48179"/>
    <cellStyle name="Total (line) 3 5 21" xfId="6712"/>
    <cellStyle name="Total (line) 3 5 21 2" xfId="48180"/>
    <cellStyle name="Total (line) 3 5 21 2 2" xfId="48181"/>
    <cellStyle name="Total (line) 3 5 21 2 3" xfId="48182"/>
    <cellStyle name="Total (line) 3 5 21 2 4" xfId="48183"/>
    <cellStyle name="Total (line) 3 5 21 3" xfId="48184"/>
    <cellStyle name="Total (line) 3 5 21 4" xfId="48185"/>
    <cellStyle name="Total (line) 3 5 21 5" xfId="48186"/>
    <cellStyle name="Total (line) 3 5 22" xfId="6713"/>
    <cellStyle name="Total (line) 3 5 22 2" xfId="48187"/>
    <cellStyle name="Total (line) 3 5 22 2 2" xfId="48188"/>
    <cellStyle name="Total (line) 3 5 22 2 3" xfId="48189"/>
    <cellStyle name="Total (line) 3 5 22 2 4" xfId="48190"/>
    <cellStyle name="Total (line) 3 5 22 3" xfId="48191"/>
    <cellStyle name="Total (line) 3 5 22 4" xfId="48192"/>
    <cellStyle name="Total (line) 3 5 22 5" xfId="48193"/>
    <cellStyle name="Total (line) 3 5 23" xfId="6714"/>
    <cellStyle name="Total (line) 3 5 23 2" xfId="48194"/>
    <cellStyle name="Total (line) 3 5 23 2 2" xfId="48195"/>
    <cellStyle name="Total (line) 3 5 23 2 3" xfId="48196"/>
    <cellStyle name="Total (line) 3 5 23 2 4" xfId="48197"/>
    <cellStyle name="Total (line) 3 5 23 3" xfId="48198"/>
    <cellStyle name="Total (line) 3 5 23 4" xfId="48199"/>
    <cellStyle name="Total (line) 3 5 23 5" xfId="48200"/>
    <cellStyle name="Total (line) 3 5 24" xfId="6715"/>
    <cellStyle name="Total (line) 3 5 24 2" xfId="48201"/>
    <cellStyle name="Total (line) 3 5 24 2 2" xfId="48202"/>
    <cellStyle name="Total (line) 3 5 24 2 3" xfId="48203"/>
    <cellStyle name="Total (line) 3 5 24 2 4" xfId="48204"/>
    <cellStyle name="Total (line) 3 5 24 3" xfId="48205"/>
    <cellStyle name="Total (line) 3 5 24 4" xfId="48206"/>
    <cellStyle name="Total (line) 3 5 24 5" xfId="48207"/>
    <cellStyle name="Total (line) 3 5 25" xfId="6716"/>
    <cellStyle name="Total (line) 3 5 25 2" xfId="48208"/>
    <cellStyle name="Total (line) 3 5 25 2 2" xfId="48209"/>
    <cellStyle name="Total (line) 3 5 25 2 3" xfId="48210"/>
    <cellStyle name="Total (line) 3 5 25 2 4" xfId="48211"/>
    <cellStyle name="Total (line) 3 5 25 3" xfId="48212"/>
    <cellStyle name="Total (line) 3 5 25 4" xfId="48213"/>
    <cellStyle name="Total (line) 3 5 25 5" xfId="48214"/>
    <cellStyle name="Total (line) 3 5 26" xfId="6717"/>
    <cellStyle name="Total (line) 3 5 26 2" xfId="48215"/>
    <cellStyle name="Total (line) 3 5 26 2 2" xfId="48216"/>
    <cellStyle name="Total (line) 3 5 26 2 3" xfId="48217"/>
    <cellStyle name="Total (line) 3 5 26 2 4" xfId="48218"/>
    <cellStyle name="Total (line) 3 5 26 3" xfId="48219"/>
    <cellStyle name="Total (line) 3 5 26 4" xfId="48220"/>
    <cellStyle name="Total (line) 3 5 26 5" xfId="48221"/>
    <cellStyle name="Total (line) 3 5 27" xfId="6718"/>
    <cellStyle name="Total (line) 3 5 27 2" xfId="48222"/>
    <cellStyle name="Total (line) 3 5 27 2 2" xfId="48223"/>
    <cellStyle name="Total (line) 3 5 27 2 3" xfId="48224"/>
    <cellStyle name="Total (line) 3 5 27 2 4" xfId="48225"/>
    <cellStyle name="Total (line) 3 5 27 3" xfId="48226"/>
    <cellStyle name="Total (line) 3 5 27 4" xfId="48227"/>
    <cellStyle name="Total (line) 3 5 27 5" xfId="48228"/>
    <cellStyle name="Total (line) 3 5 28" xfId="6719"/>
    <cellStyle name="Total (line) 3 5 28 2" xfId="48229"/>
    <cellStyle name="Total (line) 3 5 28 2 2" xfId="48230"/>
    <cellStyle name="Total (line) 3 5 28 2 3" xfId="48231"/>
    <cellStyle name="Total (line) 3 5 28 2 4" xfId="48232"/>
    <cellStyle name="Total (line) 3 5 28 3" xfId="48233"/>
    <cellStyle name="Total (line) 3 5 28 4" xfId="48234"/>
    <cellStyle name="Total (line) 3 5 28 5" xfId="48235"/>
    <cellStyle name="Total (line) 3 5 29" xfId="6720"/>
    <cellStyle name="Total (line) 3 5 29 2" xfId="48236"/>
    <cellStyle name="Total (line) 3 5 29 2 2" xfId="48237"/>
    <cellStyle name="Total (line) 3 5 29 2 3" xfId="48238"/>
    <cellStyle name="Total (line) 3 5 29 2 4" xfId="48239"/>
    <cellStyle name="Total (line) 3 5 29 3" xfId="48240"/>
    <cellStyle name="Total (line) 3 5 29 4" xfId="48241"/>
    <cellStyle name="Total (line) 3 5 29 5" xfId="48242"/>
    <cellStyle name="Total (line) 3 5 3" xfId="6721"/>
    <cellStyle name="Total (line) 3 5 3 2" xfId="48243"/>
    <cellStyle name="Total (line) 3 5 3 2 2" xfId="48244"/>
    <cellStyle name="Total (line) 3 5 3 2 3" xfId="48245"/>
    <cellStyle name="Total (line) 3 5 3 2 4" xfId="48246"/>
    <cellStyle name="Total (line) 3 5 3 3" xfId="48247"/>
    <cellStyle name="Total (line) 3 5 3 4" xfId="48248"/>
    <cellStyle name="Total (line) 3 5 3 5" xfId="48249"/>
    <cellStyle name="Total (line) 3 5 30" xfId="6722"/>
    <cellStyle name="Total (line) 3 5 30 2" xfId="48250"/>
    <cellStyle name="Total (line) 3 5 30 2 2" xfId="48251"/>
    <cellStyle name="Total (line) 3 5 30 2 3" xfId="48252"/>
    <cellStyle name="Total (line) 3 5 30 2 4" xfId="48253"/>
    <cellStyle name="Total (line) 3 5 30 3" xfId="48254"/>
    <cellStyle name="Total (line) 3 5 30 4" xfId="48255"/>
    <cellStyle name="Total (line) 3 5 30 5" xfId="48256"/>
    <cellStyle name="Total (line) 3 5 31" xfId="6723"/>
    <cellStyle name="Total (line) 3 5 31 2" xfId="48257"/>
    <cellStyle name="Total (line) 3 5 31 2 2" xfId="48258"/>
    <cellStyle name="Total (line) 3 5 31 2 3" xfId="48259"/>
    <cellStyle name="Total (line) 3 5 31 2 4" xfId="48260"/>
    <cellStyle name="Total (line) 3 5 31 3" xfId="48261"/>
    <cellStyle name="Total (line) 3 5 31 4" xfId="48262"/>
    <cellStyle name="Total (line) 3 5 31 5" xfId="48263"/>
    <cellStyle name="Total (line) 3 5 32" xfId="6724"/>
    <cellStyle name="Total (line) 3 5 32 2" xfId="48264"/>
    <cellStyle name="Total (line) 3 5 32 2 2" xfId="48265"/>
    <cellStyle name="Total (line) 3 5 32 2 3" xfId="48266"/>
    <cellStyle name="Total (line) 3 5 32 2 4" xfId="48267"/>
    <cellStyle name="Total (line) 3 5 32 3" xfId="48268"/>
    <cellStyle name="Total (line) 3 5 32 4" xfId="48269"/>
    <cellStyle name="Total (line) 3 5 32 5" xfId="48270"/>
    <cellStyle name="Total (line) 3 5 33" xfId="6725"/>
    <cellStyle name="Total (line) 3 5 33 2" xfId="48271"/>
    <cellStyle name="Total (line) 3 5 33 2 2" xfId="48272"/>
    <cellStyle name="Total (line) 3 5 33 2 3" xfId="48273"/>
    <cellStyle name="Total (line) 3 5 33 2 4" xfId="48274"/>
    <cellStyle name="Total (line) 3 5 33 3" xfId="48275"/>
    <cellStyle name="Total (line) 3 5 33 4" xfId="48276"/>
    <cellStyle name="Total (line) 3 5 33 5" xfId="48277"/>
    <cellStyle name="Total (line) 3 5 34" xfId="6726"/>
    <cellStyle name="Total (line) 3 5 34 2" xfId="48278"/>
    <cellStyle name="Total (line) 3 5 34 2 2" xfId="48279"/>
    <cellStyle name="Total (line) 3 5 34 2 3" xfId="48280"/>
    <cellStyle name="Total (line) 3 5 34 2 4" xfId="48281"/>
    <cellStyle name="Total (line) 3 5 34 3" xfId="48282"/>
    <cellStyle name="Total (line) 3 5 34 4" xfId="48283"/>
    <cellStyle name="Total (line) 3 5 34 5" xfId="48284"/>
    <cellStyle name="Total (line) 3 5 35" xfId="6727"/>
    <cellStyle name="Total (line) 3 5 35 2" xfId="48285"/>
    <cellStyle name="Total (line) 3 5 35 2 2" xfId="48286"/>
    <cellStyle name="Total (line) 3 5 35 2 3" xfId="48287"/>
    <cellStyle name="Total (line) 3 5 35 2 4" xfId="48288"/>
    <cellStyle name="Total (line) 3 5 35 3" xfId="48289"/>
    <cellStyle name="Total (line) 3 5 35 4" xfId="48290"/>
    <cellStyle name="Total (line) 3 5 35 5" xfId="48291"/>
    <cellStyle name="Total (line) 3 5 36" xfId="6728"/>
    <cellStyle name="Total (line) 3 5 36 2" xfId="48292"/>
    <cellStyle name="Total (line) 3 5 36 2 2" xfId="48293"/>
    <cellStyle name="Total (line) 3 5 36 2 3" xfId="48294"/>
    <cellStyle name="Total (line) 3 5 36 2 4" xfId="48295"/>
    <cellStyle name="Total (line) 3 5 36 3" xfId="48296"/>
    <cellStyle name="Total (line) 3 5 36 4" xfId="48297"/>
    <cellStyle name="Total (line) 3 5 36 5" xfId="48298"/>
    <cellStyle name="Total (line) 3 5 37" xfId="6729"/>
    <cellStyle name="Total (line) 3 5 37 2" xfId="48299"/>
    <cellStyle name="Total (line) 3 5 37 2 2" xfId="48300"/>
    <cellStyle name="Total (line) 3 5 37 2 3" xfId="48301"/>
    <cellStyle name="Total (line) 3 5 37 2 4" xfId="48302"/>
    <cellStyle name="Total (line) 3 5 37 3" xfId="48303"/>
    <cellStyle name="Total (line) 3 5 37 4" xfId="48304"/>
    <cellStyle name="Total (line) 3 5 37 5" xfId="48305"/>
    <cellStyle name="Total (line) 3 5 38" xfId="6730"/>
    <cellStyle name="Total (line) 3 5 38 2" xfId="48306"/>
    <cellStyle name="Total (line) 3 5 38 2 2" xfId="48307"/>
    <cellStyle name="Total (line) 3 5 38 2 3" xfId="48308"/>
    <cellStyle name="Total (line) 3 5 38 2 4" xfId="48309"/>
    <cellStyle name="Total (line) 3 5 38 3" xfId="48310"/>
    <cellStyle name="Total (line) 3 5 38 4" xfId="48311"/>
    <cellStyle name="Total (line) 3 5 38 5" xfId="48312"/>
    <cellStyle name="Total (line) 3 5 39" xfId="6731"/>
    <cellStyle name="Total (line) 3 5 39 2" xfId="48313"/>
    <cellStyle name="Total (line) 3 5 39 2 2" xfId="48314"/>
    <cellStyle name="Total (line) 3 5 39 2 3" xfId="48315"/>
    <cellStyle name="Total (line) 3 5 39 2 4" xfId="48316"/>
    <cellStyle name="Total (line) 3 5 39 3" xfId="48317"/>
    <cellStyle name="Total (line) 3 5 39 4" xfId="48318"/>
    <cellStyle name="Total (line) 3 5 39 5" xfId="48319"/>
    <cellStyle name="Total (line) 3 5 4" xfId="6732"/>
    <cellStyle name="Total (line) 3 5 4 2" xfId="48320"/>
    <cellStyle name="Total (line) 3 5 4 2 2" xfId="48321"/>
    <cellStyle name="Total (line) 3 5 4 2 3" xfId="48322"/>
    <cellStyle name="Total (line) 3 5 4 2 4" xfId="48323"/>
    <cellStyle name="Total (line) 3 5 4 3" xfId="48324"/>
    <cellStyle name="Total (line) 3 5 4 4" xfId="48325"/>
    <cellStyle name="Total (line) 3 5 4 5" xfId="48326"/>
    <cellStyle name="Total (line) 3 5 40" xfId="6733"/>
    <cellStyle name="Total (line) 3 5 40 2" xfId="48327"/>
    <cellStyle name="Total (line) 3 5 40 2 2" xfId="48328"/>
    <cellStyle name="Total (line) 3 5 40 2 3" xfId="48329"/>
    <cellStyle name="Total (line) 3 5 40 2 4" xfId="48330"/>
    <cellStyle name="Total (line) 3 5 40 3" xfId="48331"/>
    <cellStyle name="Total (line) 3 5 40 4" xfId="48332"/>
    <cellStyle name="Total (line) 3 5 40 5" xfId="48333"/>
    <cellStyle name="Total (line) 3 5 41" xfId="6734"/>
    <cellStyle name="Total (line) 3 5 41 2" xfId="48334"/>
    <cellStyle name="Total (line) 3 5 41 2 2" xfId="48335"/>
    <cellStyle name="Total (line) 3 5 41 2 3" xfId="48336"/>
    <cellStyle name="Total (line) 3 5 41 2 4" xfId="48337"/>
    <cellStyle name="Total (line) 3 5 41 3" xfId="48338"/>
    <cellStyle name="Total (line) 3 5 41 4" xfId="48339"/>
    <cellStyle name="Total (line) 3 5 41 5" xfId="48340"/>
    <cellStyle name="Total (line) 3 5 42" xfId="6735"/>
    <cellStyle name="Total (line) 3 5 42 2" xfId="48341"/>
    <cellStyle name="Total (line) 3 5 42 2 2" xfId="48342"/>
    <cellStyle name="Total (line) 3 5 42 2 3" xfId="48343"/>
    <cellStyle name="Total (line) 3 5 42 2 4" xfId="48344"/>
    <cellStyle name="Total (line) 3 5 42 3" xfId="48345"/>
    <cellStyle name="Total (line) 3 5 42 4" xfId="48346"/>
    <cellStyle name="Total (line) 3 5 42 5" xfId="48347"/>
    <cellStyle name="Total (line) 3 5 43" xfId="6736"/>
    <cellStyle name="Total (line) 3 5 43 2" xfId="48348"/>
    <cellStyle name="Total (line) 3 5 43 2 2" xfId="48349"/>
    <cellStyle name="Total (line) 3 5 43 2 3" xfId="48350"/>
    <cellStyle name="Total (line) 3 5 43 2 4" xfId="48351"/>
    <cellStyle name="Total (line) 3 5 43 3" xfId="48352"/>
    <cellStyle name="Total (line) 3 5 43 4" xfId="48353"/>
    <cellStyle name="Total (line) 3 5 43 5" xfId="48354"/>
    <cellStyle name="Total (line) 3 5 44" xfId="6737"/>
    <cellStyle name="Total (line) 3 5 44 2" xfId="48355"/>
    <cellStyle name="Total (line) 3 5 44 2 2" xfId="48356"/>
    <cellStyle name="Total (line) 3 5 44 2 3" xfId="48357"/>
    <cellStyle name="Total (line) 3 5 44 2 4" xfId="48358"/>
    <cellStyle name="Total (line) 3 5 44 3" xfId="48359"/>
    <cellStyle name="Total (line) 3 5 44 4" xfId="48360"/>
    <cellStyle name="Total (line) 3 5 44 5" xfId="48361"/>
    <cellStyle name="Total (line) 3 5 45" xfId="48362"/>
    <cellStyle name="Total (line) 3 5 45 2" xfId="48363"/>
    <cellStyle name="Total (line) 3 5 45 3" xfId="48364"/>
    <cellStyle name="Total (line) 3 5 45 4" xfId="48365"/>
    <cellStyle name="Total (line) 3 5 46" xfId="48366"/>
    <cellStyle name="Total (line) 3 5 46 2" xfId="48367"/>
    <cellStyle name="Total (line) 3 5 46 3" xfId="48368"/>
    <cellStyle name="Total (line) 3 5 46 4" xfId="48369"/>
    <cellStyle name="Total (line) 3 5 47" xfId="48370"/>
    <cellStyle name="Total (line) 3 5 48" xfId="48371"/>
    <cellStyle name="Total (line) 3 5 49" xfId="48372"/>
    <cellStyle name="Total (line) 3 5 5" xfId="6738"/>
    <cellStyle name="Total (line) 3 5 5 2" xfId="48373"/>
    <cellStyle name="Total (line) 3 5 5 2 2" xfId="48374"/>
    <cellStyle name="Total (line) 3 5 5 2 3" xfId="48375"/>
    <cellStyle name="Total (line) 3 5 5 2 4" xfId="48376"/>
    <cellStyle name="Total (line) 3 5 5 3" xfId="48377"/>
    <cellStyle name="Total (line) 3 5 5 4" xfId="48378"/>
    <cellStyle name="Total (line) 3 5 5 5" xfId="48379"/>
    <cellStyle name="Total (line) 3 5 6" xfId="6739"/>
    <cellStyle name="Total (line) 3 5 6 2" xfId="48380"/>
    <cellStyle name="Total (line) 3 5 6 2 2" xfId="48381"/>
    <cellStyle name="Total (line) 3 5 6 2 3" xfId="48382"/>
    <cellStyle name="Total (line) 3 5 6 2 4" xfId="48383"/>
    <cellStyle name="Total (line) 3 5 6 3" xfId="48384"/>
    <cellStyle name="Total (line) 3 5 6 4" xfId="48385"/>
    <cellStyle name="Total (line) 3 5 6 5" xfId="48386"/>
    <cellStyle name="Total (line) 3 5 7" xfId="6740"/>
    <cellStyle name="Total (line) 3 5 7 2" xfId="48387"/>
    <cellStyle name="Total (line) 3 5 7 2 2" xfId="48388"/>
    <cellStyle name="Total (line) 3 5 7 2 3" xfId="48389"/>
    <cellStyle name="Total (line) 3 5 7 2 4" xfId="48390"/>
    <cellStyle name="Total (line) 3 5 7 3" xfId="48391"/>
    <cellStyle name="Total (line) 3 5 7 4" xfId="48392"/>
    <cellStyle name="Total (line) 3 5 7 5" xfId="48393"/>
    <cellStyle name="Total (line) 3 5 8" xfId="6741"/>
    <cellStyle name="Total (line) 3 5 8 2" xfId="48394"/>
    <cellStyle name="Total (line) 3 5 8 2 2" xfId="48395"/>
    <cellStyle name="Total (line) 3 5 8 2 3" xfId="48396"/>
    <cellStyle name="Total (line) 3 5 8 2 4" xfId="48397"/>
    <cellStyle name="Total (line) 3 5 8 3" xfId="48398"/>
    <cellStyle name="Total (line) 3 5 8 4" xfId="48399"/>
    <cellStyle name="Total (line) 3 5 8 5" xfId="48400"/>
    <cellStyle name="Total (line) 3 5 9" xfId="6742"/>
    <cellStyle name="Total (line) 3 5 9 2" xfId="48401"/>
    <cellStyle name="Total (line) 3 5 9 2 2" xfId="48402"/>
    <cellStyle name="Total (line) 3 5 9 2 3" xfId="48403"/>
    <cellStyle name="Total (line) 3 5 9 2 4" xfId="48404"/>
    <cellStyle name="Total (line) 3 5 9 3" xfId="48405"/>
    <cellStyle name="Total (line) 3 5 9 4" xfId="48406"/>
    <cellStyle name="Total (line) 3 5 9 5" xfId="48407"/>
    <cellStyle name="Total (line) 3 6" xfId="6743"/>
    <cellStyle name="Total (line) 3 6 2" xfId="48408"/>
    <cellStyle name="Total (line) 3 6 2 2" xfId="48409"/>
    <cellStyle name="Total (line) 3 6 2 3" xfId="48410"/>
    <cellStyle name="Total (line) 3 6 2 4" xfId="48411"/>
    <cellStyle name="Total (line) 3 6 3" xfId="48412"/>
    <cellStyle name="Total (line) 3 6 4" xfId="48413"/>
    <cellStyle name="Total (line) 3 6 5" xfId="48414"/>
    <cellStyle name="Total (line) 3 7" xfId="6744"/>
    <cellStyle name="Total (line) 3 7 2" xfId="48415"/>
    <cellStyle name="Total (line) 3 7 2 2" xfId="48416"/>
    <cellStyle name="Total (line) 3 7 2 3" xfId="48417"/>
    <cellStyle name="Total (line) 3 7 2 4" xfId="48418"/>
    <cellStyle name="Total (line) 3 7 3" xfId="48419"/>
    <cellStyle name="Total (line) 3 7 4" xfId="48420"/>
    <cellStyle name="Total (line) 3 7 5" xfId="48421"/>
    <cellStyle name="Total (line) 3 8" xfId="6745"/>
    <cellStyle name="Total (line) 3 8 2" xfId="48422"/>
    <cellStyle name="Total (line) 3 8 2 2" xfId="48423"/>
    <cellStyle name="Total (line) 3 8 2 3" xfId="48424"/>
    <cellStyle name="Total (line) 3 8 2 4" xfId="48425"/>
    <cellStyle name="Total (line) 3 8 3" xfId="48426"/>
    <cellStyle name="Total (line) 3 8 4" xfId="48427"/>
    <cellStyle name="Total (line) 3 8 5" xfId="48428"/>
    <cellStyle name="Total (line) 3 9" xfId="6746"/>
    <cellStyle name="Total (line) 3 9 2" xfId="48429"/>
    <cellStyle name="Total (line) 3 9 2 2" xfId="48430"/>
    <cellStyle name="Total (line) 3 9 2 3" xfId="48431"/>
    <cellStyle name="Total (line) 3 9 2 4" xfId="48432"/>
    <cellStyle name="Total (line) 3 9 3" xfId="48433"/>
    <cellStyle name="Total (line) 3 9 4" xfId="48434"/>
    <cellStyle name="Total (line) 3 9 5" xfId="48435"/>
    <cellStyle name="Total (line) 4" xfId="6747"/>
    <cellStyle name="Total (line) 4 10" xfId="6748"/>
    <cellStyle name="Total (line) 4 10 2" xfId="48436"/>
    <cellStyle name="Total (line) 4 10 2 2" xfId="48437"/>
    <cellStyle name="Total (line) 4 10 2 3" xfId="48438"/>
    <cellStyle name="Total (line) 4 10 2 4" xfId="48439"/>
    <cellStyle name="Total (line) 4 10 3" xfId="48440"/>
    <cellStyle name="Total (line) 4 10 4" xfId="48441"/>
    <cellStyle name="Total (line) 4 10 5" xfId="48442"/>
    <cellStyle name="Total (line) 4 11" xfId="6749"/>
    <cellStyle name="Total (line) 4 11 2" xfId="48443"/>
    <cellStyle name="Total (line) 4 11 2 2" xfId="48444"/>
    <cellStyle name="Total (line) 4 11 2 3" xfId="48445"/>
    <cellStyle name="Total (line) 4 11 2 4" xfId="48446"/>
    <cellStyle name="Total (line) 4 11 3" xfId="48447"/>
    <cellStyle name="Total (line) 4 11 4" xfId="48448"/>
    <cellStyle name="Total (line) 4 11 5" xfId="48449"/>
    <cellStyle name="Total (line) 4 12" xfId="6750"/>
    <cellStyle name="Total (line) 4 12 2" xfId="48450"/>
    <cellStyle name="Total (line) 4 12 2 2" xfId="48451"/>
    <cellStyle name="Total (line) 4 12 2 3" xfId="48452"/>
    <cellStyle name="Total (line) 4 12 2 4" xfId="48453"/>
    <cellStyle name="Total (line) 4 12 3" xfId="48454"/>
    <cellStyle name="Total (line) 4 12 4" xfId="48455"/>
    <cellStyle name="Total (line) 4 12 5" xfId="48456"/>
    <cellStyle name="Total (line) 4 13" xfId="6751"/>
    <cellStyle name="Total (line) 4 13 2" xfId="48457"/>
    <cellStyle name="Total (line) 4 13 2 2" xfId="48458"/>
    <cellStyle name="Total (line) 4 13 2 3" xfId="48459"/>
    <cellStyle name="Total (line) 4 13 2 4" xfId="48460"/>
    <cellStyle name="Total (line) 4 13 3" xfId="48461"/>
    <cellStyle name="Total (line) 4 13 4" xfId="48462"/>
    <cellStyle name="Total (line) 4 13 5" xfId="48463"/>
    <cellStyle name="Total (line) 4 14" xfId="6752"/>
    <cellStyle name="Total (line) 4 14 2" xfId="48464"/>
    <cellStyle name="Total (line) 4 14 2 2" xfId="48465"/>
    <cellStyle name="Total (line) 4 14 2 3" xfId="48466"/>
    <cellStyle name="Total (line) 4 14 2 4" xfId="48467"/>
    <cellStyle name="Total (line) 4 14 3" xfId="48468"/>
    <cellStyle name="Total (line) 4 14 4" xfId="48469"/>
    <cellStyle name="Total (line) 4 14 5" xfId="48470"/>
    <cellStyle name="Total (line) 4 15" xfId="6753"/>
    <cellStyle name="Total (line) 4 15 2" xfId="48471"/>
    <cellStyle name="Total (line) 4 15 2 2" xfId="48472"/>
    <cellStyle name="Total (line) 4 15 2 3" xfId="48473"/>
    <cellStyle name="Total (line) 4 15 2 4" xfId="48474"/>
    <cellStyle name="Total (line) 4 15 3" xfId="48475"/>
    <cellStyle name="Total (line) 4 15 4" xfId="48476"/>
    <cellStyle name="Total (line) 4 15 5" xfId="48477"/>
    <cellStyle name="Total (line) 4 16" xfId="6754"/>
    <cellStyle name="Total (line) 4 16 2" xfId="48478"/>
    <cellStyle name="Total (line) 4 16 2 2" xfId="48479"/>
    <cellStyle name="Total (line) 4 16 2 3" xfId="48480"/>
    <cellStyle name="Total (line) 4 16 2 4" xfId="48481"/>
    <cellStyle name="Total (line) 4 16 3" xfId="48482"/>
    <cellStyle name="Total (line) 4 16 4" xfId="48483"/>
    <cellStyle name="Total (line) 4 16 5" xfId="48484"/>
    <cellStyle name="Total (line) 4 17" xfId="48485"/>
    <cellStyle name="Total (line) 4 2" xfId="6755"/>
    <cellStyle name="Total (line) 4 2 10" xfId="6756"/>
    <cellStyle name="Total (line) 4 2 10 2" xfId="48486"/>
    <cellStyle name="Total (line) 4 2 10 2 2" xfId="48487"/>
    <cellStyle name="Total (line) 4 2 10 2 3" xfId="48488"/>
    <cellStyle name="Total (line) 4 2 10 2 4" xfId="48489"/>
    <cellStyle name="Total (line) 4 2 10 3" xfId="48490"/>
    <cellStyle name="Total (line) 4 2 10 4" xfId="48491"/>
    <cellStyle name="Total (line) 4 2 10 5" xfId="48492"/>
    <cellStyle name="Total (line) 4 2 11" xfId="6757"/>
    <cellStyle name="Total (line) 4 2 11 2" xfId="48493"/>
    <cellStyle name="Total (line) 4 2 11 2 2" xfId="48494"/>
    <cellStyle name="Total (line) 4 2 11 2 3" xfId="48495"/>
    <cellStyle name="Total (line) 4 2 11 2 4" xfId="48496"/>
    <cellStyle name="Total (line) 4 2 11 3" xfId="48497"/>
    <cellStyle name="Total (line) 4 2 11 4" xfId="48498"/>
    <cellStyle name="Total (line) 4 2 11 5" xfId="48499"/>
    <cellStyle name="Total (line) 4 2 12" xfId="6758"/>
    <cellStyle name="Total (line) 4 2 12 2" xfId="48500"/>
    <cellStyle name="Total (line) 4 2 12 2 2" xfId="48501"/>
    <cellStyle name="Total (line) 4 2 12 2 3" xfId="48502"/>
    <cellStyle name="Total (line) 4 2 12 2 4" xfId="48503"/>
    <cellStyle name="Total (line) 4 2 12 3" xfId="48504"/>
    <cellStyle name="Total (line) 4 2 12 4" xfId="48505"/>
    <cellStyle name="Total (line) 4 2 12 5" xfId="48506"/>
    <cellStyle name="Total (line) 4 2 13" xfId="6759"/>
    <cellStyle name="Total (line) 4 2 13 2" xfId="48507"/>
    <cellStyle name="Total (line) 4 2 13 2 2" xfId="48508"/>
    <cellStyle name="Total (line) 4 2 13 2 3" xfId="48509"/>
    <cellStyle name="Total (line) 4 2 13 2 4" xfId="48510"/>
    <cellStyle name="Total (line) 4 2 13 3" xfId="48511"/>
    <cellStyle name="Total (line) 4 2 13 4" xfId="48512"/>
    <cellStyle name="Total (line) 4 2 13 5" xfId="48513"/>
    <cellStyle name="Total (line) 4 2 14" xfId="6760"/>
    <cellStyle name="Total (line) 4 2 14 2" xfId="48514"/>
    <cellStyle name="Total (line) 4 2 14 2 2" xfId="48515"/>
    <cellStyle name="Total (line) 4 2 14 2 3" xfId="48516"/>
    <cellStyle name="Total (line) 4 2 14 2 4" xfId="48517"/>
    <cellStyle name="Total (line) 4 2 14 3" xfId="48518"/>
    <cellStyle name="Total (line) 4 2 14 4" xfId="48519"/>
    <cellStyle name="Total (line) 4 2 14 5" xfId="48520"/>
    <cellStyle name="Total (line) 4 2 15" xfId="6761"/>
    <cellStyle name="Total (line) 4 2 15 2" xfId="48521"/>
    <cellStyle name="Total (line) 4 2 15 2 2" xfId="48522"/>
    <cellStyle name="Total (line) 4 2 15 2 3" xfId="48523"/>
    <cellStyle name="Total (line) 4 2 15 2 4" xfId="48524"/>
    <cellStyle name="Total (line) 4 2 15 3" xfId="48525"/>
    <cellStyle name="Total (line) 4 2 15 4" xfId="48526"/>
    <cellStyle name="Total (line) 4 2 15 5" xfId="48527"/>
    <cellStyle name="Total (line) 4 2 16" xfId="6762"/>
    <cellStyle name="Total (line) 4 2 16 2" xfId="48528"/>
    <cellStyle name="Total (line) 4 2 16 2 2" xfId="48529"/>
    <cellStyle name="Total (line) 4 2 16 2 3" xfId="48530"/>
    <cellStyle name="Total (line) 4 2 16 2 4" xfId="48531"/>
    <cellStyle name="Total (line) 4 2 16 3" xfId="48532"/>
    <cellStyle name="Total (line) 4 2 16 4" xfId="48533"/>
    <cellStyle name="Total (line) 4 2 16 5" xfId="48534"/>
    <cellStyle name="Total (line) 4 2 17" xfId="6763"/>
    <cellStyle name="Total (line) 4 2 17 2" xfId="48535"/>
    <cellStyle name="Total (line) 4 2 17 2 2" xfId="48536"/>
    <cellStyle name="Total (line) 4 2 17 2 3" xfId="48537"/>
    <cellStyle name="Total (line) 4 2 17 2 4" xfId="48538"/>
    <cellStyle name="Total (line) 4 2 17 3" xfId="48539"/>
    <cellStyle name="Total (line) 4 2 17 4" xfId="48540"/>
    <cellStyle name="Total (line) 4 2 17 5" xfId="48541"/>
    <cellStyle name="Total (line) 4 2 18" xfId="6764"/>
    <cellStyle name="Total (line) 4 2 18 2" xfId="48542"/>
    <cellStyle name="Total (line) 4 2 18 2 2" xfId="48543"/>
    <cellStyle name="Total (line) 4 2 18 2 3" xfId="48544"/>
    <cellStyle name="Total (line) 4 2 18 2 4" xfId="48545"/>
    <cellStyle name="Total (line) 4 2 18 3" xfId="48546"/>
    <cellStyle name="Total (line) 4 2 18 4" xfId="48547"/>
    <cellStyle name="Total (line) 4 2 18 5" xfId="48548"/>
    <cellStyle name="Total (line) 4 2 19" xfId="6765"/>
    <cellStyle name="Total (line) 4 2 19 2" xfId="48549"/>
    <cellStyle name="Total (line) 4 2 19 2 2" xfId="48550"/>
    <cellStyle name="Total (line) 4 2 19 2 3" xfId="48551"/>
    <cellStyle name="Total (line) 4 2 19 2 4" xfId="48552"/>
    <cellStyle name="Total (line) 4 2 19 3" xfId="48553"/>
    <cellStyle name="Total (line) 4 2 19 4" xfId="48554"/>
    <cellStyle name="Total (line) 4 2 19 5" xfId="48555"/>
    <cellStyle name="Total (line) 4 2 2" xfId="6766"/>
    <cellStyle name="Total (line) 4 2 2 10" xfId="6767"/>
    <cellStyle name="Total (line) 4 2 2 10 2" xfId="48556"/>
    <cellStyle name="Total (line) 4 2 2 10 2 2" xfId="48557"/>
    <cellStyle name="Total (line) 4 2 2 10 2 3" xfId="48558"/>
    <cellStyle name="Total (line) 4 2 2 10 2 4" xfId="48559"/>
    <cellStyle name="Total (line) 4 2 2 10 3" xfId="48560"/>
    <cellStyle name="Total (line) 4 2 2 10 4" xfId="48561"/>
    <cellStyle name="Total (line) 4 2 2 10 5" xfId="48562"/>
    <cellStyle name="Total (line) 4 2 2 11" xfId="6768"/>
    <cellStyle name="Total (line) 4 2 2 11 2" xfId="48563"/>
    <cellStyle name="Total (line) 4 2 2 11 2 2" xfId="48564"/>
    <cellStyle name="Total (line) 4 2 2 11 2 3" xfId="48565"/>
    <cellStyle name="Total (line) 4 2 2 11 2 4" xfId="48566"/>
    <cellStyle name="Total (line) 4 2 2 11 3" xfId="48567"/>
    <cellStyle name="Total (line) 4 2 2 11 4" xfId="48568"/>
    <cellStyle name="Total (line) 4 2 2 11 5" xfId="48569"/>
    <cellStyle name="Total (line) 4 2 2 12" xfId="6769"/>
    <cellStyle name="Total (line) 4 2 2 12 2" xfId="48570"/>
    <cellStyle name="Total (line) 4 2 2 12 2 2" xfId="48571"/>
    <cellStyle name="Total (line) 4 2 2 12 2 3" xfId="48572"/>
    <cellStyle name="Total (line) 4 2 2 12 2 4" xfId="48573"/>
    <cellStyle name="Total (line) 4 2 2 12 3" xfId="48574"/>
    <cellStyle name="Total (line) 4 2 2 12 4" xfId="48575"/>
    <cellStyle name="Total (line) 4 2 2 12 5" xfId="48576"/>
    <cellStyle name="Total (line) 4 2 2 13" xfId="6770"/>
    <cellStyle name="Total (line) 4 2 2 13 2" xfId="48577"/>
    <cellStyle name="Total (line) 4 2 2 13 2 2" xfId="48578"/>
    <cellStyle name="Total (line) 4 2 2 13 2 3" xfId="48579"/>
    <cellStyle name="Total (line) 4 2 2 13 2 4" xfId="48580"/>
    <cellStyle name="Total (line) 4 2 2 13 3" xfId="48581"/>
    <cellStyle name="Total (line) 4 2 2 13 4" xfId="48582"/>
    <cellStyle name="Total (line) 4 2 2 13 5" xfId="48583"/>
    <cellStyle name="Total (line) 4 2 2 14" xfId="6771"/>
    <cellStyle name="Total (line) 4 2 2 14 2" xfId="48584"/>
    <cellStyle name="Total (line) 4 2 2 14 2 2" xfId="48585"/>
    <cellStyle name="Total (line) 4 2 2 14 2 3" xfId="48586"/>
    <cellStyle name="Total (line) 4 2 2 14 2 4" xfId="48587"/>
    <cellStyle name="Total (line) 4 2 2 14 3" xfId="48588"/>
    <cellStyle name="Total (line) 4 2 2 14 4" xfId="48589"/>
    <cellStyle name="Total (line) 4 2 2 14 5" xfId="48590"/>
    <cellStyle name="Total (line) 4 2 2 15" xfId="6772"/>
    <cellStyle name="Total (line) 4 2 2 15 2" xfId="48591"/>
    <cellStyle name="Total (line) 4 2 2 15 2 2" xfId="48592"/>
    <cellStyle name="Total (line) 4 2 2 15 2 3" xfId="48593"/>
    <cellStyle name="Total (line) 4 2 2 15 2 4" xfId="48594"/>
    <cellStyle name="Total (line) 4 2 2 15 3" xfId="48595"/>
    <cellStyle name="Total (line) 4 2 2 15 4" xfId="48596"/>
    <cellStyle name="Total (line) 4 2 2 15 5" xfId="48597"/>
    <cellStyle name="Total (line) 4 2 2 16" xfId="6773"/>
    <cellStyle name="Total (line) 4 2 2 16 2" xfId="48598"/>
    <cellStyle name="Total (line) 4 2 2 16 2 2" xfId="48599"/>
    <cellStyle name="Total (line) 4 2 2 16 2 3" xfId="48600"/>
    <cellStyle name="Total (line) 4 2 2 16 2 4" xfId="48601"/>
    <cellStyle name="Total (line) 4 2 2 16 3" xfId="48602"/>
    <cellStyle name="Total (line) 4 2 2 16 4" xfId="48603"/>
    <cellStyle name="Total (line) 4 2 2 16 5" xfId="48604"/>
    <cellStyle name="Total (line) 4 2 2 17" xfId="6774"/>
    <cellStyle name="Total (line) 4 2 2 17 2" xfId="48605"/>
    <cellStyle name="Total (line) 4 2 2 17 2 2" xfId="48606"/>
    <cellStyle name="Total (line) 4 2 2 17 2 3" xfId="48607"/>
    <cellStyle name="Total (line) 4 2 2 17 2 4" xfId="48608"/>
    <cellStyle name="Total (line) 4 2 2 17 3" xfId="48609"/>
    <cellStyle name="Total (line) 4 2 2 17 4" xfId="48610"/>
    <cellStyle name="Total (line) 4 2 2 17 5" xfId="48611"/>
    <cellStyle name="Total (line) 4 2 2 18" xfId="6775"/>
    <cellStyle name="Total (line) 4 2 2 18 2" xfId="48612"/>
    <cellStyle name="Total (line) 4 2 2 18 2 2" xfId="48613"/>
    <cellStyle name="Total (line) 4 2 2 18 2 3" xfId="48614"/>
    <cellStyle name="Total (line) 4 2 2 18 2 4" xfId="48615"/>
    <cellStyle name="Total (line) 4 2 2 18 3" xfId="48616"/>
    <cellStyle name="Total (line) 4 2 2 18 4" xfId="48617"/>
    <cellStyle name="Total (line) 4 2 2 18 5" xfId="48618"/>
    <cellStyle name="Total (line) 4 2 2 19" xfId="6776"/>
    <cellStyle name="Total (line) 4 2 2 19 2" xfId="48619"/>
    <cellStyle name="Total (line) 4 2 2 19 2 2" xfId="48620"/>
    <cellStyle name="Total (line) 4 2 2 19 2 3" xfId="48621"/>
    <cellStyle name="Total (line) 4 2 2 19 2 4" xfId="48622"/>
    <cellStyle name="Total (line) 4 2 2 19 3" xfId="48623"/>
    <cellStyle name="Total (line) 4 2 2 19 4" xfId="48624"/>
    <cellStyle name="Total (line) 4 2 2 19 5" xfId="48625"/>
    <cellStyle name="Total (line) 4 2 2 2" xfId="6777"/>
    <cellStyle name="Total (line) 4 2 2 2 2" xfId="48626"/>
    <cellStyle name="Total (line) 4 2 2 2 2 2" xfId="48627"/>
    <cellStyle name="Total (line) 4 2 2 2 2 3" xfId="48628"/>
    <cellStyle name="Total (line) 4 2 2 2 2 4" xfId="48629"/>
    <cellStyle name="Total (line) 4 2 2 2 3" xfId="48630"/>
    <cellStyle name="Total (line) 4 2 2 2 4" xfId="48631"/>
    <cellStyle name="Total (line) 4 2 2 2 5" xfId="48632"/>
    <cellStyle name="Total (line) 4 2 2 20" xfId="6778"/>
    <cellStyle name="Total (line) 4 2 2 20 2" xfId="48633"/>
    <cellStyle name="Total (line) 4 2 2 20 2 2" xfId="48634"/>
    <cellStyle name="Total (line) 4 2 2 20 2 3" xfId="48635"/>
    <cellStyle name="Total (line) 4 2 2 20 2 4" xfId="48636"/>
    <cellStyle name="Total (line) 4 2 2 20 3" xfId="48637"/>
    <cellStyle name="Total (line) 4 2 2 20 4" xfId="48638"/>
    <cellStyle name="Total (line) 4 2 2 20 5" xfId="48639"/>
    <cellStyle name="Total (line) 4 2 2 21" xfId="6779"/>
    <cellStyle name="Total (line) 4 2 2 21 2" xfId="48640"/>
    <cellStyle name="Total (line) 4 2 2 21 2 2" xfId="48641"/>
    <cellStyle name="Total (line) 4 2 2 21 2 3" xfId="48642"/>
    <cellStyle name="Total (line) 4 2 2 21 2 4" xfId="48643"/>
    <cellStyle name="Total (line) 4 2 2 21 3" xfId="48644"/>
    <cellStyle name="Total (line) 4 2 2 21 4" xfId="48645"/>
    <cellStyle name="Total (line) 4 2 2 21 5" xfId="48646"/>
    <cellStyle name="Total (line) 4 2 2 22" xfId="6780"/>
    <cellStyle name="Total (line) 4 2 2 22 2" xfId="48647"/>
    <cellStyle name="Total (line) 4 2 2 22 2 2" xfId="48648"/>
    <cellStyle name="Total (line) 4 2 2 22 2 3" xfId="48649"/>
    <cellStyle name="Total (line) 4 2 2 22 2 4" xfId="48650"/>
    <cellStyle name="Total (line) 4 2 2 22 3" xfId="48651"/>
    <cellStyle name="Total (line) 4 2 2 22 4" xfId="48652"/>
    <cellStyle name="Total (line) 4 2 2 22 5" xfId="48653"/>
    <cellStyle name="Total (line) 4 2 2 23" xfId="6781"/>
    <cellStyle name="Total (line) 4 2 2 23 2" xfId="48654"/>
    <cellStyle name="Total (line) 4 2 2 23 2 2" xfId="48655"/>
    <cellStyle name="Total (line) 4 2 2 23 2 3" xfId="48656"/>
    <cellStyle name="Total (line) 4 2 2 23 2 4" xfId="48657"/>
    <cellStyle name="Total (line) 4 2 2 23 3" xfId="48658"/>
    <cellStyle name="Total (line) 4 2 2 23 4" xfId="48659"/>
    <cellStyle name="Total (line) 4 2 2 23 5" xfId="48660"/>
    <cellStyle name="Total (line) 4 2 2 24" xfId="6782"/>
    <cellStyle name="Total (line) 4 2 2 24 2" xfId="48661"/>
    <cellStyle name="Total (line) 4 2 2 24 2 2" xfId="48662"/>
    <cellStyle name="Total (line) 4 2 2 24 2 3" xfId="48663"/>
    <cellStyle name="Total (line) 4 2 2 24 2 4" xfId="48664"/>
    <cellStyle name="Total (line) 4 2 2 24 3" xfId="48665"/>
    <cellStyle name="Total (line) 4 2 2 24 4" xfId="48666"/>
    <cellStyle name="Total (line) 4 2 2 24 5" xfId="48667"/>
    <cellStyle name="Total (line) 4 2 2 25" xfId="6783"/>
    <cellStyle name="Total (line) 4 2 2 25 2" xfId="48668"/>
    <cellStyle name="Total (line) 4 2 2 25 2 2" xfId="48669"/>
    <cellStyle name="Total (line) 4 2 2 25 2 3" xfId="48670"/>
    <cellStyle name="Total (line) 4 2 2 25 2 4" xfId="48671"/>
    <cellStyle name="Total (line) 4 2 2 25 3" xfId="48672"/>
    <cellStyle name="Total (line) 4 2 2 25 4" xfId="48673"/>
    <cellStyle name="Total (line) 4 2 2 25 5" xfId="48674"/>
    <cellStyle name="Total (line) 4 2 2 26" xfId="6784"/>
    <cellStyle name="Total (line) 4 2 2 26 2" xfId="48675"/>
    <cellStyle name="Total (line) 4 2 2 26 2 2" xfId="48676"/>
    <cellStyle name="Total (line) 4 2 2 26 2 3" xfId="48677"/>
    <cellStyle name="Total (line) 4 2 2 26 2 4" xfId="48678"/>
    <cellStyle name="Total (line) 4 2 2 26 3" xfId="48679"/>
    <cellStyle name="Total (line) 4 2 2 26 4" xfId="48680"/>
    <cellStyle name="Total (line) 4 2 2 26 5" xfId="48681"/>
    <cellStyle name="Total (line) 4 2 2 27" xfId="6785"/>
    <cellStyle name="Total (line) 4 2 2 27 2" xfId="48682"/>
    <cellStyle name="Total (line) 4 2 2 27 2 2" xfId="48683"/>
    <cellStyle name="Total (line) 4 2 2 27 2 3" xfId="48684"/>
    <cellStyle name="Total (line) 4 2 2 27 2 4" xfId="48685"/>
    <cellStyle name="Total (line) 4 2 2 27 3" xfId="48686"/>
    <cellStyle name="Total (line) 4 2 2 27 4" xfId="48687"/>
    <cellStyle name="Total (line) 4 2 2 27 5" xfId="48688"/>
    <cellStyle name="Total (line) 4 2 2 28" xfId="6786"/>
    <cellStyle name="Total (line) 4 2 2 28 2" xfId="48689"/>
    <cellStyle name="Total (line) 4 2 2 28 2 2" xfId="48690"/>
    <cellStyle name="Total (line) 4 2 2 28 2 3" xfId="48691"/>
    <cellStyle name="Total (line) 4 2 2 28 2 4" xfId="48692"/>
    <cellStyle name="Total (line) 4 2 2 28 3" xfId="48693"/>
    <cellStyle name="Total (line) 4 2 2 28 4" xfId="48694"/>
    <cellStyle name="Total (line) 4 2 2 28 5" xfId="48695"/>
    <cellStyle name="Total (line) 4 2 2 29" xfId="6787"/>
    <cellStyle name="Total (line) 4 2 2 29 2" xfId="48696"/>
    <cellStyle name="Total (line) 4 2 2 29 2 2" xfId="48697"/>
    <cellStyle name="Total (line) 4 2 2 29 2 3" xfId="48698"/>
    <cellStyle name="Total (line) 4 2 2 29 2 4" xfId="48699"/>
    <cellStyle name="Total (line) 4 2 2 29 3" xfId="48700"/>
    <cellStyle name="Total (line) 4 2 2 29 4" xfId="48701"/>
    <cellStyle name="Total (line) 4 2 2 29 5" xfId="48702"/>
    <cellStyle name="Total (line) 4 2 2 3" xfId="6788"/>
    <cellStyle name="Total (line) 4 2 2 3 2" xfId="48703"/>
    <cellStyle name="Total (line) 4 2 2 3 2 2" xfId="48704"/>
    <cellStyle name="Total (line) 4 2 2 3 2 3" xfId="48705"/>
    <cellStyle name="Total (line) 4 2 2 3 2 4" xfId="48706"/>
    <cellStyle name="Total (line) 4 2 2 3 3" xfId="48707"/>
    <cellStyle name="Total (line) 4 2 2 3 4" xfId="48708"/>
    <cellStyle name="Total (line) 4 2 2 3 5" xfId="48709"/>
    <cellStyle name="Total (line) 4 2 2 30" xfId="6789"/>
    <cellStyle name="Total (line) 4 2 2 30 2" xfId="48710"/>
    <cellStyle name="Total (line) 4 2 2 30 2 2" xfId="48711"/>
    <cellStyle name="Total (line) 4 2 2 30 2 3" xfId="48712"/>
    <cellStyle name="Total (line) 4 2 2 30 2 4" xfId="48713"/>
    <cellStyle name="Total (line) 4 2 2 30 3" xfId="48714"/>
    <cellStyle name="Total (line) 4 2 2 30 4" xfId="48715"/>
    <cellStyle name="Total (line) 4 2 2 30 5" xfId="48716"/>
    <cellStyle name="Total (line) 4 2 2 31" xfId="6790"/>
    <cellStyle name="Total (line) 4 2 2 31 2" xfId="48717"/>
    <cellStyle name="Total (line) 4 2 2 31 2 2" xfId="48718"/>
    <cellStyle name="Total (line) 4 2 2 31 2 3" xfId="48719"/>
    <cellStyle name="Total (line) 4 2 2 31 2 4" xfId="48720"/>
    <cellStyle name="Total (line) 4 2 2 31 3" xfId="48721"/>
    <cellStyle name="Total (line) 4 2 2 31 4" xfId="48722"/>
    <cellStyle name="Total (line) 4 2 2 31 5" xfId="48723"/>
    <cellStyle name="Total (line) 4 2 2 32" xfId="6791"/>
    <cellStyle name="Total (line) 4 2 2 32 2" xfId="48724"/>
    <cellStyle name="Total (line) 4 2 2 32 2 2" xfId="48725"/>
    <cellStyle name="Total (line) 4 2 2 32 2 3" xfId="48726"/>
    <cellStyle name="Total (line) 4 2 2 32 2 4" xfId="48727"/>
    <cellStyle name="Total (line) 4 2 2 32 3" xfId="48728"/>
    <cellStyle name="Total (line) 4 2 2 32 4" xfId="48729"/>
    <cellStyle name="Total (line) 4 2 2 32 5" xfId="48730"/>
    <cellStyle name="Total (line) 4 2 2 33" xfId="6792"/>
    <cellStyle name="Total (line) 4 2 2 33 2" xfId="48731"/>
    <cellStyle name="Total (line) 4 2 2 33 2 2" xfId="48732"/>
    <cellStyle name="Total (line) 4 2 2 33 2 3" xfId="48733"/>
    <cellStyle name="Total (line) 4 2 2 33 2 4" xfId="48734"/>
    <cellStyle name="Total (line) 4 2 2 33 3" xfId="48735"/>
    <cellStyle name="Total (line) 4 2 2 33 4" xfId="48736"/>
    <cellStyle name="Total (line) 4 2 2 33 5" xfId="48737"/>
    <cellStyle name="Total (line) 4 2 2 34" xfId="6793"/>
    <cellStyle name="Total (line) 4 2 2 34 2" xfId="48738"/>
    <cellStyle name="Total (line) 4 2 2 34 2 2" xfId="48739"/>
    <cellStyle name="Total (line) 4 2 2 34 2 3" xfId="48740"/>
    <cellStyle name="Total (line) 4 2 2 34 2 4" xfId="48741"/>
    <cellStyle name="Total (line) 4 2 2 34 3" xfId="48742"/>
    <cellStyle name="Total (line) 4 2 2 34 4" xfId="48743"/>
    <cellStyle name="Total (line) 4 2 2 34 5" xfId="48744"/>
    <cellStyle name="Total (line) 4 2 2 35" xfId="6794"/>
    <cellStyle name="Total (line) 4 2 2 35 2" xfId="48745"/>
    <cellStyle name="Total (line) 4 2 2 35 2 2" xfId="48746"/>
    <cellStyle name="Total (line) 4 2 2 35 2 3" xfId="48747"/>
    <cellStyle name="Total (line) 4 2 2 35 2 4" xfId="48748"/>
    <cellStyle name="Total (line) 4 2 2 35 3" xfId="48749"/>
    <cellStyle name="Total (line) 4 2 2 35 4" xfId="48750"/>
    <cellStyle name="Total (line) 4 2 2 35 5" xfId="48751"/>
    <cellStyle name="Total (line) 4 2 2 36" xfId="6795"/>
    <cellStyle name="Total (line) 4 2 2 36 2" xfId="48752"/>
    <cellStyle name="Total (line) 4 2 2 36 2 2" xfId="48753"/>
    <cellStyle name="Total (line) 4 2 2 36 2 3" xfId="48754"/>
    <cellStyle name="Total (line) 4 2 2 36 2 4" xfId="48755"/>
    <cellStyle name="Total (line) 4 2 2 36 3" xfId="48756"/>
    <cellStyle name="Total (line) 4 2 2 36 4" xfId="48757"/>
    <cellStyle name="Total (line) 4 2 2 36 5" xfId="48758"/>
    <cellStyle name="Total (line) 4 2 2 37" xfId="6796"/>
    <cellStyle name="Total (line) 4 2 2 37 2" xfId="48759"/>
    <cellStyle name="Total (line) 4 2 2 37 2 2" xfId="48760"/>
    <cellStyle name="Total (line) 4 2 2 37 2 3" xfId="48761"/>
    <cellStyle name="Total (line) 4 2 2 37 2 4" xfId="48762"/>
    <cellStyle name="Total (line) 4 2 2 37 3" xfId="48763"/>
    <cellStyle name="Total (line) 4 2 2 37 4" xfId="48764"/>
    <cellStyle name="Total (line) 4 2 2 37 5" xfId="48765"/>
    <cellStyle name="Total (line) 4 2 2 38" xfId="6797"/>
    <cellStyle name="Total (line) 4 2 2 38 2" xfId="48766"/>
    <cellStyle name="Total (line) 4 2 2 38 2 2" xfId="48767"/>
    <cellStyle name="Total (line) 4 2 2 38 2 3" xfId="48768"/>
    <cellStyle name="Total (line) 4 2 2 38 2 4" xfId="48769"/>
    <cellStyle name="Total (line) 4 2 2 38 3" xfId="48770"/>
    <cellStyle name="Total (line) 4 2 2 38 4" xfId="48771"/>
    <cellStyle name="Total (line) 4 2 2 38 5" xfId="48772"/>
    <cellStyle name="Total (line) 4 2 2 39" xfId="6798"/>
    <cellStyle name="Total (line) 4 2 2 39 2" xfId="48773"/>
    <cellStyle name="Total (line) 4 2 2 39 2 2" xfId="48774"/>
    <cellStyle name="Total (line) 4 2 2 39 2 3" xfId="48775"/>
    <cellStyle name="Total (line) 4 2 2 39 2 4" xfId="48776"/>
    <cellStyle name="Total (line) 4 2 2 39 3" xfId="48777"/>
    <cellStyle name="Total (line) 4 2 2 39 4" xfId="48778"/>
    <cellStyle name="Total (line) 4 2 2 39 5" xfId="48779"/>
    <cellStyle name="Total (line) 4 2 2 4" xfId="6799"/>
    <cellStyle name="Total (line) 4 2 2 4 2" xfId="48780"/>
    <cellStyle name="Total (line) 4 2 2 4 2 2" xfId="48781"/>
    <cellStyle name="Total (line) 4 2 2 4 2 3" xfId="48782"/>
    <cellStyle name="Total (line) 4 2 2 4 2 4" xfId="48783"/>
    <cellStyle name="Total (line) 4 2 2 4 3" xfId="48784"/>
    <cellStyle name="Total (line) 4 2 2 4 4" xfId="48785"/>
    <cellStyle name="Total (line) 4 2 2 4 5" xfId="48786"/>
    <cellStyle name="Total (line) 4 2 2 40" xfId="6800"/>
    <cellStyle name="Total (line) 4 2 2 40 2" xfId="48787"/>
    <cellStyle name="Total (line) 4 2 2 40 2 2" xfId="48788"/>
    <cellStyle name="Total (line) 4 2 2 40 2 3" xfId="48789"/>
    <cellStyle name="Total (line) 4 2 2 40 2 4" xfId="48790"/>
    <cellStyle name="Total (line) 4 2 2 40 3" xfId="48791"/>
    <cellStyle name="Total (line) 4 2 2 40 4" xfId="48792"/>
    <cellStyle name="Total (line) 4 2 2 40 5" xfId="48793"/>
    <cellStyle name="Total (line) 4 2 2 41" xfId="6801"/>
    <cellStyle name="Total (line) 4 2 2 41 2" xfId="48794"/>
    <cellStyle name="Total (line) 4 2 2 41 2 2" xfId="48795"/>
    <cellStyle name="Total (line) 4 2 2 41 2 3" xfId="48796"/>
    <cellStyle name="Total (line) 4 2 2 41 2 4" xfId="48797"/>
    <cellStyle name="Total (line) 4 2 2 41 3" xfId="48798"/>
    <cellStyle name="Total (line) 4 2 2 41 4" xfId="48799"/>
    <cellStyle name="Total (line) 4 2 2 41 5" xfId="48800"/>
    <cellStyle name="Total (line) 4 2 2 42" xfId="6802"/>
    <cellStyle name="Total (line) 4 2 2 42 2" xfId="48801"/>
    <cellStyle name="Total (line) 4 2 2 42 2 2" xfId="48802"/>
    <cellStyle name="Total (line) 4 2 2 42 2 3" xfId="48803"/>
    <cellStyle name="Total (line) 4 2 2 42 2 4" xfId="48804"/>
    <cellStyle name="Total (line) 4 2 2 42 3" xfId="48805"/>
    <cellStyle name="Total (line) 4 2 2 42 4" xfId="48806"/>
    <cellStyle name="Total (line) 4 2 2 42 5" xfId="48807"/>
    <cellStyle name="Total (line) 4 2 2 43" xfId="6803"/>
    <cellStyle name="Total (line) 4 2 2 43 2" xfId="48808"/>
    <cellStyle name="Total (line) 4 2 2 43 2 2" xfId="48809"/>
    <cellStyle name="Total (line) 4 2 2 43 2 3" xfId="48810"/>
    <cellStyle name="Total (line) 4 2 2 43 2 4" xfId="48811"/>
    <cellStyle name="Total (line) 4 2 2 43 3" xfId="48812"/>
    <cellStyle name="Total (line) 4 2 2 43 4" xfId="48813"/>
    <cellStyle name="Total (line) 4 2 2 43 5" xfId="48814"/>
    <cellStyle name="Total (line) 4 2 2 44" xfId="6804"/>
    <cellStyle name="Total (line) 4 2 2 44 2" xfId="48815"/>
    <cellStyle name="Total (line) 4 2 2 44 2 2" xfId="48816"/>
    <cellStyle name="Total (line) 4 2 2 44 2 3" xfId="48817"/>
    <cellStyle name="Total (line) 4 2 2 44 2 4" xfId="48818"/>
    <cellStyle name="Total (line) 4 2 2 44 3" xfId="48819"/>
    <cellStyle name="Total (line) 4 2 2 44 4" xfId="48820"/>
    <cellStyle name="Total (line) 4 2 2 44 5" xfId="48821"/>
    <cellStyle name="Total (line) 4 2 2 45" xfId="48822"/>
    <cellStyle name="Total (line) 4 2 2 45 2" xfId="48823"/>
    <cellStyle name="Total (line) 4 2 2 45 3" xfId="48824"/>
    <cellStyle name="Total (line) 4 2 2 45 4" xfId="48825"/>
    <cellStyle name="Total (line) 4 2 2 46" xfId="48826"/>
    <cellStyle name="Total (line) 4 2 2 46 2" xfId="48827"/>
    <cellStyle name="Total (line) 4 2 2 46 3" xfId="48828"/>
    <cellStyle name="Total (line) 4 2 2 46 4" xfId="48829"/>
    <cellStyle name="Total (line) 4 2 2 47" xfId="48830"/>
    <cellStyle name="Total (line) 4 2 2 48" xfId="48831"/>
    <cellStyle name="Total (line) 4 2 2 49" xfId="48832"/>
    <cellStyle name="Total (line) 4 2 2 5" xfId="6805"/>
    <cellStyle name="Total (line) 4 2 2 5 2" xfId="48833"/>
    <cellStyle name="Total (line) 4 2 2 5 2 2" xfId="48834"/>
    <cellStyle name="Total (line) 4 2 2 5 2 3" xfId="48835"/>
    <cellStyle name="Total (line) 4 2 2 5 2 4" xfId="48836"/>
    <cellStyle name="Total (line) 4 2 2 5 3" xfId="48837"/>
    <cellStyle name="Total (line) 4 2 2 5 4" xfId="48838"/>
    <cellStyle name="Total (line) 4 2 2 5 5" xfId="48839"/>
    <cellStyle name="Total (line) 4 2 2 6" xfId="6806"/>
    <cellStyle name="Total (line) 4 2 2 6 2" xfId="48840"/>
    <cellStyle name="Total (line) 4 2 2 6 2 2" xfId="48841"/>
    <cellStyle name="Total (line) 4 2 2 6 2 3" xfId="48842"/>
    <cellStyle name="Total (line) 4 2 2 6 2 4" xfId="48843"/>
    <cellStyle name="Total (line) 4 2 2 6 3" xfId="48844"/>
    <cellStyle name="Total (line) 4 2 2 6 4" xfId="48845"/>
    <cellStyle name="Total (line) 4 2 2 6 5" xfId="48846"/>
    <cellStyle name="Total (line) 4 2 2 7" xfId="6807"/>
    <cellStyle name="Total (line) 4 2 2 7 2" xfId="48847"/>
    <cellStyle name="Total (line) 4 2 2 7 2 2" xfId="48848"/>
    <cellStyle name="Total (line) 4 2 2 7 2 3" xfId="48849"/>
    <cellStyle name="Total (line) 4 2 2 7 2 4" xfId="48850"/>
    <cellStyle name="Total (line) 4 2 2 7 3" xfId="48851"/>
    <cellStyle name="Total (line) 4 2 2 7 4" xfId="48852"/>
    <cellStyle name="Total (line) 4 2 2 7 5" xfId="48853"/>
    <cellStyle name="Total (line) 4 2 2 8" xfId="6808"/>
    <cellStyle name="Total (line) 4 2 2 8 2" xfId="48854"/>
    <cellStyle name="Total (line) 4 2 2 8 2 2" xfId="48855"/>
    <cellStyle name="Total (line) 4 2 2 8 2 3" xfId="48856"/>
    <cellStyle name="Total (line) 4 2 2 8 2 4" xfId="48857"/>
    <cellStyle name="Total (line) 4 2 2 8 3" xfId="48858"/>
    <cellStyle name="Total (line) 4 2 2 8 4" xfId="48859"/>
    <cellStyle name="Total (line) 4 2 2 8 5" xfId="48860"/>
    <cellStyle name="Total (line) 4 2 2 9" xfId="6809"/>
    <cellStyle name="Total (line) 4 2 2 9 2" xfId="48861"/>
    <cellStyle name="Total (line) 4 2 2 9 2 2" xfId="48862"/>
    <cellStyle name="Total (line) 4 2 2 9 2 3" xfId="48863"/>
    <cellStyle name="Total (line) 4 2 2 9 2 4" xfId="48864"/>
    <cellStyle name="Total (line) 4 2 2 9 3" xfId="48865"/>
    <cellStyle name="Total (line) 4 2 2 9 4" xfId="48866"/>
    <cellStyle name="Total (line) 4 2 2 9 5" xfId="48867"/>
    <cellStyle name="Total (line) 4 2 20" xfId="6810"/>
    <cellStyle name="Total (line) 4 2 20 2" xfId="48868"/>
    <cellStyle name="Total (line) 4 2 20 2 2" xfId="48869"/>
    <cellStyle name="Total (line) 4 2 20 2 3" xfId="48870"/>
    <cellStyle name="Total (line) 4 2 20 2 4" xfId="48871"/>
    <cellStyle name="Total (line) 4 2 20 3" xfId="48872"/>
    <cellStyle name="Total (line) 4 2 20 4" xfId="48873"/>
    <cellStyle name="Total (line) 4 2 20 5" xfId="48874"/>
    <cellStyle name="Total (line) 4 2 21" xfId="6811"/>
    <cellStyle name="Total (line) 4 2 21 2" xfId="48875"/>
    <cellStyle name="Total (line) 4 2 21 2 2" xfId="48876"/>
    <cellStyle name="Total (line) 4 2 21 2 3" xfId="48877"/>
    <cellStyle name="Total (line) 4 2 21 2 4" xfId="48878"/>
    <cellStyle name="Total (line) 4 2 21 3" xfId="48879"/>
    <cellStyle name="Total (line) 4 2 21 4" xfId="48880"/>
    <cellStyle name="Total (line) 4 2 21 5" xfId="48881"/>
    <cellStyle name="Total (line) 4 2 22" xfId="6812"/>
    <cellStyle name="Total (line) 4 2 22 2" xfId="48882"/>
    <cellStyle name="Total (line) 4 2 22 2 2" xfId="48883"/>
    <cellStyle name="Total (line) 4 2 22 2 3" xfId="48884"/>
    <cellStyle name="Total (line) 4 2 22 2 4" xfId="48885"/>
    <cellStyle name="Total (line) 4 2 22 3" xfId="48886"/>
    <cellStyle name="Total (line) 4 2 22 4" xfId="48887"/>
    <cellStyle name="Total (line) 4 2 22 5" xfId="48888"/>
    <cellStyle name="Total (line) 4 2 23" xfId="6813"/>
    <cellStyle name="Total (line) 4 2 23 2" xfId="48889"/>
    <cellStyle name="Total (line) 4 2 23 2 2" xfId="48890"/>
    <cellStyle name="Total (line) 4 2 23 2 3" xfId="48891"/>
    <cellStyle name="Total (line) 4 2 23 2 4" xfId="48892"/>
    <cellStyle name="Total (line) 4 2 23 3" xfId="48893"/>
    <cellStyle name="Total (line) 4 2 23 4" xfId="48894"/>
    <cellStyle name="Total (line) 4 2 23 5" xfId="48895"/>
    <cellStyle name="Total (line) 4 2 24" xfId="6814"/>
    <cellStyle name="Total (line) 4 2 24 2" xfId="48896"/>
    <cellStyle name="Total (line) 4 2 24 2 2" xfId="48897"/>
    <cellStyle name="Total (line) 4 2 24 2 3" xfId="48898"/>
    <cellStyle name="Total (line) 4 2 24 2 4" xfId="48899"/>
    <cellStyle name="Total (line) 4 2 24 3" xfId="48900"/>
    <cellStyle name="Total (line) 4 2 24 4" xfId="48901"/>
    <cellStyle name="Total (line) 4 2 24 5" xfId="48902"/>
    <cellStyle name="Total (line) 4 2 25" xfId="6815"/>
    <cellStyle name="Total (line) 4 2 25 2" xfId="48903"/>
    <cellStyle name="Total (line) 4 2 25 2 2" xfId="48904"/>
    <cellStyle name="Total (line) 4 2 25 2 3" xfId="48905"/>
    <cellStyle name="Total (line) 4 2 25 2 4" xfId="48906"/>
    <cellStyle name="Total (line) 4 2 25 3" xfId="48907"/>
    <cellStyle name="Total (line) 4 2 25 4" xfId="48908"/>
    <cellStyle name="Total (line) 4 2 25 5" xfId="48909"/>
    <cellStyle name="Total (line) 4 2 26" xfId="6816"/>
    <cellStyle name="Total (line) 4 2 26 2" xfId="48910"/>
    <cellStyle name="Total (line) 4 2 26 2 2" xfId="48911"/>
    <cellStyle name="Total (line) 4 2 26 2 3" xfId="48912"/>
    <cellStyle name="Total (line) 4 2 26 2 4" xfId="48913"/>
    <cellStyle name="Total (line) 4 2 26 3" xfId="48914"/>
    <cellStyle name="Total (line) 4 2 26 4" xfId="48915"/>
    <cellStyle name="Total (line) 4 2 26 5" xfId="48916"/>
    <cellStyle name="Total (line) 4 2 27" xfId="6817"/>
    <cellStyle name="Total (line) 4 2 27 2" xfId="48917"/>
    <cellStyle name="Total (line) 4 2 27 2 2" xfId="48918"/>
    <cellStyle name="Total (line) 4 2 27 2 3" xfId="48919"/>
    <cellStyle name="Total (line) 4 2 27 2 4" xfId="48920"/>
    <cellStyle name="Total (line) 4 2 27 3" xfId="48921"/>
    <cellStyle name="Total (line) 4 2 27 4" xfId="48922"/>
    <cellStyle name="Total (line) 4 2 27 5" xfId="48923"/>
    <cellStyle name="Total (line) 4 2 28" xfId="6818"/>
    <cellStyle name="Total (line) 4 2 28 2" xfId="48924"/>
    <cellStyle name="Total (line) 4 2 28 2 2" xfId="48925"/>
    <cellStyle name="Total (line) 4 2 28 2 3" xfId="48926"/>
    <cellStyle name="Total (line) 4 2 28 2 4" xfId="48927"/>
    <cellStyle name="Total (line) 4 2 28 3" xfId="48928"/>
    <cellStyle name="Total (line) 4 2 28 4" xfId="48929"/>
    <cellStyle name="Total (line) 4 2 28 5" xfId="48930"/>
    <cellStyle name="Total (line) 4 2 29" xfId="6819"/>
    <cellStyle name="Total (line) 4 2 29 2" xfId="48931"/>
    <cellStyle name="Total (line) 4 2 29 2 2" xfId="48932"/>
    <cellStyle name="Total (line) 4 2 29 2 3" xfId="48933"/>
    <cellStyle name="Total (line) 4 2 29 2 4" xfId="48934"/>
    <cellStyle name="Total (line) 4 2 29 3" xfId="48935"/>
    <cellStyle name="Total (line) 4 2 29 4" xfId="48936"/>
    <cellStyle name="Total (line) 4 2 29 5" xfId="48937"/>
    <cellStyle name="Total (line) 4 2 3" xfId="6820"/>
    <cellStyle name="Total (line) 4 2 3 2" xfId="48938"/>
    <cellStyle name="Total (line) 4 2 3 2 2" xfId="48939"/>
    <cellStyle name="Total (line) 4 2 3 2 3" xfId="48940"/>
    <cellStyle name="Total (line) 4 2 3 2 4" xfId="48941"/>
    <cellStyle name="Total (line) 4 2 3 3" xfId="48942"/>
    <cellStyle name="Total (line) 4 2 3 4" xfId="48943"/>
    <cellStyle name="Total (line) 4 2 3 5" xfId="48944"/>
    <cellStyle name="Total (line) 4 2 30" xfId="6821"/>
    <cellStyle name="Total (line) 4 2 30 2" xfId="48945"/>
    <cellStyle name="Total (line) 4 2 30 2 2" xfId="48946"/>
    <cellStyle name="Total (line) 4 2 30 2 3" xfId="48947"/>
    <cellStyle name="Total (line) 4 2 30 2 4" xfId="48948"/>
    <cellStyle name="Total (line) 4 2 30 3" xfId="48949"/>
    <cellStyle name="Total (line) 4 2 30 4" xfId="48950"/>
    <cellStyle name="Total (line) 4 2 30 5" xfId="48951"/>
    <cellStyle name="Total (line) 4 2 31" xfId="6822"/>
    <cellStyle name="Total (line) 4 2 31 2" xfId="48952"/>
    <cellStyle name="Total (line) 4 2 31 2 2" xfId="48953"/>
    <cellStyle name="Total (line) 4 2 31 2 3" xfId="48954"/>
    <cellStyle name="Total (line) 4 2 31 2 4" xfId="48955"/>
    <cellStyle name="Total (line) 4 2 31 3" xfId="48956"/>
    <cellStyle name="Total (line) 4 2 31 4" xfId="48957"/>
    <cellStyle name="Total (line) 4 2 31 5" xfId="48958"/>
    <cellStyle name="Total (line) 4 2 32" xfId="6823"/>
    <cellStyle name="Total (line) 4 2 32 2" xfId="48959"/>
    <cellStyle name="Total (line) 4 2 32 2 2" xfId="48960"/>
    <cellStyle name="Total (line) 4 2 32 2 3" xfId="48961"/>
    <cellStyle name="Total (line) 4 2 32 2 4" xfId="48962"/>
    <cellStyle name="Total (line) 4 2 32 3" xfId="48963"/>
    <cellStyle name="Total (line) 4 2 32 4" xfId="48964"/>
    <cellStyle name="Total (line) 4 2 32 5" xfId="48965"/>
    <cellStyle name="Total (line) 4 2 33" xfId="6824"/>
    <cellStyle name="Total (line) 4 2 33 2" xfId="48966"/>
    <cellStyle name="Total (line) 4 2 33 2 2" xfId="48967"/>
    <cellStyle name="Total (line) 4 2 33 2 3" xfId="48968"/>
    <cellStyle name="Total (line) 4 2 33 2 4" xfId="48969"/>
    <cellStyle name="Total (line) 4 2 33 3" xfId="48970"/>
    <cellStyle name="Total (line) 4 2 33 4" xfId="48971"/>
    <cellStyle name="Total (line) 4 2 33 5" xfId="48972"/>
    <cellStyle name="Total (line) 4 2 34" xfId="6825"/>
    <cellStyle name="Total (line) 4 2 34 2" xfId="48973"/>
    <cellStyle name="Total (line) 4 2 34 2 2" xfId="48974"/>
    <cellStyle name="Total (line) 4 2 34 2 3" xfId="48975"/>
    <cellStyle name="Total (line) 4 2 34 2 4" xfId="48976"/>
    <cellStyle name="Total (line) 4 2 34 3" xfId="48977"/>
    <cellStyle name="Total (line) 4 2 34 4" xfId="48978"/>
    <cellStyle name="Total (line) 4 2 34 5" xfId="48979"/>
    <cellStyle name="Total (line) 4 2 35" xfId="6826"/>
    <cellStyle name="Total (line) 4 2 35 2" xfId="48980"/>
    <cellStyle name="Total (line) 4 2 35 2 2" xfId="48981"/>
    <cellStyle name="Total (line) 4 2 35 2 3" xfId="48982"/>
    <cellStyle name="Total (line) 4 2 35 2 4" xfId="48983"/>
    <cellStyle name="Total (line) 4 2 35 3" xfId="48984"/>
    <cellStyle name="Total (line) 4 2 35 4" xfId="48985"/>
    <cellStyle name="Total (line) 4 2 35 5" xfId="48986"/>
    <cellStyle name="Total (line) 4 2 36" xfId="6827"/>
    <cellStyle name="Total (line) 4 2 36 2" xfId="48987"/>
    <cellStyle name="Total (line) 4 2 36 2 2" xfId="48988"/>
    <cellStyle name="Total (line) 4 2 36 2 3" xfId="48989"/>
    <cellStyle name="Total (line) 4 2 36 2 4" xfId="48990"/>
    <cellStyle name="Total (line) 4 2 36 3" xfId="48991"/>
    <cellStyle name="Total (line) 4 2 36 4" xfId="48992"/>
    <cellStyle name="Total (line) 4 2 36 5" xfId="48993"/>
    <cellStyle name="Total (line) 4 2 37" xfId="6828"/>
    <cellStyle name="Total (line) 4 2 37 2" xfId="48994"/>
    <cellStyle name="Total (line) 4 2 37 2 2" xfId="48995"/>
    <cellStyle name="Total (line) 4 2 37 2 3" xfId="48996"/>
    <cellStyle name="Total (line) 4 2 37 2 4" xfId="48997"/>
    <cellStyle name="Total (line) 4 2 37 3" xfId="48998"/>
    <cellStyle name="Total (line) 4 2 37 4" xfId="48999"/>
    <cellStyle name="Total (line) 4 2 37 5" xfId="49000"/>
    <cellStyle name="Total (line) 4 2 38" xfId="6829"/>
    <cellStyle name="Total (line) 4 2 38 2" xfId="49001"/>
    <cellStyle name="Total (line) 4 2 38 2 2" xfId="49002"/>
    <cellStyle name="Total (line) 4 2 38 2 3" xfId="49003"/>
    <cellStyle name="Total (line) 4 2 38 2 4" xfId="49004"/>
    <cellStyle name="Total (line) 4 2 38 3" xfId="49005"/>
    <cellStyle name="Total (line) 4 2 38 4" xfId="49006"/>
    <cellStyle name="Total (line) 4 2 38 5" xfId="49007"/>
    <cellStyle name="Total (line) 4 2 39" xfId="6830"/>
    <cellStyle name="Total (line) 4 2 39 2" xfId="49008"/>
    <cellStyle name="Total (line) 4 2 39 2 2" xfId="49009"/>
    <cellStyle name="Total (line) 4 2 39 2 3" xfId="49010"/>
    <cellStyle name="Total (line) 4 2 39 2 4" xfId="49011"/>
    <cellStyle name="Total (line) 4 2 39 3" xfId="49012"/>
    <cellStyle name="Total (line) 4 2 39 4" xfId="49013"/>
    <cellStyle name="Total (line) 4 2 39 5" xfId="49014"/>
    <cellStyle name="Total (line) 4 2 4" xfId="6831"/>
    <cellStyle name="Total (line) 4 2 4 2" xfId="49015"/>
    <cellStyle name="Total (line) 4 2 4 2 2" xfId="49016"/>
    <cellStyle name="Total (line) 4 2 4 2 3" xfId="49017"/>
    <cellStyle name="Total (line) 4 2 4 2 4" xfId="49018"/>
    <cellStyle name="Total (line) 4 2 4 3" xfId="49019"/>
    <cellStyle name="Total (line) 4 2 4 4" xfId="49020"/>
    <cellStyle name="Total (line) 4 2 4 5" xfId="49021"/>
    <cellStyle name="Total (line) 4 2 40" xfId="6832"/>
    <cellStyle name="Total (line) 4 2 40 2" xfId="49022"/>
    <cellStyle name="Total (line) 4 2 40 2 2" xfId="49023"/>
    <cellStyle name="Total (line) 4 2 40 2 3" xfId="49024"/>
    <cellStyle name="Total (line) 4 2 40 2 4" xfId="49025"/>
    <cellStyle name="Total (line) 4 2 40 3" xfId="49026"/>
    <cellStyle name="Total (line) 4 2 40 4" xfId="49027"/>
    <cellStyle name="Total (line) 4 2 40 5" xfId="49028"/>
    <cellStyle name="Total (line) 4 2 41" xfId="6833"/>
    <cellStyle name="Total (line) 4 2 41 2" xfId="49029"/>
    <cellStyle name="Total (line) 4 2 41 2 2" xfId="49030"/>
    <cellStyle name="Total (line) 4 2 41 2 3" xfId="49031"/>
    <cellStyle name="Total (line) 4 2 41 2 4" xfId="49032"/>
    <cellStyle name="Total (line) 4 2 41 3" xfId="49033"/>
    <cellStyle name="Total (line) 4 2 41 4" xfId="49034"/>
    <cellStyle name="Total (line) 4 2 41 5" xfId="49035"/>
    <cellStyle name="Total (line) 4 2 42" xfId="6834"/>
    <cellStyle name="Total (line) 4 2 42 2" xfId="49036"/>
    <cellStyle name="Total (line) 4 2 42 2 2" xfId="49037"/>
    <cellStyle name="Total (line) 4 2 42 2 3" xfId="49038"/>
    <cellStyle name="Total (line) 4 2 42 2 4" xfId="49039"/>
    <cellStyle name="Total (line) 4 2 42 3" xfId="49040"/>
    <cellStyle name="Total (line) 4 2 42 4" xfId="49041"/>
    <cellStyle name="Total (line) 4 2 42 5" xfId="49042"/>
    <cellStyle name="Total (line) 4 2 43" xfId="6835"/>
    <cellStyle name="Total (line) 4 2 43 2" xfId="49043"/>
    <cellStyle name="Total (line) 4 2 43 2 2" xfId="49044"/>
    <cellStyle name="Total (line) 4 2 43 2 3" xfId="49045"/>
    <cellStyle name="Total (line) 4 2 43 2 4" xfId="49046"/>
    <cellStyle name="Total (line) 4 2 43 3" xfId="49047"/>
    <cellStyle name="Total (line) 4 2 43 4" xfId="49048"/>
    <cellStyle name="Total (line) 4 2 43 5" xfId="49049"/>
    <cellStyle name="Total (line) 4 2 44" xfId="6836"/>
    <cellStyle name="Total (line) 4 2 44 2" xfId="49050"/>
    <cellStyle name="Total (line) 4 2 44 2 2" xfId="49051"/>
    <cellStyle name="Total (line) 4 2 44 2 3" xfId="49052"/>
    <cellStyle name="Total (line) 4 2 44 2 4" xfId="49053"/>
    <cellStyle name="Total (line) 4 2 44 3" xfId="49054"/>
    <cellStyle name="Total (line) 4 2 44 4" xfId="49055"/>
    <cellStyle name="Total (line) 4 2 44 5" xfId="49056"/>
    <cellStyle name="Total (line) 4 2 45" xfId="6837"/>
    <cellStyle name="Total (line) 4 2 45 2" xfId="49057"/>
    <cellStyle name="Total (line) 4 2 45 2 2" xfId="49058"/>
    <cellStyle name="Total (line) 4 2 45 2 3" xfId="49059"/>
    <cellStyle name="Total (line) 4 2 45 2 4" xfId="49060"/>
    <cellStyle name="Total (line) 4 2 45 3" xfId="49061"/>
    <cellStyle name="Total (line) 4 2 45 4" xfId="49062"/>
    <cellStyle name="Total (line) 4 2 45 5" xfId="49063"/>
    <cellStyle name="Total (line) 4 2 46" xfId="49064"/>
    <cellStyle name="Total (line) 4 2 46 2" xfId="49065"/>
    <cellStyle name="Total (line) 4 2 46 3" xfId="49066"/>
    <cellStyle name="Total (line) 4 2 46 4" xfId="49067"/>
    <cellStyle name="Total (line) 4 2 47" xfId="49068"/>
    <cellStyle name="Total (line) 4 2 47 2" xfId="49069"/>
    <cellStyle name="Total (line) 4 2 47 3" xfId="49070"/>
    <cellStyle name="Total (line) 4 2 47 4" xfId="49071"/>
    <cellStyle name="Total (line) 4 2 48" xfId="49072"/>
    <cellStyle name="Total (line) 4 2 49" xfId="49073"/>
    <cellStyle name="Total (line) 4 2 5" xfId="6838"/>
    <cellStyle name="Total (line) 4 2 5 2" xfId="49074"/>
    <cellStyle name="Total (line) 4 2 5 2 2" xfId="49075"/>
    <cellStyle name="Total (line) 4 2 5 2 3" xfId="49076"/>
    <cellStyle name="Total (line) 4 2 5 2 4" xfId="49077"/>
    <cellStyle name="Total (line) 4 2 5 3" xfId="49078"/>
    <cellStyle name="Total (line) 4 2 5 4" xfId="49079"/>
    <cellStyle name="Total (line) 4 2 5 5" xfId="49080"/>
    <cellStyle name="Total (line) 4 2 50" xfId="49081"/>
    <cellStyle name="Total (line) 4 2 6" xfId="6839"/>
    <cellStyle name="Total (line) 4 2 6 2" xfId="49082"/>
    <cellStyle name="Total (line) 4 2 6 2 2" xfId="49083"/>
    <cellStyle name="Total (line) 4 2 6 2 3" xfId="49084"/>
    <cellStyle name="Total (line) 4 2 6 2 4" xfId="49085"/>
    <cellStyle name="Total (line) 4 2 6 3" xfId="49086"/>
    <cellStyle name="Total (line) 4 2 6 4" xfId="49087"/>
    <cellStyle name="Total (line) 4 2 6 5" xfId="49088"/>
    <cellStyle name="Total (line) 4 2 7" xfId="6840"/>
    <cellStyle name="Total (line) 4 2 7 2" xfId="49089"/>
    <cellStyle name="Total (line) 4 2 7 2 2" xfId="49090"/>
    <cellStyle name="Total (line) 4 2 7 2 3" xfId="49091"/>
    <cellStyle name="Total (line) 4 2 7 2 4" xfId="49092"/>
    <cellStyle name="Total (line) 4 2 7 3" xfId="49093"/>
    <cellStyle name="Total (line) 4 2 7 4" xfId="49094"/>
    <cellStyle name="Total (line) 4 2 7 5" xfId="49095"/>
    <cellStyle name="Total (line) 4 2 8" xfId="6841"/>
    <cellStyle name="Total (line) 4 2 8 2" xfId="49096"/>
    <cellStyle name="Total (line) 4 2 8 2 2" xfId="49097"/>
    <cellStyle name="Total (line) 4 2 8 2 3" xfId="49098"/>
    <cellStyle name="Total (line) 4 2 8 2 4" xfId="49099"/>
    <cellStyle name="Total (line) 4 2 8 3" xfId="49100"/>
    <cellStyle name="Total (line) 4 2 8 4" xfId="49101"/>
    <cellStyle name="Total (line) 4 2 8 5" xfId="49102"/>
    <cellStyle name="Total (line) 4 2 9" xfId="6842"/>
    <cellStyle name="Total (line) 4 2 9 2" xfId="49103"/>
    <cellStyle name="Total (line) 4 2 9 2 2" xfId="49104"/>
    <cellStyle name="Total (line) 4 2 9 2 3" xfId="49105"/>
    <cellStyle name="Total (line) 4 2 9 2 4" xfId="49106"/>
    <cellStyle name="Total (line) 4 2 9 3" xfId="49107"/>
    <cellStyle name="Total (line) 4 2 9 4" xfId="49108"/>
    <cellStyle name="Total (line) 4 2 9 5" xfId="49109"/>
    <cellStyle name="Total (line) 4 3" xfId="6843"/>
    <cellStyle name="Total (line) 4 3 10" xfId="6844"/>
    <cellStyle name="Total (line) 4 3 10 2" xfId="49110"/>
    <cellStyle name="Total (line) 4 3 10 2 2" xfId="49111"/>
    <cellStyle name="Total (line) 4 3 10 2 3" xfId="49112"/>
    <cellStyle name="Total (line) 4 3 10 2 4" xfId="49113"/>
    <cellStyle name="Total (line) 4 3 10 3" xfId="49114"/>
    <cellStyle name="Total (line) 4 3 10 4" xfId="49115"/>
    <cellStyle name="Total (line) 4 3 10 5" xfId="49116"/>
    <cellStyle name="Total (line) 4 3 11" xfId="6845"/>
    <cellStyle name="Total (line) 4 3 11 2" xfId="49117"/>
    <cellStyle name="Total (line) 4 3 11 2 2" xfId="49118"/>
    <cellStyle name="Total (line) 4 3 11 2 3" xfId="49119"/>
    <cellStyle name="Total (line) 4 3 11 2 4" xfId="49120"/>
    <cellStyle name="Total (line) 4 3 11 3" xfId="49121"/>
    <cellStyle name="Total (line) 4 3 11 4" xfId="49122"/>
    <cellStyle name="Total (line) 4 3 11 5" xfId="49123"/>
    <cellStyle name="Total (line) 4 3 12" xfId="6846"/>
    <cellStyle name="Total (line) 4 3 12 2" xfId="49124"/>
    <cellStyle name="Total (line) 4 3 12 2 2" xfId="49125"/>
    <cellStyle name="Total (line) 4 3 12 2 3" xfId="49126"/>
    <cellStyle name="Total (line) 4 3 12 2 4" xfId="49127"/>
    <cellStyle name="Total (line) 4 3 12 3" xfId="49128"/>
    <cellStyle name="Total (line) 4 3 12 4" xfId="49129"/>
    <cellStyle name="Total (line) 4 3 12 5" xfId="49130"/>
    <cellStyle name="Total (line) 4 3 13" xfId="6847"/>
    <cellStyle name="Total (line) 4 3 13 2" xfId="49131"/>
    <cellStyle name="Total (line) 4 3 13 2 2" xfId="49132"/>
    <cellStyle name="Total (line) 4 3 13 2 3" xfId="49133"/>
    <cellStyle name="Total (line) 4 3 13 2 4" xfId="49134"/>
    <cellStyle name="Total (line) 4 3 13 3" xfId="49135"/>
    <cellStyle name="Total (line) 4 3 13 4" xfId="49136"/>
    <cellStyle name="Total (line) 4 3 13 5" xfId="49137"/>
    <cellStyle name="Total (line) 4 3 14" xfId="6848"/>
    <cellStyle name="Total (line) 4 3 14 2" xfId="49138"/>
    <cellStyle name="Total (line) 4 3 14 2 2" xfId="49139"/>
    <cellStyle name="Total (line) 4 3 14 2 3" xfId="49140"/>
    <cellStyle name="Total (line) 4 3 14 2 4" xfId="49141"/>
    <cellStyle name="Total (line) 4 3 14 3" xfId="49142"/>
    <cellStyle name="Total (line) 4 3 14 4" xfId="49143"/>
    <cellStyle name="Total (line) 4 3 14 5" xfId="49144"/>
    <cellStyle name="Total (line) 4 3 15" xfId="6849"/>
    <cellStyle name="Total (line) 4 3 15 2" xfId="49145"/>
    <cellStyle name="Total (line) 4 3 15 2 2" xfId="49146"/>
    <cellStyle name="Total (line) 4 3 15 2 3" xfId="49147"/>
    <cellStyle name="Total (line) 4 3 15 2 4" xfId="49148"/>
    <cellStyle name="Total (line) 4 3 15 3" xfId="49149"/>
    <cellStyle name="Total (line) 4 3 15 4" xfId="49150"/>
    <cellStyle name="Total (line) 4 3 15 5" xfId="49151"/>
    <cellStyle name="Total (line) 4 3 16" xfId="6850"/>
    <cellStyle name="Total (line) 4 3 16 2" xfId="49152"/>
    <cellStyle name="Total (line) 4 3 16 2 2" xfId="49153"/>
    <cellStyle name="Total (line) 4 3 16 2 3" xfId="49154"/>
    <cellStyle name="Total (line) 4 3 16 2 4" xfId="49155"/>
    <cellStyle name="Total (line) 4 3 16 3" xfId="49156"/>
    <cellStyle name="Total (line) 4 3 16 4" xfId="49157"/>
    <cellStyle name="Total (line) 4 3 16 5" xfId="49158"/>
    <cellStyle name="Total (line) 4 3 17" xfId="6851"/>
    <cellStyle name="Total (line) 4 3 17 2" xfId="49159"/>
    <cellStyle name="Total (line) 4 3 17 2 2" xfId="49160"/>
    <cellStyle name="Total (line) 4 3 17 2 3" xfId="49161"/>
    <cellStyle name="Total (line) 4 3 17 2 4" xfId="49162"/>
    <cellStyle name="Total (line) 4 3 17 3" xfId="49163"/>
    <cellStyle name="Total (line) 4 3 17 4" xfId="49164"/>
    <cellStyle name="Total (line) 4 3 17 5" xfId="49165"/>
    <cellStyle name="Total (line) 4 3 18" xfId="6852"/>
    <cellStyle name="Total (line) 4 3 18 2" xfId="49166"/>
    <cellStyle name="Total (line) 4 3 18 2 2" xfId="49167"/>
    <cellStyle name="Total (line) 4 3 18 2 3" xfId="49168"/>
    <cellStyle name="Total (line) 4 3 18 2 4" xfId="49169"/>
    <cellStyle name="Total (line) 4 3 18 3" xfId="49170"/>
    <cellStyle name="Total (line) 4 3 18 4" xfId="49171"/>
    <cellStyle name="Total (line) 4 3 18 5" xfId="49172"/>
    <cellStyle name="Total (line) 4 3 19" xfId="6853"/>
    <cellStyle name="Total (line) 4 3 19 2" xfId="49173"/>
    <cellStyle name="Total (line) 4 3 19 2 2" xfId="49174"/>
    <cellStyle name="Total (line) 4 3 19 2 3" xfId="49175"/>
    <cellStyle name="Total (line) 4 3 19 2 4" xfId="49176"/>
    <cellStyle name="Total (line) 4 3 19 3" xfId="49177"/>
    <cellStyle name="Total (line) 4 3 19 4" xfId="49178"/>
    <cellStyle name="Total (line) 4 3 19 5" xfId="49179"/>
    <cellStyle name="Total (line) 4 3 2" xfId="6854"/>
    <cellStyle name="Total (line) 4 3 2 10" xfId="6855"/>
    <cellStyle name="Total (line) 4 3 2 10 2" xfId="49180"/>
    <cellStyle name="Total (line) 4 3 2 10 2 2" xfId="49181"/>
    <cellStyle name="Total (line) 4 3 2 10 2 3" xfId="49182"/>
    <cellStyle name="Total (line) 4 3 2 10 2 4" xfId="49183"/>
    <cellStyle name="Total (line) 4 3 2 10 3" xfId="49184"/>
    <cellStyle name="Total (line) 4 3 2 10 4" xfId="49185"/>
    <cellStyle name="Total (line) 4 3 2 10 5" xfId="49186"/>
    <cellStyle name="Total (line) 4 3 2 11" xfId="6856"/>
    <cellStyle name="Total (line) 4 3 2 11 2" xfId="49187"/>
    <cellStyle name="Total (line) 4 3 2 11 2 2" xfId="49188"/>
    <cellStyle name="Total (line) 4 3 2 11 2 3" xfId="49189"/>
    <cellStyle name="Total (line) 4 3 2 11 2 4" xfId="49190"/>
    <cellStyle name="Total (line) 4 3 2 11 3" xfId="49191"/>
    <cellStyle name="Total (line) 4 3 2 11 4" xfId="49192"/>
    <cellStyle name="Total (line) 4 3 2 11 5" xfId="49193"/>
    <cellStyle name="Total (line) 4 3 2 12" xfId="6857"/>
    <cellStyle name="Total (line) 4 3 2 12 2" xfId="49194"/>
    <cellStyle name="Total (line) 4 3 2 12 2 2" xfId="49195"/>
    <cellStyle name="Total (line) 4 3 2 12 2 3" xfId="49196"/>
    <cellStyle name="Total (line) 4 3 2 12 2 4" xfId="49197"/>
    <cellStyle name="Total (line) 4 3 2 12 3" xfId="49198"/>
    <cellStyle name="Total (line) 4 3 2 12 4" xfId="49199"/>
    <cellStyle name="Total (line) 4 3 2 12 5" xfId="49200"/>
    <cellStyle name="Total (line) 4 3 2 13" xfId="6858"/>
    <cellStyle name="Total (line) 4 3 2 13 2" xfId="49201"/>
    <cellStyle name="Total (line) 4 3 2 13 2 2" xfId="49202"/>
    <cellStyle name="Total (line) 4 3 2 13 2 3" xfId="49203"/>
    <cellStyle name="Total (line) 4 3 2 13 2 4" xfId="49204"/>
    <cellStyle name="Total (line) 4 3 2 13 3" xfId="49205"/>
    <cellStyle name="Total (line) 4 3 2 13 4" xfId="49206"/>
    <cellStyle name="Total (line) 4 3 2 13 5" xfId="49207"/>
    <cellStyle name="Total (line) 4 3 2 14" xfId="6859"/>
    <cellStyle name="Total (line) 4 3 2 14 2" xfId="49208"/>
    <cellStyle name="Total (line) 4 3 2 14 2 2" xfId="49209"/>
    <cellStyle name="Total (line) 4 3 2 14 2 3" xfId="49210"/>
    <cellStyle name="Total (line) 4 3 2 14 2 4" xfId="49211"/>
    <cellStyle name="Total (line) 4 3 2 14 3" xfId="49212"/>
    <cellStyle name="Total (line) 4 3 2 14 4" xfId="49213"/>
    <cellStyle name="Total (line) 4 3 2 14 5" xfId="49214"/>
    <cellStyle name="Total (line) 4 3 2 15" xfId="6860"/>
    <cellStyle name="Total (line) 4 3 2 15 2" xfId="49215"/>
    <cellStyle name="Total (line) 4 3 2 15 2 2" xfId="49216"/>
    <cellStyle name="Total (line) 4 3 2 15 2 3" xfId="49217"/>
    <cellStyle name="Total (line) 4 3 2 15 2 4" xfId="49218"/>
    <cellStyle name="Total (line) 4 3 2 15 3" xfId="49219"/>
    <cellStyle name="Total (line) 4 3 2 15 4" xfId="49220"/>
    <cellStyle name="Total (line) 4 3 2 15 5" xfId="49221"/>
    <cellStyle name="Total (line) 4 3 2 16" xfId="6861"/>
    <cellStyle name="Total (line) 4 3 2 16 2" xfId="49222"/>
    <cellStyle name="Total (line) 4 3 2 16 2 2" xfId="49223"/>
    <cellStyle name="Total (line) 4 3 2 16 2 3" xfId="49224"/>
    <cellStyle name="Total (line) 4 3 2 16 2 4" xfId="49225"/>
    <cellStyle name="Total (line) 4 3 2 16 3" xfId="49226"/>
    <cellStyle name="Total (line) 4 3 2 16 4" xfId="49227"/>
    <cellStyle name="Total (line) 4 3 2 16 5" xfId="49228"/>
    <cellStyle name="Total (line) 4 3 2 17" xfId="6862"/>
    <cellStyle name="Total (line) 4 3 2 17 2" xfId="49229"/>
    <cellStyle name="Total (line) 4 3 2 17 2 2" xfId="49230"/>
    <cellStyle name="Total (line) 4 3 2 17 2 3" xfId="49231"/>
    <cellStyle name="Total (line) 4 3 2 17 2 4" xfId="49232"/>
    <cellStyle name="Total (line) 4 3 2 17 3" xfId="49233"/>
    <cellStyle name="Total (line) 4 3 2 17 4" xfId="49234"/>
    <cellStyle name="Total (line) 4 3 2 17 5" xfId="49235"/>
    <cellStyle name="Total (line) 4 3 2 18" xfId="6863"/>
    <cellStyle name="Total (line) 4 3 2 18 2" xfId="49236"/>
    <cellStyle name="Total (line) 4 3 2 18 2 2" xfId="49237"/>
    <cellStyle name="Total (line) 4 3 2 18 2 3" xfId="49238"/>
    <cellStyle name="Total (line) 4 3 2 18 2 4" xfId="49239"/>
    <cellStyle name="Total (line) 4 3 2 18 3" xfId="49240"/>
    <cellStyle name="Total (line) 4 3 2 18 4" xfId="49241"/>
    <cellStyle name="Total (line) 4 3 2 18 5" xfId="49242"/>
    <cellStyle name="Total (line) 4 3 2 19" xfId="6864"/>
    <cellStyle name="Total (line) 4 3 2 19 2" xfId="49243"/>
    <cellStyle name="Total (line) 4 3 2 19 2 2" xfId="49244"/>
    <cellStyle name="Total (line) 4 3 2 19 2 3" xfId="49245"/>
    <cellStyle name="Total (line) 4 3 2 19 2 4" xfId="49246"/>
    <cellStyle name="Total (line) 4 3 2 19 3" xfId="49247"/>
    <cellStyle name="Total (line) 4 3 2 19 4" xfId="49248"/>
    <cellStyle name="Total (line) 4 3 2 19 5" xfId="49249"/>
    <cellStyle name="Total (line) 4 3 2 2" xfId="6865"/>
    <cellStyle name="Total (line) 4 3 2 2 2" xfId="49250"/>
    <cellStyle name="Total (line) 4 3 2 2 2 2" xfId="49251"/>
    <cellStyle name="Total (line) 4 3 2 2 2 3" xfId="49252"/>
    <cellStyle name="Total (line) 4 3 2 2 2 4" xfId="49253"/>
    <cellStyle name="Total (line) 4 3 2 2 3" xfId="49254"/>
    <cellStyle name="Total (line) 4 3 2 2 4" xfId="49255"/>
    <cellStyle name="Total (line) 4 3 2 2 5" xfId="49256"/>
    <cellStyle name="Total (line) 4 3 2 20" xfId="6866"/>
    <cellStyle name="Total (line) 4 3 2 20 2" xfId="49257"/>
    <cellStyle name="Total (line) 4 3 2 20 2 2" xfId="49258"/>
    <cellStyle name="Total (line) 4 3 2 20 2 3" xfId="49259"/>
    <cellStyle name="Total (line) 4 3 2 20 2 4" xfId="49260"/>
    <cellStyle name="Total (line) 4 3 2 20 3" xfId="49261"/>
    <cellStyle name="Total (line) 4 3 2 20 4" xfId="49262"/>
    <cellStyle name="Total (line) 4 3 2 20 5" xfId="49263"/>
    <cellStyle name="Total (line) 4 3 2 21" xfId="6867"/>
    <cellStyle name="Total (line) 4 3 2 21 2" xfId="49264"/>
    <cellStyle name="Total (line) 4 3 2 21 2 2" xfId="49265"/>
    <cellStyle name="Total (line) 4 3 2 21 2 3" xfId="49266"/>
    <cellStyle name="Total (line) 4 3 2 21 2 4" xfId="49267"/>
    <cellStyle name="Total (line) 4 3 2 21 3" xfId="49268"/>
    <cellStyle name="Total (line) 4 3 2 21 4" xfId="49269"/>
    <cellStyle name="Total (line) 4 3 2 21 5" xfId="49270"/>
    <cellStyle name="Total (line) 4 3 2 22" xfId="6868"/>
    <cellStyle name="Total (line) 4 3 2 22 2" xfId="49271"/>
    <cellStyle name="Total (line) 4 3 2 22 2 2" xfId="49272"/>
    <cellStyle name="Total (line) 4 3 2 22 2 3" xfId="49273"/>
    <cellStyle name="Total (line) 4 3 2 22 2 4" xfId="49274"/>
    <cellStyle name="Total (line) 4 3 2 22 3" xfId="49275"/>
    <cellStyle name="Total (line) 4 3 2 22 4" xfId="49276"/>
    <cellStyle name="Total (line) 4 3 2 22 5" xfId="49277"/>
    <cellStyle name="Total (line) 4 3 2 23" xfId="6869"/>
    <cellStyle name="Total (line) 4 3 2 23 2" xfId="49278"/>
    <cellStyle name="Total (line) 4 3 2 23 2 2" xfId="49279"/>
    <cellStyle name="Total (line) 4 3 2 23 2 3" xfId="49280"/>
    <cellStyle name="Total (line) 4 3 2 23 2 4" xfId="49281"/>
    <cellStyle name="Total (line) 4 3 2 23 3" xfId="49282"/>
    <cellStyle name="Total (line) 4 3 2 23 4" xfId="49283"/>
    <cellStyle name="Total (line) 4 3 2 23 5" xfId="49284"/>
    <cellStyle name="Total (line) 4 3 2 24" xfId="6870"/>
    <cellStyle name="Total (line) 4 3 2 24 2" xfId="49285"/>
    <cellStyle name="Total (line) 4 3 2 24 2 2" xfId="49286"/>
    <cellStyle name="Total (line) 4 3 2 24 2 3" xfId="49287"/>
    <cellStyle name="Total (line) 4 3 2 24 2 4" xfId="49288"/>
    <cellStyle name="Total (line) 4 3 2 24 3" xfId="49289"/>
    <cellStyle name="Total (line) 4 3 2 24 4" xfId="49290"/>
    <cellStyle name="Total (line) 4 3 2 24 5" xfId="49291"/>
    <cellStyle name="Total (line) 4 3 2 25" xfId="6871"/>
    <cellStyle name="Total (line) 4 3 2 25 2" xfId="49292"/>
    <cellStyle name="Total (line) 4 3 2 25 2 2" xfId="49293"/>
    <cellStyle name="Total (line) 4 3 2 25 2 3" xfId="49294"/>
    <cellStyle name="Total (line) 4 3 2 25 2 4" xfId="49295"/>
    <cellStyle name="Total (line) 4 3 2 25 3" xfId="49296"/>
    <cellStyle name="Total (line) 4 3 2 25 4" xfId="49297"/>
    <cellStyle name="Total (line) 4 3 2 25 5" xfId="49298"/>
    <cellStyle name="Total (line) 4 3 2 26" xfId="6872"/>
    <cellStyle name="Total (line) 4 3 2 26 2" xfId="49299"/>
    <cellStyle name="Total (line) 4 3 2 26 2 2" xfId="49300"/>
    <cellStyle name="Total (line) 4 3 2 26 2 3" xfId="49301"/>
    <cellStyle name="Total (line) 4 3 2 26 2 4" xfId="49302"/>
    <cellStyle name="Total (line) 4 3 2 26 3" xfId="49303"/>
    <cellStyle name="Total (line) 4 3 2 26 4" xfId="49304"/>
    <cellStyle name="Total (line) 4 3 2 26 5" xfId="49305"/>
    <cellStyle name="Total (line) 4 3 2 27" xfId="6873"/>
    <cellStyle name="Total (line) 4 3 2 27 2" xfId="49306"/>
    <cellStyle name="Total (line) 4 3 2 27 2 2" xfId="49307"/>
    <cellStyle name="Total (line) 4 3 2 27 2 3" xfId="49308"/>
    <cellStyle name="Total (line) 4 3 2 27 2 4" xfId="49309"/>
    <cellStyle name="Total (line) 4 3 2 27 3" xfId="49310"/>
    <cellStyle name="Total (line) 4 3 2 27 4" xfId="49311"/>
    <cellStyle name="Total (line) 4 3 2 27 5" xfId="49312"/>
    <cellStyle name="Total (line) 4 3 2 28" xfId="6874"/>
    <cellStyle name="Total (line) 4 3 2 28 2" xfId="49313"/>
    <cellStyle name="Total (line) 4 3 2 28 2 2" xfId="49314"/>
    <cellStyle name="Total (line) 4 3 2 28 2 3" xfId="49315"/>
    <cellStyle name="Total (line) 4 3 2 28 2 4" xfId="49316"/>
    <cellStyle name="Total (line) 4 3 2 28 3" xfId="49317"/>
    <cellStyle name="Total (line) 4 3 2 28 4" xfId="49318"/>
    <cellStyle name="Total (line) 4 3 2 28 5" xfId="49319"/>
    <cellStyle name="Total (line) 4 3 2 29" xfId="6875"/>
    <cellStyle name="Total (line) 4 3 2 29 2" xfId="49320"/>
    <cellStyle name="Total (line) 4 3 2 29 2 2" xfId="49321"/>
    <cellStyle name="Total (line) 4 3 2 29 2 3" xfId="49322"/>
    <cellStyle name="Total (line) 4 3 2 29 2 4" xfId="49323"/>
    <cellStyle name="Total (line) 4 3 2 29 3" xfId="49324"/>
    <cellStyle name="Total (line) 4 3 2 29 4" xfId="49325"/>
    <cellStyle name="Total (line) 4 3 2 29 5" xfId="49326"/>
    <cellStyle name="Total (line) 4 3 2 3" xfId="6876"/>
    <cellStyle name="Total (line) 4 3 2 3 2" xfId="49327"/>
    <cellStyle name="Total (line) 4 3 2 3 2 2" xfId="49328"/>
    <cellStyle name="Total (line) 4 3 2 3 2 3" xfId="49329"/>
    <cellStyle name="Total (line) 4 3 2 3 2 4" xfId="49330"/>
    <cellStyle name="Total (line) 4 3 2 3 3" xfId="49331"/>
    <cellStyle name="Total (line) 4 3 2 3 4" xfId="49332"/>
    <cellStyle name="Total (line) 4 3 2 3 5" xfId="49333"/>
    <cellStyle name="Total (line) 4 3 2 30" xfId="6877"/>
    <cellStyle name="Total (line) 4 3 2 30 2" xfId="49334"/>
    <cellStyle name="Total (line) 4 3 2 30 2 2" xfId="49335"/>
    <cellStyle name="Total (line) 4 3 2 30 2 3" xfId="49336"/>
    <cellStyle name="Total (line) 4 3 2 30 2 4" xfId="49337"/>
    <cellStyle name="Total (line) 4 3 2 30 3" xfId="49338"/>
    <cellStyle name="Total (line) 4 3 2 30 4" xfId="49339"/>
    <cellStyle name="Total (line) 4 3 2 30 5" xfId="49340"/>
    <cellStyle name="Total (line) 4 3 2 31" xfId="6878"/>
    <cellStyle name="Total (line) 4 3 2 31 2" xfId="49341"/>
    <cellStyle name="Total (line) 4 3 2 31 2 2" xfId="49342"/>
    <cellStyle name="Total (line) 4 3 2 31 2 3" xfId="49343"/>
    <cellStyle name="Total (line) 4 3 2 31 2 4" xfId="49344"/>
    <cellStyle name="Total (line) 4 3 2 31 3" xfId="49345"/>
    <cellStyle name="Total (line) 4 3 2 31 4" xfId="49346"/>
    <cellStyle name="Total (line) 4 3 2 31 5" xfId="49347"/>
    <cellStyle name="Total (line) 4 3 2 32" xfId="6879"/>
    <cellStyle name="Total (line) 4 3 2 32 2" xfId="49348"/>
    <cellStyle name="Total (line) 4 3 2 32 2 2" xfId="49349"/>
    <cellStyle name="Total (line) 4 3 2 32 2 3" xfId="49350"/>
    <cellStyle name="Total (line) 4 3 2 32 2 4" xfId="49351"/>
    <cellStyle name="Total (line) 4 3 2 32 3" xfId="49352"/>
    <cellStyle name="Total (line) 4 3 2 32 4" xfId="49353"/>
    <cellStyle name="Total (line) 4 3 2 32 5" xfId="49354"/>
    <cellStyle name="Total (line) 4 3 2 33" xfId="6880"/>
    <cellStyle name="Total (line) 4 3 2 33 2" xfId="49355"/>
    <cellStyle name="Total (line) 4 3 2 33 2 2" xfId="49356"/>
    <cellStyle name="Total (line) 4 3 2 33 2 3" xfId="49357"/>
    <cellStyle name="Total (line) 4 3 2 33 2 4" xfId="49358"/>
    <cellStyle name="Total (line) 4 3 2 33 3" xfId="49359"/>
    <cellStyle name="Total (line) 4 3 2 33 4" xfId="49360"/>
    <cellStyle name="Total (line) 4 3 2 33 5" xfId="49361"/>
    <cellStyle name="Total (line) 4 3 2 34" xfId="6881"/>
    <cellStyle name="Total (line) 4 3 2 34 2" xfId="49362"/>
    <cellStyle name="Total (line) 4 3 2 34 2 2" xfId="49363"/>
    <cellStyle name="Total (line) 4 3 2 34 2 3" xfId="49364"/>
    <cellStyle name="Total (line) 4 3 2 34 2 4" xfId="49365"/>
    <cellStyle name="Total (line) 4 3 2 34 3" xfId="49366"/>
    <cellStyle name="Total (line) 4 3 2 34 4" xfId="49367"/>
    <cellStyle name="Total (line) 4 3 2 34 5" xfId="49368"/>
    <cellStyle name="Total (line) 4 3 2 35" xfId="6882"/>
    <cellStyle name="Total (line) 4 3 2 35 2" xfId="49369"/>
    <cellStyle name="Total (line) 4 3 2 35 2 2" xfId="49370"/>
    <cellStyle name="Total (line) 4 3 2 35 2 3" xfId="49371"/>
    <cellStyle name="Total (line) 4 3 2 35 2 4" xfId="49372"/>
    <cellStyle name="Total (line) 4 3 2 35 3" xfId="49373"/>
    <cellStyle name="Total (line) 4 3 2 35 4" xfId="49374"/>
    <cellStyle name="Total (line) 4 3 2 35 5" xfId="49375"/>
    <cellStyle name="Total (line) 4 3 2 36" xfId="6883"/>
    <cellStyle name="Total (line) 4 3 2 36 2" xfId="49376"/>
    <cellStyle name="Total (line) 4 3 2 36 2 2" xfId="49377"/>
    <cellStyle name="Total (line) 4 3 2 36 2 3" xfId="49378"/>
    <cellStyle name="Total (line) 4 3 2 36 2 4" xfId="49379"/>
    <cellStyle name="Total (line) 4 3 2 36 3" xfId="49380"/>
    <cellStyle name="Total (line) 4 3 2 36 4" xfId="49381"/>
    <cellStyle name="Total (line) 4 3 2 36 5" xfId="49382"/>
    <cellStyle name="Total (line) 4 3 2 37" xfId="6884"/>
    <cellStyle name="Total (line) 4 3 2 37 2" xfId="49383"/>
    <cellStyle name="Total (line) 4 3 2 37 2 2" xfId="49384"/>
    <cellStyle name="Total (line) 4 3 2 37 2 3" xfId="49385"/>
    <cellStyle name="Total (line) 4 3 2 37 2 4" xfId="49386"/>
    <cellStyle name="Total (line) 4 3 2 37 3" xfId="49387"/>
    <cellStyle name="Total (line) 4 3 2 37 4" xfId="49388"/>
    <cellStyle name="Total (line) 4 3 2 37 5" xfId="49389"/>
    <cellStyle name="Total (line) 4 3 2 38" xfId="6885"/>
    <cellStyle name="Total (line) 4 3 2 38 2" xfId="49390"/>
    <cellStyle name="Total (line) 4 3 2 38 2 2" xfId="49391"/>
    <cellStyle name="Total (line) 4 3 2 38 2 3" xfId="49392"/>
    <cellStyle name="Total (line) 4 3 2 38 2 4" xfId="49393"/>
    <cellStyle name="Total (line) 4 3 2 38 3" xfId="49394"/>
    <cellStyle name="Total (line) 4 3 2 38 4" xfId="49395"/>
    <cellStyle name="Total (line) 4 3 2 38 5" xfId="49396"/>
    <cellStyle name="Total (line) 4 3 2 39" xfId="6886"/>
    <cellStyle name="Total (line) 4 3 2 39 2" xfId="49397"/>
    <cellStyle name="Total (line) 4 3 2 39 2 2" xfId="49398"/>
    <cellStyle name="Total (line) 4 3 2 39 2 3" xfId="49399"/>
    <cellStyle name="Total (line) 4 3 2 39 2 4" xfId="49400"/>
    <cellStyle name="Total (line) 4 3 2 39 3" xfId="49401"/>
    <cellStyle name="Total (line) 4 3 2 39 4" xfId="49402"/>
    <cellStyle name="Total (line) 4 3 2 39 5" xfId="49403"/>
    <cellStyle name="Total (line) 4 3 2 4" xfId="6887"/>
    <cellStyle name="Total (line) 4 3 2 4 2" xfId="49404"/>
    <cellStyle name="Total (line) 4 3 2 4 2 2" xfId="49405"/>
    <cellStyle name="Total (line) 4 3 2 4 2 3" xfId="49406"/>
    <cellStyle name="Total (line) 4 3 2 4 2 4" xfId="49407"/>
    <cellStyle name="Total (line) 4 3 2 4 3" xfId="49408"/>
    <cellStyle name="Total (line) 4 3 2 4 4" xfId="49409"/>
    <cellStyle name="Total (line) 4 3 2 4 5" xfId="49410"/>
    <cellStyle name="Total (line) 4 3 2 40" xfId="6888"/>
    <cellStyle name="Total (line) 4 3 2 40 2" xfId="49411"/>
    <cellStyle name="Total (line) 4 3 2 40 2 2" xfId="49412"/>
    <cellStyle name="Total (line) 4 3 2 40 2 3" xfId="49413"/>
    <cellStyle name="Total (line) 4 3 2 40 2 4" xfId="49414"/>
    <cellStyle name="Total (line) 4 3 2 40 3" xfId="49415"/>
    <cellStyle name="Total (line) 4 3 2 40 4" xfId="49416"/>
    <cellStyle name="Total (line) 4 3 2 40 5" xfId="49417"/>
    <cellStyle name="Total (line) 4 3 2 41" xfId="6889"/>
    <cellStyle name="Total (line) 4 3 2 41 2" xfId="49418"/>
    <cellStyle name="Total (line) 4 3 2 41 2 2" xfId="49419"/>
    <cellStyle name="Total (line) 4 3 2 41 2 3" xfId="49420"/>
    <cellStyle name="Total (line) 4 3 2 41 2 4" xfId="49421"/>
    <cellStyle name="Total (line) 4 3 2 41 3" xfId="49422"/>
    <cellStyle name="Total (line) 4 3 2 41 4" xfId="49423"/>
    <cellStyle name="Total (line) 4 3 2 41 5" xfId="49424"/>
    <cellStyle name="Total (line) 4 3 2 42" xfId="6890"/>
    <cellStyle name="Total (line) 4 3 2 42 2" xfId="49425"/>
    <cellStyle name="Total (line) 4 3 2 42 2 2" xfId="49426"/>
    <cellStyle name="Total (line) 4 3 2 42 2 3" xfId="49427"/>
    <cellStyle name="Total (line) 4 3 2 42 2 4" xfId="49428"/>
    <cellStyle name="Total (line) 4 3 2 42 3" xfId="49429"/>
    <cellStyle name="Total (line) 4 3 2 42 4" xfId="49430"/>
    <cellStyle name="Total (line) 4 3 2 42 5" xfId="49431"/>
    <cellStyle name="Total (line) 4 3 2 43" xfId="6891"/>
    <cellStyle name="Total (line) 4 3 2 43 2" xfId="49432"/>
    <cellStyle name="Total (line) 4 3 2 43 2 2" xfId="49433"/>
    <cellStyle name="Total (line) 4 3 2 43 2 3" xfId="49434"/>
    <cellStyle name="Total (line) 4 3 2 43 2 4" xfId="49435"/>
    <cellStyle name="Total (line) 4 3 2 43 3" xfId="49436"/>
    <cellStyle name="Total (line) 4 3 2 43 4" xfId="49437"/>
    <cellStyle name="Total (line) 4 3 2 43 5" xfId="49438"/>
    <cellStyle name="Total (line) 4 3 2 44" xfId="6892"/>
    <cellStyle name="Total (line) 4 3 2 44 2" xfId="49439"/>
    <cellStyle name="Total (line) 4 3 2 44 2 2" xfId="49440"/>
    <cellStyle name="Total (line) 4 3 2 44 2 3" xfId="49441"/>
    <cellStyle name="Total (line) 4 3 2 44 2 4" xfId="49442"/>
    <cellStyle name="Total (line) 4 3 2 44 3" xfId="49443"/>
    <cellStyle name="Total (line) 4 3 2 44 4" xfId="49444"/>
    <cellStyle name="Total (line) 4 3 2 44 5" xfId="49445"/>
    <cellStyle name="Total (line) 4 3 2 45" xfId="49446"/>
    <cellStyle name="Total (line) 4 3 2 45 2" xfId="49447"/>
    <cellStyle name="Total (line) 4 3 2 45 3" xfId="49448"/>
    <cellStyle name="Total (line) 4 3 2 45 4" xfId="49449"/>
    <cellStyle name="Total (line) 4 3 2 46" xfId="49450"/>
    <cellStyle name="Total (line) 4 3 2 46 2" xfId="49451"/>
    <cellStyle name="Total (line) 4 3 2 46 3" xfId="49452"/>
    <cellStyle name="Total (line) 4 3 2 46 4" xfId="49453"/>
    <cellStyle name="Total (line) 4 3 2 47" xfId="49454"/>
    <cellStyle name="Total (line) 4 3 2 48" xfId="49455"/>
    <cellStyle name="Total (line) 4 3 2 49" xfId="49456"/>
    <cellStyle name="Total (line) 4 3 2 5" xfId="6893"/>
    <cellStyle name="Total (line) 4 3 2 5 2" xfId="49457"/>
    <cellStyle name="Total (line) 4 3 2 5 2 2" xfId="49458"/>
    <cellStyle name="Total (line) 4 3 2 5 2 3" xfId="49459"/>
    <cellStyle name="Total (line) 4 3 2 5 2 4" xfId="49460"/>
    <cellStyle name="Total (line) 4 3 2 5 3" xfId="49461"/>
    <cellStyle name="Total (line) 4 3 2 5 4" xfId="49462"/>
    <cellStyle name="Total (line) 4 3 2 5 5" xfId="49463"/>
    <cellStyle name="Total (line) 4 3 2 6" xfId="6894"/>
    <cellStyle name="Total (line) 4 3 2 6 2" xfId="49464"/>
    <cellStyle name="Total (line) 4 3 2 6 2 2" xfId="49465"/>
    <cellStyle name="Total (line) 4 3 2 6 2 3" xfId="49466"/>
    <cellStyle name="Total (line) 4 3 2 6 2 4" xfId="49467"/>
    <cellStyle name="Total (line) 4 3 2 6 3" xfId="49468"/>
    <cellStyle name="Total (line) 4 3 2 6 4" xfId="49469"/>
    <cellStyle name="Total (line) 4 3 2 6 5" xfId="49470"/>
    <cellStyle name="Total (line) 4 3 2 7" xfId="6895"/>
    <cellStyle name="Total (line) 4 3 2 7 2" xfId="49471"/>
    <cellStyle name="Total (line) 4 3 2 7 2 2" xfId="49472"/>
    <cellStyle name="Total (line) 4 3 2 7 2 3" xfId="49473"/>
    <cellStyle name="Total (line) 4 3 2 7 2 4" xfId="49474"/>
    <cellStyle name="Total (line) 4 3 2 7 3" xfId="49475"/>
    <cellStyle name="Total (line) 4 3 2 7 4" xfId="49476"/>
    <cellStyle name="Total (line) 4 3 2 7 5" xfId="49477"/>
    <cellStyle name="Total (line) 4 3 2 8" xfId="6896"/>
    <cellStyle name="Total (line) 4 3 2 8 2" xfId="49478"/>
    <cellStyle name="Total (line) 4 3 2 8 2 2" xfId="49479"/>
    <cellStyle name="Total (line) 4 3 2 8 2 3" xfId="49480"/>
    <cellStyle name="Total (line) 4 3 2 8 2 4" xfId="49481"/>
    <cellStyle name="Total (line) 4 3 2 8 3" xfId="49482"/>
    <cellStyle name="Total (line) 4 3 2 8 4" xfId="49483"/>
    <cellStyle name="Total (line) 4 3 2 8 5" xfId="49484"/>
    <cellStyle name="Total (line) 4 3 2 9" xfId="6897"/>
    <cellStyle name="Total (line) 4 3 2 9 2" xfId="49485"/>
    <cellStyle name="Total (line) 4 3 2 9 2 2" xfId="49486"/>
    <cellStyle name="Total (line) 4 3 2 9 2 3" xfId="49487"/>
    <cellStyle name="Total (line) 4 3 2 9 2 4" xfId="49488"/>
    <cellStyle name="Total (line) 4 3 2 9 3" xfId="49489"/>
    <cellStyle name="Total (line) 4 3 2 9 4" xfId="49490"/>
    <cellStyle name="Total (line) 4 3 2 9 5" xfId="49491"/>
    <cellStyle name="Total (line) 4 3 20" xfId="6898"/>
    <cellStyle name="Total (line) 4 3 20 2" xfId="49492"/>
    <cellStyle name="Total (line) 4 3 20 2 2" xfId="49493"/>
    <cellStyle name="Total (line) 4 3 20 2 3" xfId="49494"/>
    <cellStyle name="Total (line) 4 3 20 2 4" xfId="49495"/>
    <cellStyle name="Total (line) 4 3 20 3" xfId="49496"/>
    <cellStyle name="Total (line) 4 3 20 4" xfId="49497"/>
    <cellStyle name="Total (line) 4 3 20 5" xfId="49498"/>
    <cellStyle name="Total (line) 4 3 21" xfId="6899"/>
    <cellStyle name="Total (line) 4 3 21 2" xfId="49499"/>
    <cellStyle name="Total (line) 4 3 21 2 2" xfId="49500"/>
    <cellStyle name="Total (line) 4 3 21 2 3" xfId="49501"/>
    <cellStyle name="Total (line) 4 3 21 2 4" xfId="49502"/>
    <cellStyle name="Total (line) 4 3 21 3" xfId="49503"/>
    <cellStyle name="Total (line) 4 3 21 4" xfId="49504"/>
    <cellStyle name="Total (line) 4 3 21 5" xfId="49505"/>
    <cellStyle name="Total (line) 4 3 22" xfId="6900"/>
    <cellStyle name="Total (line) 4 3 22 2" xfId="49506"/>
    <cellStyle name="Total (line) 4 3 22 2 2" xfId="49507"/>
    <cellStyle name="Total (line) 4 3 22 2 3" xfId="49508"/>
    <cellStyle name="Total (line) 4 3 22 2 4" xfId="49509"/>
    <cellStyle name="Total (line) 4 3 22 3" xfId="49510"/>
    <cellStyle name="Total (line) 4 3 22 4" xfId="49511"/>
    <cellStyle name="Total (line) 4 3 22 5" xfId="49512"/>
    <cellStyle name="Total (line) 4 3 23" xfId="6901"/>
    <cellStyle name="Total (line) 4 3 23 2" xfId="49513"/>
    <cellStyle name="Total (line) 4 3 23 2 2" xfId="49514"/>
    <cellStyle name="Total (line) 4 3 23 2 3" xfId="49515"/>
    <cellStyle name="Total (line) 4 3 23 2 4" xfId="49516"/>
    <cellStyle name="Total (line) 4 3 23 3" xfId="49517"/>
    <cellStyle name="Total (line) 4 3 23 4" xfId="49518"/>
    <cellStyle name="Total (line) 4 3 23 5" xfId="49519"/>
    <cellStyle name="Total (line) 4 3 24" xfId="6902"/>
    <cellStyle name="Total (line) 4 3 24 2" xfId="49520"/>
    <cellStyle name="Total (line) 4 3 24 2 2" xfId="49521"/>
    <cellStyle name="Total (line) 4 3 24 2 3" xfId="49522"/>
    <cellStyle name="Total (line) 4 3 24 2 4" xfId="49523"/>
    <cellStyle name="Total (line) 4 3 24 3" xfId="49524"/>
    <cellStyle name="Total (line) 4 3 24 4" xfId="49525"/>
    <cellStyle name="Total (line) 4 3 24 5" xfId="49526"/>
    <cellStyle name="Total (line) 4 3 25" xfId="6903"/>
    <cellStyle name="Total (line) 4 3 25 2" xfId="49527"/>
    <cellStyle name="Total (line) 4 3 25 2 2" xfId="49528"/>
    <cellStyle name="Total (line) 4 3 25 2 3" xfId="49529"/>
    <cellStyle name="Total (line) 4 3 25 2 4" xfId="49530"/>
    <cellStyle name="Total (line) 4 3 25 3" xfId="49531"/>
    <cellStyle name="Total (line) 4 3 25 4" xfId="49532"/>
    <cellStyle name="Total (line) 4 3 25 5" xfId="49533"/>
    <cellStyle name="Total (line) 4 3 26" xfId="6904"/>
    <cellStyle name="Total (line) 4 3 26 2" xfId="49534"/>
    <cellStyle name="Total (line) 4 3 26 2 2" xfId="49535"/>
    <cellStyle name="Total (line) 4 3 26 2 3" xfId="49536"/>
    <cellStyle name="Total (line) 4 3 26 2 4" xfId="49537"/>
    <cellStyle name="Total (line) 4 3 26 3" xfId="49538"/>
    <cellStyle name="Total (line) 4 3 26 4" xfId="49539"/>
    <cellStyle name="Total (line) 4 3 26 5" xfId="49540"/>
    <cellStyle name="Total (line) 4 3 27" xfId="6905"/>
    <cellStyle name="Total (line) 4 3 27 2" xfId="49541"/>
    <cellStyle name="Total (line) 4 3 27 2 2" xfId="49542"/>
    <cellStyle name="Total (line) 4 3 27 2 3" xfId="49543"/>
    <cellStyle name="Total (line) 4 3 27 2 4" xfId="49544"/>
    <cellStyle name="Total (line) 4 3 27 3" xfId="49545"/>
    <cellStyle name="Total (line) 4 3 27 4" xfId="49546"/>
    <cellStyle name="Total (line) 4 3 27 5" xfId="49547"/>
    <cellStyle name="Total (line) 4 3 28" xfId="6906"/>
    <cellStyle name="Total (line) 4 3 28 2" xfId="49548"/>
    <cellStyle name="Total (line) 4 3 28 2 2" xfId="49549"/>
    <cellStyle name="Total (line) 4 3 28 2 3" xfId="49550"/>
    <cellStyle name="Total (line) 4 3 28 2 4" xfId="49551"/>
    <cellStyle name="Total (line) 4 3 28 3" xfId="49552"/>
    <cellStyle name="Total (line) 4 3 28 4" xfId="49553"/>
    <cellStyle name="Total (line) 4 3 28 5" xfId="49554"/>
    <cellStyle name="Total (line) 4 3 29" xfId="6907"/>
    <cellStyle name="Total (line) 4 3 29 2" xfId="49555"/>
    <cellStyle name="Total (line) 4 3 29 2 2" xfId="49556"/>
    <cellStyle name="Total (line) 4 3 29 2 3" xfId="49557"/>
    <cellStyle name="Total (line) 4 3 29 2 4" xfId="49558"/>
    <cellStyle name="Total (line) 4 3 29 3" xfId="49559"/>
    <cellStyle name="Total (line) 4 3 29 4" xfId="49560"/>
    <cellStyle name="Total (line) 4 3 29 5" xfId="49561"/>
    <cellStyle name="Total (line) 4 3 3" xfId="6908"/>
    <cellStyle name="Total (line) 4 3 3 2" xfId="49562"/>
    <cellStyle name="Total (line) 4 3 3 2 2" xfId="49563"/>
    <cellStyle name="Total (line) 4 3 3 2 3" xfId="49564"/>
    <cellStyle name="Total (line) 4 3 3 2 4" xfId="49565"/>
    <cellStyle name="Total (line) 4 3 3 3" xfId="49566"/>
    <cellStyle name="Total (line) 4 3 3 4" xfId="49567"/>
    <cellStyle name="Total (line) 4 3 3 5" xfId="49568"/>
    <cellStyle name="Total (line) 4 3 30" xfId="6909"/>
    <cellStyle name="Total (line) 4 3 30 2" xfId="49569"/>
    <cellStyle name="Total (line) 4 3 30 2 2" xfId="49570"/>
    <cellStyle name="Total (line) 4 3 30 2 3" xfId="49571"/>
    <cellStyle name="Total (line) 4 3 30 2 4" xfId="49572"/>
    <cellStyle name="Total (line) 4 3 30 3" xfId="49573"/>
    <cellStyle name="Total (line) 4 3 30 4" xfId="49574"/>
    <cellStyle name="Total (line) 4 3 30 5" xfId="49575"/>
    <cellStyle name="Total (line) 4 3 31" xfId="6910"/>
    <cellStyle name="Total (line) 4 3 31 2" xfId="49576"/>
    <cellStyle name="Total (line) 4 3 31 2 2" xfId="49577"/>
    <cellStyle name="Total (line) 4 3 31 2 3" xfId="49578"/>
    <cellStyle name="Total (line) 4 3 31 2 4" xfId="49579"/>
    <cellStyle name="Total (line) 4 3 31 3" xfId="49580"/>
    <cellStyle name="Total (line) 4 3 31 4" xfId="49581"/>
    <cellStyle name="Total (line) 4 3 31 5" xfId="49582"/>
    <cellStyle name="Total (line) 4 3 32" xfId="6911"/>
    <cellStyle name="Total (line) 4 3 32 2" xfId="49583"/>
    <cellStyle name="Total (line) 4 3 32 2 2" xfId="49584"/>
    <cellStyle name="Total (line) 4 3 32 2 3" xfId="49585"/>
    <cellStyle name="Total (line) 4 3 32 2 4" xfId="49586"/>
    <cellStyle name="Total (line) 4 3 32 3" xfId="49587"/>
    <cellStyle name="Total (line) 4 3 32 4" xfId="49588"/>
    <cellStyle name="Total (line) 4 3 32 5" xfId="49589"/>
    <cellStyle name="Total (line) 4 3 33" xfId="6912"/>
    <cellStyle name="Total (line) 4 3 33 2" xfId="49590"/>
    <cellStyle name="Total (line) 4 3 33 2 2" xfId="49591"/>
    <cellStyle name="Total (line) 4 3 33 2 3" xfId="49592"/>
    <cellStyle name="Total (line) 4 3 33 2 4" xfId="49593"/>
    <cellStyle name="Total (line) 4 3 33 3" xfId="49594"/>
    <cellStyle name="Total (line) 4 3 33 4" xfId="49595"/>
    <cellStyle name="Total (line) 4 3 33 5" xfId="49596"/>
    <cellStyle name="Total (line) 4 3 34" xfId="6913"/>
    <cellStyle name="Total (line) 4 3 34 2" xfId="49597"/>
    <cellStyle name="Total (line) 4 3 34 2 2" xfId="49598"/>
    <cellStyle name="Total (line) 4 3 34 2 3" xfId="49599"/>
    <cellStyle name="Total (line) 4 3 34 2 4" xfId="49600"/>
    <cellStyle name="Total (line) 4 3 34 3" xfId="49601"/>
    <cellStyle name="Total (line) 4 3 34 4" xfId="49602"/>
    <cellStyle name="Total (line) 4 3 34 5" xfId="49603"/>
    <cellStyle name="Total (line) 4 3 35" xfId="6914"/>
    <cellStyle name="Total (line) 4 3 35 2" xfId="49604"/>
    <cellStyle name="Total (line) 4 3 35 2 2" xfId="49605"/>
    <cellStyle name="Total (line) 4 3 35 2 3" xfId="49606"/>
    <cellStyle name="Total (line) 4 3 35 2 4" xfId="49607"/>
    <cellStyle name="Total (line) 4 3 35 3" xfId="49608"/>
    <cellStyle name="Total (line) 4 3 35 4" xfId="49609"/>
    <cellStyle name="Total (line) 4 3 35 5" xfId="49610"/>
    <cellStyle name="Total (line) 4 3 36" xfId="6915"/>
    <cellStyle name="Total (line) 4 3 36 2" xfId="49611"/>
    <cellStyle name="Total (line) 4 3 36 2 2" xfId="49612"/>
    <cellStyle name="Total (line) 4 3 36 2 3" xfId="49613"/>
    <cellStyle name="Total (line) 4 3 36 2 4" xfId="49614"/>
    <cellStyle name="Total (line) 4 3 36 3" xfId="49615"/>
    <cellStyle name="Total (line) 4 3 36 4" xfId="49616"/>
    <cellStyle name="Total (line) 4 3 36 5" xfId="49617"/>
    <cellStyle name="Total (line) 4 3 37" xfId="6916"/>
    <cellStyle name="Total (line) 4 3 37 2" xfId="49618"/>
    <cellStyle name="Total (line) 4 3 37 2 2" xfId="49619"/>
    <cellStyle name="Total (line) 4 3 37 2 3" xfId="49620"/>
    <cellStyle name="Total (line) 4 3 37 2 4" xfId="49621"/>
    <cellStyle name="Total (line) 4 3 37 3" xfId="49622"/>
    <cellStyle name="Total (line) 4 3 37 4" xfId="49623"/>
    <cellStyle name="Total (line) 4 3 37 5" xfId="49624"/>
    <cellStyle name="Total (line) 4 3 38" xfId="6917"/>
    <cellStyle name="Total (line) 4 3 38 2" xfId="49625"/>
    <cellStyle name="Total (line) 4 3 38 2 2" xfId="49626"/>
    <cellStyle name="Total (line) 4 3 38 2 3" xfId="49627"/>
    <cellStyle name="Total (line) 4 3 38 2 4" xfId="49628"/>
    <cellStyle name="Total (line) 4 3 38 3" xfId="49629"/>
    <cellStyle name="Total (line) 4 3 38 4" xfId="49630"/>
    <cellStyle name="Total (line) 4 3 38 5" xfId="49631"/>
    <cellStyle name="Total (line) 4 3 39" xfId="6918"/>
    <cellStyle name="Total (line) 4 3 39 2" xfId="49632"/>
    <cellStyle name="Total (line) 4 3 39 2 2" xfId="49633"/>
    <cellStyle name="Total (line) 4 3 39 2 3" xfId="49634"/>
    <cellStyle name="Total (line) 4 3 39 2 4" xfId="49635"/>
    <cellStyle name="Total (line) 4 3 39 3" xfId="49636"/>
    <cellStyle name="Total (line) 4 3 39 4" xfId="49637"/>
    <cellStyle name="Total (line) 4 3 39 5" xfId="49638"/>
    <cellStyle name="Total (line) 4 3 4" xfId="6919"/>
    <cellStyle name="Total (line) 4 3 4 2" xfId="49639"/>
    <cellStyle name="Total (line) 4 3 4 2 2" xfId="49640"/>
    <cellStyle name="Total (line) 4 3 4 2 3" xfId="49641"/>
    <cellStyle name="Total (line) 4 3 4 2 4" xfId="49642"/>
    <cellStyle name="Total (line) 4 3 4 3" xfId="49643"/>
    <cellStyle name="Total (line) 4 3 4 4" xfId="49644"/>
    <cellStyle name="Total (line) 4 3 4 5" xfId="49645"/>
    <cellStyle name="Total (line) 4 3 40" xfId="6920"/>
    <cellStyle name="Total (line) 4 3 40 2" xfId="49646"/>
    <cellStyle name="Total (line) 4 3 40 2 2" xfId="49647"/>
    <cellStyle name="Total (line) 4 3 40 2 3" xfId="49648"/>
    <cellStyle name="Total (line) 4 3 40 2 4" xfId="49649"/>
    <cellStyle name="Total (line) 4 3 40 3" xfId="49650"/>
    <cellStyle name="Total (line) 4 3 40 4" xfId="49651"/>
    <cellStyle name="Total (line) 4 3 40 5" xfId="49652"/>
    <cellStyle name="Total (line) 4 3 41" xfId="6921"/>
    <cellStyle name="Total (line) 4 3 41 2" xfId="49653"/>
    <cellStyle name="Total (line) 4 3 41 2 2" xfId="49654"/>
    <cellStyle name="Total (line) 4 3 41 2 3" xfId="49655"/>
    <cellStyle name="Total (line) 4 3 41 2 4" xfId="49656"/>
    <cellStyle name="Total (line) 4 3 41 3" xfId="49657"/>
    <cellStyle name="Total (line) 4 3 41 4" xfId="49658"/>
    <cellStyle name="Total (line) 4 3 41 5" xfId="49659"/>
    <cellStyle name="Total (line) 4 3 42" xfId="6922"/>
    <cellStyle name="Total (line) 4 3 42 2" xfId="49660"/>
    <cellStyle name="Total (line) 4 3 42 2 2" xfId="49661"/>
    <cellStyle name="Total (line) 4 3 42 2 3" xfId="49662"/>
    <cellStyle name="Total (line) 4 3 42 2 4" xfId="49663"/>
    <cellStyle name="Total (line) 4 3 42 3" xfId="49664"/>
    <cellStyle name="Total (line) 4 3 42 4" xfId="49665"/>
    <cellStyle name="Total (line) 4 3 42 5" xfId="49666"/>
    <cellStyle name="Total (line) 4 3 43" xfId="6923"/>
    <cellStyle name="Total (line) 4 3 43 2" xfId="49667"/>
    <cellStyle name="Total (line) 4 3 43 2 2" xfId="49668"/>
    <cellStyle name="Total (line) 4 3 43 2 3" xfId="49669"/>
    <cellStyle name="Total (line) 4 3 43 2 4" xfId="49670"/>
    <cellStyle name="Total (line) 4 3 43 3" xfId="49671"/>
    <cellStyle name="Total (line) 4 3 43 4" xfId="49672"/>
    <cellStyle name="Total (line) 4 3 43 5" xfId="49673"/>
    <cellStyle name="Total (line) 4 3 44" xfId="6924"/>
    <cellStyle name="Total (line) 4 3 44 2" xfId="49674"/>
    <cellStyle name="Total (line) 4 3 44 2 2" xfId="49675"/>
    <cellStyle name="Total (line) 4 3 44 2 3" xfId="49676"/>
    <cellStyle name="Total (line) 4 3 44 2 4" xfId="49677"/>
    <cellStyle name="Total (line) 4 3 44 3" xfId="49678"/>
    <cellStyle name="Total (line) 4 3 44 4" xfId="49679"/>
    <cellStyle name="Total (line) 4 3 44 5" xfId="49680"/>
    <cellStyle name="Total (line) 4 3 45" xfId="6925"/>
    <cellStyle name="Total (line) 4 3 45 2" xfId="49681"/>
    <cellStyle name="Total (line) 4 3 45 2 2" xfId="49682"/>
    <cellStyle name="Total (line) 4 3 45 2 3" xfId="49683"/>
    <cellStyle name="Total (line) 4 3 45 2 4" xfId="49684"/>
    <cellStyle name="Total (line) 4 3 45 3" xfId="49685"/>
    <cellStyle name="Total (line) 4 3 45 4" xfId="49686"/>
    <cellStyle name="Total (line) 4 3 45 5" xfId="49687"/>
    <cellStyle name="Total (line) 4 3 46" xfId="49688"/>
    <cellStyle name="Total (line) 4 3 46 2" xfId="49689"/>
    <cellStyle name="Total (line) 4 3 46 3" xfId="49690"/>
    <cellStyle name="Total (line) 4 3 46 4" xfId="49691"/>
    <cellStyle name="Total (line) 4 3 47" xfId="49692"/>
    <cellStyle name="Total (line) 4 3 48" xfId="49693"/>
    <cellStyle name="Total (line) 4 3 49" xfId="49694"/>
    <cellStyle name="Total (line) 4 3 5" xfId="6926"/>
    <cellStyle name="Total (line) 4 3 5 2" xfId="49695"/>
    <cellStyle name="Total (line) 4 3 5 2 2" xfId="49696"/>
    <cellStyle name="Total (line) 4 3 5 2 3" xfId="49697"/>
    <cellStyle name="Total (line) 4 3 5 2 4" xfId="49698"/>
    <cellStyle name="Total (line) 4 3 5 3" xfId="49699"/>
    <cellStyle name="Total (line) 4 3 5 4" xfId="49700"/>
    <cellStyle name="Total (line) 4 3 5 5" xfId="49701"/>
    <cellStyle name="Total (line) 4 3 6" xfId="6927"/>
    <cellStyle name="Total (line) 4 3 6 2" xfId="49702"/>
    <cellStyle name="Total (line) 4 3 6 2 2" xfId="49703"/>
    <cellStyle name="Total (line) 4 3 6 2 3" xfId="49704"/>
    <cellStyle name="Total (line) 4 3 6 2 4" xfId="49705"/>
    <cellStyle name="Total (line) 4 3 6 3" xfId="49706"/>
    <cellStyle name="Total (line) 4 3 6 4" xfId="49707"/>
    <cellStyle name="Total (line) 4 3 6 5" xfId="49708"/>
    <cellStyle name="Total (line) 4 3 7" xfId="6928"/>
    <cellStyle name="Total (line) 4 3 7 2" xfId="49709"/>
    <cellStyle name="Total (line) 4 3 7 2 2" xfId="49710"/>
    <cellStyle name="Total (line) 4 3 7 2 3" xfId="49711"/>
    <cellStyle name="Total (line) 4 3 7 2 4" xfId="49712"/>
    <cellStyle name="Total (line) 4 3 7 3" xfId="49713"/>
    <cellStyle name="Total (line) 4 3 7 4" xfId="49714"/>
    <cellStyle name="Total (line) 4 3 7 5" xfId="49715"/>
    <cellStyle name="Total (line) 4 3 8" xfId="6929"/>
    <cellStyle name="Total (line) 4 3 8 2" xfId="49716"/>
    <cellStyle name="Total (line) 4 3 8 2 2" xfId="49717"/>
    <cellStyle name="Total (line) 4 3 8 2 3" xfId="49718"/>
    <cellStyle name="Total (line) 4 3 8 2 4" xfId="49719"/>
    <cellStyle name="Total (line) 4 3 8 3" xfId="49720"/>
    <cellStyle name="Total (line) 4 3 8 4" xfId="49721"/>
    <cellStyle name="Total (line) 4 3 8 5" xfId="49722"/>
    <cellStyle name="Total (line) 4 3 9" xfId="6930"/>
    <cellStyle name="Total (line) 4 3 9 2" xfId="49723"/>
    <cellStyle name="Total (line) 4 3 9 2 2" xfId="49724"/>
    <cellStyle name="Total (line) 4 3 9 2 3" xfId="49725"/>
    <cellStyle name="Total (line) 4 3 9 2 4" xfId="49726"/>
    <cellStyle name="Total (line) 4 3 9 3" xfId="49727"/>
    <cellStyle name="Total (line) 4 3 9 4" xfId="49728"/>
    <cellStyle name="Total (line) 4 3 9 5" xfId="49729"/>
    <cellStyle name="Total (line) 4 4" xfId="6931"/>
    <cellStyle name="Total (line) 4 4 10" xfId="6932"/>
    <cellStyle name="Total (line) 4 4 10 2" xfId="49730"/>
    <cellStyle name="Total (line) 4 4 10 2 2" xfId="49731"/>
    <cellStyle name="Total (line) 4 4 10 2 3" xfId="49732"/>
    <cellStyle name="Total (line) 4 4 10 2 4" xfId="49733"/>
    <cellStyle name="Total (line) 4 4 10 3" xfId="49734"/>
    <cellStyle name="Total (line) 4 4 10 4" xfId="49735"/>
    <cellStyle name="Total (line) 4 4 10 5" xfId="49736"/>
    <cellStyle name="Total (line) 4 4 11" xfId="6933"/>
    <cellStyle name="Total (line) 4 4 11 2" xfId="49737"/>
    <cellStyle name="Total (line) 4 4 11 2 2" xfId="49738"/>
    <cellStyle name="Total (line) 4 4 11 2 3" xfId="49739"/>
    <cellStyle name="Total (line) 4 4 11 2 4" xfId="49740"/>
    <cellStyle name="Total (line) 4 4 11 3" xfId="49741"/>
    <cellStyle name="Total (line) 4 4 11 4" xfId="49742"/>
    <cellStyle name="Total (line) 4 4 11 5" xfId="49743"/>
    <cellStyle name="Total (line) 4 4 12" xfId="6934"/>
    <cellStyle name="Total (line) 4 4 12 2" xfId="49744"/>
    <cellStyle name="Total (line) 4 4 12 2 2" xfId="49745"/>
    <cellStyle name="Total (line) 4 4 12 2 3" xfId="49746"/>
    <cellStyle name="Total (line) 4 4 12 2 4" xfId="49747"/>
    <cellStyle name="Total (line) 4 4 12 3" xfId="49748"/>
    <cellStyle name="Total (line) 4 4 12 4" xfId="49749"/>
    <cellStyle name="Total (line) 4 4 12 5" xfId="49750"/>
    <cellStyle name="Total (line) 4 4 13" xfId="6935"/>
    <cellStyle name="Total (line) 4 4 13 2" xfId="49751"/>
    <cellStyle name="Total (line) 4 4 13 2 2" xfId="49752"/>
    <cellStyle name="Total (line) 4 4 13 2 3" xfId="49753"/>
    <cellStyle name="Total (line) 4 4 13 2 4" xfId="49754"/>
    <cellStyle name="Total (line) 4 4 13 3" xfId="49755"/>
    <cellStyle name="Total (line) 4 4 13 4" xfId="49756"/>
    <cellStyle name="Total (line) 4 4 13 5" xfId="49757"/>
    <cellStyle name="Total (line) 4 4 14" xfId="6936"/>
    <cellStyle name="Total (line) 4 4 14 2" xfId="49758"/>
    <cellStyle name="Total (line) 4 4 14 2 2" xfId="49759"/>
    <cellStyle name="Total (line) 4 4 14 2 3" xfId="49760"/>
    <cellStyle name="Total (line) 4 4 14 2 4" xfId="49761"/>
    <cellStyle name="Total (line) 4 4 14 3" xfId="49762"/>
    <cellStyle name="Total (line) 4 4 14 4" xfId="49763"/>
    <cellStyle name="Total (line) 4 4 14 5" xfId="49764"/>
    <cellStyle name="Total (line) 4 4 15" xfId="6937"/>
    <cellStyle name="Total (line) 4 4 15 2" xfId="49765"/>
    <cellStyle name="Total (line) 4 4 15 2 2" xfId="49766"/>
    <cellStyle name="Total (line) 4 4 15 2 3" xfId="49767"/>
    <cellStyle name="Total (line) 4 4 15 2 4" xfId="49768"/>
    <cellStyle name="Total (line) 4 4 15 3" xfId="49769"/>
    <cellStyle name="Total (line) 4 4 15 4" xfId="49770"/>
    <cellStyle name="Total (line) 4 4 15 5" xfId="49771"/>
    <cellStyle name="Total (line) 4 4 16" xfId="6938"/>
    <cellStyle name="Total (line) 4 4 16 2" xfId="49772"/>
    <cellStyle name="Total (line) 4 4 16 2 2" xfId="49773"/>
    <cellStyle name="Total (line) 4 4 16 2 3" xfId="49774"/>
    <cellStyle name="Total (line) 4 4 16 2 4" xfId="49775"/>
    <cellStyle name="Total (line) 4 4 16 3" xfId="49776"/>
    <cellStyle name="Total (line) 4 4 16 4" xfId="49777"/>
    <cellStyle name="Total (line) 4 4 16 5" xfId="49778"/>
    <cellStyle name="Total (line) 4 4 17" xfId="6939"/>
    <cellStyle name="Total (line) 4 4 17 2" xfId="49779"/>
    <cellStyle name="Total (line) 4 4 17 2 2" xfId="49780"/>
    <cellStyle name="Total (line) 4 4 17 2 3" xfId="49781"/>
    <cellStyle name="Total (line) 4 4 17 2 4" xfId="49782"/>
    <cellStyle name="Total (line) 4 4 17 3" xfId="49783"/>
    <cellStyle name="Total (line) 4 4 17 4" xfId="49784"/>
    <cellStyle name="Total (line) 4 4 17 5" xfId="49785"/>
    <cellStyle name="Total (line) 4 4 18" xfId="6940"/>
    <cellStyle name="Total (line) 4 4 18 2" xfId="49786"/>
    <cellStyle name="Total (line) 4 4 18 2 2" xfId="49787"/>
    <cellStyle name="Total (line) 4 4 18 2 3" xfId="49788"/>
    <cellStyle name="Total (line) 4 4 18 2 4" xfId="49789"/>
    <cellStyle name="Total (line) 4 4 18 3" xfId="49790"/>
    <cellStyle name="Total (line) 4 4 18 4" xfId="49791"/>
    <cellStyle name="Total (line) 4 4 18 5" xfId="49792"/>
    <cellStyle name="Total (line) 4 4 19" xfId="6941"/>
    <cellStyle name="Total (line) 4 4 19 2" xfId="49793"/>
    <cellStyle name="Total (line) 4 4 19 2 2" xfId="49794"/>
    <cellStyle name="Total (line) 4 4 19 2 3" xfId="49795"/>
    <cellStyle name="Total (line) 4 4 19 2 4" xfId="49796"/>
    <cellStyle name="Total (line) 4 4 19 3" xfId="49797"/>
    <cellStyle name="Total (line) 4 4 19 4" xfId="49798"/>
    <cellStyle name="Total (line) 4 4 19 5" xfId="49799"/>
    <cellStyle name="Total (line) 4 4 2" xfId="6942"/>
    <cellStyle name="Total (line) 4 4 2 10" xfId="6943"/>
    <cellStyle name="Total (line) 4 4 2 10 2" xfId="49800"/>
    <cellStyle name="Total (line) 4 4 2 10 2 2" xfId="49801"/>
    <cellStyle name="Total (line) 4 4 2 10 2 3" xfId="49802"/>
    <cellStyle name="Total (line) 4 4 2 10 2 4" xfId="49803"/>
    <cellStyle name="Total (line) 4 4 2 10 3" xfId="49804"/>
    <cellStyle name="Total (line) 4 4 2 10 4" xfId="49805"/>
    <cellStyle name="Total (line) 4 4 2 10 5" xfId="49806"/>
    <cellStyle name="Total (line) 4 4 2 11" xfId="6944"/>
    <cellStyle name="Total (line) 4 4 2 11 2" xfId="49807"/>
    <cellStyle name="Total (line) 4 4 2 11 2 2" xfId="49808"/>
    <cellStyle name="Total (line) 4 4 2 11 2 3" xfId="49809"/>
    <cellStyle name="Total (line) 4 4 2 11 2 4" xfId="49810"/>
    <cellStyle name="Total (line) 4 4 2 11 3" xfId="49811"/>
    <cellStyle name="Total (line) 4 4 2 11 4" xfId="49812"/>
    <cellStyle name="Total (line) 4 4 2 11 5" xfId="49813"/>
    <cellStyle name="Total (line) 4 4 2 12" xfId="6945"/>
    <cellStyle name="Total (line) 4 4 2 12 2" xfId="49814"/>
    <cellStyle name="Total (line) 4 4 2 12 2 2" xfId="49815"/>
    <cellStyle name="Total (line) 4 4 2 12 2 3" xfId="49816"/>
    <cellStyle name="Total (line) 4 4 2 12 2 4" xfId="49817"/>
    <cellStyle name="Total (line) 4 4 2 12 3" xfId="49818"/>
    <cellStyle name="Total (line) 4 4 2 12 4" xfId="49819"/>
    <cellStyle name="Total (line) 4 4 2 12 5" xfId="49820"/>
    <cellStyle name="Total (line) 4 4 2 13" xfId="6946"/>
    <cellStyle name="Total (line) 4 4 2 13 2" xfId="49821"/>
    <cellStyle name="Total (line) 4 4 2 13 2 2" xfId="49822"/>
    <cellStyle name="Total (line) 4 4 2 13 2 3" xfId="49823"/>
    <cellStyle name="Total (line) 4 4 2 13 2 4" xfId="49824"/>
    <cellStyle name="Total (line) 4 4 2 13 3" xfId="49825"/>
    <cellStyle name="Total (line) 4 4 2 13 4" xfId="49826"/>
    <cellStyle name="Total (line) 4 4 2 13 5" xfId="49827"/>
    <cellStyle name="Total (line) 4 4 2 14" xfId="6947"/>
    <cellStyle name="Total (line) 4 4 2 14 2" xfId="49828"/>
    <cellStyle name="Total (line) 4 4 2 14 2 2" xfId="49829"/>
    <cellStyle name="Total (line) 4 4 2 14 2 3" xfId="49830"/>
    <cellStyle name="Total (line) 4 4 2 14 2 4" xfId="49831"/>
    <cellStyle name="Total (line) 4 4 2 14 3" xfId="49832"/>
    <cellStyle name="Total (line) 4 4 2 14 4" xfId="49833"/>
    <cellStyle name="Total (line) 4 4 2 14 5" xfId="49834"/>
    <cellStyle name="Total (line) 4 4 2 15" xfId="6948"/>
    <cellStyle name="Total (line) 4 4 2 15 2" xfId="49835"/>
    <cellStyle name="Total (line) 4 4 2 15 2 2" xfId="49836"/>
    <cellStyle name="Total (line) 4 4 2 15 2 3" xfId="49837"/>
    <cellStyle name="Total (line) 4 4 2 15 2 4" xfId="49838"/>
    <cellStyle name="Total (line) 4 4 2 15 3" xfId="49839"/>
    <cellStyle name="Total (line) 4 4 2 15 4" xfId="49840"/>
    <cellStyle name="Total (line) 4 4 2 15 5" xfId="49841"/>
    <cellStyle name="Total (line) 4 4 2 16" xfId="6949"/>
    <cellStyle name="Total (line) 4 4 2 16 2" xfId="49842"/>
    <cellStyle name="Total (line) 4 4 2 16 2 2" xfId="49843"/>
    <cellStyle name="Total (line) 4 4 2 16 2 3" xfId="49844"/>
    <cellStyle name="Total (line) 4 4 2 16 2 4" xfId="49845"/>
    <cellStyle name="Total (line) 4 4 2 16 3" xfId="49846"/>
    <cellStyle name="Total (line) 4 4 2 16 4" xfId="49847"/>
    <cellStyle name="Total (line) 4 4 2 16 5" xfId="49848"/>
    <cellStyle name="Total (line) 4 4 2 17" xfId="6950"/>
    <cellStyle name="Total (line) 4 4 2 17 2" xfId="49849"/>
    <cellStyle name="Total (line) 4 4 2 17 2 2" xfId="49850"/>
    <cellStyle name="Total (line) 4 4 2 17 2 3" xfId="49851"/>
    <cellStyle name="Total (line) 4 4 2 17 2 4" xfId="49852"/>
    <cellStyle name="Total (line) 4 4 2 17 3" xfId="49853"/>
    <cellStyle name="Total (line) 4 4 2 17 4" xfId="49854"/>
    <cellStyle name="Total (line) 4 4 2 17 5" xfId="49855"/>
    <cellStyle name="Total (line) 4 4 2 18" xfId="6951"/>
    <cellStyle name="Total (line) 4 4 2 18 2" xfId="49856"/>
    <cellStyle name="Total (line) 4 4 2 18 2 2" xfId="49857"/>
    <cellStyle name="Total (line) 4 4 2 18 2 3" xfId="49858"/>
    <cellStyle name="Total (line) 4 4 2 18 2 4" xfId="49859"/>
    <cellStyle name="Total (line) 4 4 2 18 3" xfId="49860"/>
    <cellStyle name="Total (line) 4 4 2 18 4" xfId="49861"/>
    <cellStyle name="Total (line) 4 4 2 18 5" xfId="49862"/>
    <cellStyle name="Total (line) 4 4 2 19" xfId="6952"/>
    <cellStyle name="Total (line) 4 4 2 19 2" xfId="49863"/>
    <cellStyle name="Total (line) 4 4 2 19 2 2" xfId="49864"/>
    <cellStyle name="Total (line) 4 4 2 19 2 3" xfId="49865"/>
    <cellStyle name="Total (line) 4 4 2 19 2 4" xfId="49866"/>
    <cellStyle name="Total (line) 4 4 2 19 3" xfId="49867"/>
    <cellStyle name="Total (line) 4 4 2 19 4" xfId="49868"/>
    <cellStyle name="Total (line) 4 4 2 19 5" xfId="49869"/>
    <cellStyle name="Total (line) 4 4 2 2" xfId="6953"/>
    <cellStyle name="Total (line) 4 4 2 2 2" xfId="49870"/>
    <cellStyle name="Total (line) 4 4 2 2 2 2" xfId="49871"/>
    <cellStyle name="Total (line) 4 4 2 2 2 3" xfId="49872"/>
    <cellStyle name="Total (line) 4 4 2 2 2 4" xfId="49873"/>
    <cellStyle name="Total (line) 4 4 2 2 3" xfId="49874"/>
    <cellStyle name="Total (line) 4 4 2 2 4" xfId="49875"/>
    <cellStyle name="Total (line) 4 4 2 2 5" xfId="49876"/>
    <cellStyle name="Total (line) 4 4 2 20" xfId="6954"/>
    <cellStyle name="Total (line) 4 4 2 20 2" xfId="49877"/>
    <cellStyle name="Total (line) 4 4 2 20 2 2" xfId="49878"/>
    <cellStyle name="Total (line) 4 4 2 20 2 3" xfId="49879"/>
    <cellStyle name="Total (line) 4 4 2 20 2 4" xfId="49880"/>
    <cellStyle name="Total (line) 4 4 2 20 3" xfId="49881"/>
    <cellStyle name="Total (line) 4 4 2 20 4" xfId="49882"/>
    <cellStyle name="Total (line) 4 4 2 20 5" xfId="49883"/>
    <cellStyle name="Total (line) 4 4 2 21" xfId="6955"/>
    <cellStyle name="Total (line) 4 4 2 21 2" xfId="49884"/>
    <cellStyle name="Total (line) 4 4 2 21 2 2" xfId="49885"/>
    <cellStyle name="Total (line) 4 4 2 21 2 3" xfId="49886"/>
    <cellStyle name="Total (line) 4 4 2 21 2 4" xfId="49887"/>
    <cellStyle name="Total (line) 4 4 2 21 3" xfId="49888"/>
    <cellStyle name="Total (line) 4 4 2 21 4" xfId="49889"/>
    <cellStyle name="Total (line) 4 4 2 21 5" xfId="49890"/>
    <cellStyle name="Total (line) 4 4 2 22" xfId="6956"/>
    <cellStyle name="Total (line) 4 4 2 22 2" xfId="49891"/>
    <cellStyle name="Total (line) 4 4 2 22 2 2" xfId="49892"/>
    <cellStyle name="Total (line) 4 4 2 22 2 3" xfId="49893"/>
    <cellStyle name="Total (line) 4 4 2 22 2 4" xfId="49894"/>
    <cellStyle name="Total (line) 4 4 2 22 3" xfId="49895"/>
    <cellStyle name="Total (line) 4 4 2 22 4" xfId="49896"/>
    <cellStyle name="Total (line) 4 4 2 22 5" xfId="49897"/>
    <cellStyle name="Total (line) 4 4 2 23" xfId="6957"/>
    <cellStyle name="Total (line) 4 4 2 23 2" xfId="49898"/>
    <cellStyle name="Total (line) 4 4 2 23 2 2" xfId="49899"/>
    <cellStyle name="Total (line) 4 4 2 23 2 3" xfId="49900"/>
    <cellStyle name="Total (line) 4 4 2 23 2 4" xfId="49901"/>
    <cellStyle name="Total (line) 4 4 2 23 3" xfId="49902"/>
    <cellStyle name="Total (line) 4 4 2 23 4" xfId="49903"/>
    <cellStyle name="Total (line) 4 4 2 23 5" xfId="49904"/>
    <cellStyle name="Total (line) 4 4 2 24" xfId="6958"/>
    <cellStyle name="Total (line) 4 4 2 24 2" xfId="49905"/>
    <cellStyle name="Total (line) 4 4 2 24 2 2" xfId="49906"/>
    <cellStyle name="Total (line) 4 4 2 24 2 3" xfId="49907"/>
    <cellStyle name="Total (line) 4 4 2 24 2 4" xfId="49908"/>
    <cellStyle name="Total (line) 4 4 2 24 3" xfId="49909"/>
    <cellStyle name="Total (line) 4 4 2 24 4" xfId="49910"/>
    <cellStyle name="Total (line) 4 4 2 24 5" xfId="49911"/>
    <cellStyle name="Total (line) 4 4 2 25" xfId="6959"/>
    <cellStyle name="Total (line) 4 4 2 25 2" xfId="49912"/>
    <cellStyle name="Total (line) 4 4 2 25 2 2" xfId="49913"/>
    <cellStyle name="Total (line) 4 4 2 25 2 3" xfId="49914"/>
    <cellStyle name="Total (line) 4 4 2 25 2 4" xfId="49915"/>
    <cellStyle name="Total (line) 4 4 2 25 3" xfId="49916"/>
    <cellStyle name="Total (line) 4 4 2 25 4" xfId="49917"/>
    <cellStyle name="Total (line) 4 4 2 25 5" xfId="49918"/>
    <cellStyle name="Total (line) 4 4 2 26" xfId="6960"/>
    <cellStyle name="Total (line) 4 4 2 26 2" xfId="49919"/>
    <cellStyle name="Total (line) 4 4 2 26 2 2" xfId="49920"/>
    <cellStyle name="Total (line) 4 4 2 26 2 3" xfId="49921"/>
    <cellStyle name="Total (line) 4 4 2 26 2 4" xfId="49922"/>
    <cellStyle name="Total (line) 4 4 2 26 3" xfId="49923"/>
    <cellStyle name="Total (line) 4 4 2 26 4" xfId="49924"/>
    <cellStyle name="Total (line) 4 4 2 26 5" xfId="49925"/>
    <cellStyle name="Total (line) 4 4 2 27" xfId="6961"/>
    <cellStyle name="Total (line) 4 4 2 27 2" xfId="49926"/>
    <cellStyle name="Total (line) 4 4 2 27 2 2" xfId="49927"/>
    <cellStyle name="Total (line) 4 4 2 27 2 3" xfId="49928"/>
    <cellStyle name="Total (line) 4 4 2 27 2 4" xfId="49929"/>
    <cellStyle name="Total (line) 4 4 2 27 3" xfId="49930"/>
    <cellStyle name="Total (line) 4 4 2 27 4" xfId="49931"/>
    <cellStyle name="Total (line) 4 4 2 27 5" xfId="49932"/>
    <cellStyle name="Total (line) 4 4 2 28" xfId="6962"/>
    <cellStyle name="Total (line) 4 4 2 28 2" xfId="49933"/>
    <cellStyle name="Total (line) 4 4 2 28 2 2" xfId="49934"/>
    <cellStyle name="Total (line) 4 4 2 28 2 3" xfId="49935"/>
    <cellStyle name="Total (line) 4 4 2 28 2 4" xfId="49936"/>
    <cellStyle name="Total (line) 4 4 2 28 3" xfId="49937"/>
    <cellStyle name="Total (line) 4 4 2 28 4" xfId="49938"/>
    <cellStyle name="Total (line) 4 4 2 28 5" xfId="49939"/>
    <cellStyle name="Total (line) 4 4 2 29" xfId="6963"/>
    <cellStyle name="Total (line) 4 4 2 29 2" xfId="49940"/>
    <cellStyle name="Total (line) 4 4 2 29 2 2" xfId="49941"/>
    <cellStyle name="Total (line) 4 4 2 29 2 3" xfId="49942"/>
    <cellStyle name="Total (line) 4 4 2 29 2 4" xfId="49943"/>
    <cellStyle name="Total (line) 4 4 2 29 3" xfId="49944"/>
    <cellStyle name="Total (line) 4 4 2 29 4" xfId="49945"/>
    <cellStyle name="Total (line) 4 4 2 29 5" xfId="49946"/>
    <cellStyle name="Total (line) 4 4 2 3" xfId="6964"/>
    <cellStyle name="Total (line) 4 4 2 3 2" xfId="49947"/>
    <cellStyle name="Total (line) 4 4 2 3 2 2" xfId="49948"/>
    <cellStyle name="Total (line) 4 4 2 3 2 3" xfId="49949"/>
    <cellStyle name="Total (line) 4 4 2 3 2 4" xfId="49950"/>
    <cellStyle name="Total (line) 4 4 2 3 3" xfId="49951"/>
    <cellStyle name="Total (line) 4 4 2 3 4" xfId="49952"/>
    <cellStyle name="Total (line) 4 4 2 3 5" xfId="49953"/>
    <cellStyle name="Total (line) 4 4 2 30" xfId="6965"/>
    <cellStyle name="Total (line) 4 4 2 30 2" xfId="49954"/>
    <cellStyle name="Total (line) 4 4 2 30 2 2" xfId="49955"/>
    <cellStyle name="Total (line) 4 4 2 30 2 3" xfId="49956"/>
    <cellStyle name="Total (line) 4 4 2 30 2 4" xfId="49957"/>
    <cellStyle name="Total (line) 4 4 2 30 3" xfId="49958"/>
    <cellStyle name="Total (line) 4 4 2 30 4" xfId="49959"/>
    <cellStyle name="Total (line) 4 4 2 30 5" xfId="49960"/>
    <cellStyle name="Total (line) 4 4 2 31" xfId="6966"/>
    <cellStyle name="Total (line) 4 4 2 31 2" xfId="49961"/>
    <cellStyle name="Total (line) 4 4 2 31 2 2" xfId="49962"/>
    <cellStyle name="Total (line) 4 4 2 31 2 3" xfId="49963"/>
    <cellStyle name="Total (line) 4 4 2 31 2 4" xfId="49964"/>
    <cellStyle name="Total (line) 4 4 2 31 3" xfId="49965"/>
    <cellStyle name="Total (line) 4 4 2 31 4" xfId="49966"/>
    <cellStyle name="Total (line) 4 4 2 31 5" xfId="49967"/>
    <cellStyle name="Total (line) 4 4 2 32" xfId="6967"/>
    <cellStyle name="Total (line) 4 4 2 32 2" xfId="49968"/>
    <cellStyle name="Total (line) 4 4 2 32 2 2" xfId="49969"/>
    <cellStyle name="Total (line) 4 4 2 32 2 3" xfId="49970"/>
    <cellStyle name="Total (line) 4 4 2 32 2 4" xfId="49971"/>
    <cellStyle name="Total (line) 4 4 2 32 3" xfId="49972"/>
    <cellStyle name="Total (line) 4 4 2 32 4" xfId="49973"/>
    <cellStyle name="Total (line) 4 4 2 32 5" xfId="49974"/>
    <cellStyle name="Total (line) 4 4 2 33" xfId="6968"/>
    <cellStyle name="Total (line) 4 4 2 33 2" xfId="49975"/>
    <cellStyle name="Total (line) 4 4 2 33 2 2" xfId="49976"/>
    <cellStyle name="Total (line) 4 4 2 33 2 3" xfId="49977"/>
    <cellStyle name="Total (line) 4 4 2 33 2 4" xfId="49978"/>
    <cellStyle name="Total (line) 4 4 2 33 3" xfId="49979"/>
    <cellStyle name="Total (line) 4 4 2 33 4" xfId="49980"/>
    <cellStyle name="Total (line) 4 4 2 33 5" xfId="49981"/>
    <cellStyle name="Total (line) 4 4 2 34" xfId="6969"/>
    <cellStyle name="Total (line) 4 4 2 34 2" xfId="49982"/>
    <cellStyle name="Total (line) 4 4 2 34 2 2" xfId="49983"/>
    <cellStyle name="Total (line) 4 4 2 34 2 3" xfId="49984"/>
    <cellStyle name="Total (line) 4 4 2 34 2 4" xfId="49985"/>
    <cellStyle name="Total (line) 4 4 2 34 3" xfId="49986"/>
    <cellStyle name="Total (line) 4 4 2 34 4" xfId="49987"/>
    <cellStyle name="Total (line) 4 4 2 34 5" xfId="49988"/>
    <cellStyle name="Total (line) 4 4 2 35" xfId="6970"/>
    <cellStyle name="Total (line) 4 4 2 35 2" xfId="49989"/>
    <cellStyle name="Total (line) 4 4 2 35 2 2" xfId="49990"/>
    <cellStyle name="Total (line) 4 4 2 35 2 3" xfId="49991"/>
    <cellStyle name="Total (line) 4 4 2 35 2 4" xfId="49992"/>
    <cellStyle name="Total (line) 4 4 2 35 3" xfId="49993"/>
    <cellStyle name="Total (line) 4 4 2 35 4" xfId="49994"/>
    <cellStyle name="Total (line) 4 4 2 35 5" xfId="49995"/>
    <cellStyle name="Total (line) 4 4 2 36" xfId="6971"/>
    <cellStyle name="Total (line) 4 4 2 36 2" xfId="49996"/>
    <cellStyle name="Total (line) 4 4 2 36 2 2" xfId="49997"/>
    <cellStyle name="Total (line) 4 4 2 36 2 3" xfId="49998"/>
    <cellStyle name="Total (line) 4 4 2 36 2 4" xfId="49999"/>
    <cellStyle name="Total (line) 4 4 2 36 3" xfId="50000"/>
    <cellStyle name="Total (line) 4 4 2 36 4" xfId="50001"/>
    <cellStyle name="Total (line) 4 4 2 36 5" xfId="50002"/>
    <cellStyle name="Total (line) 4 4 2 37" xfId="6972"/>
    <cellStyle name="Total (line) 4 4 2 37 2" xfId="50003"/>
    <cellStyle name="Total (line) 4 4 2 37 2 2" xfId="50004"/>
    <cellStyle name="Total (line) 4 4 2 37 2 3" xfId="50005"/>
    <cellStyle name="Total (line) 4 4 2 37 2 4" xfId="50006"/>
    <cellStyle name="Total (line) 4 4 2 37 3" xfId="50007"/>
    <cellStyle name="Total (line) 4 4 2 37 4" xfId="50008"/>
    <cellStyle name="Total (line) 4 4 2 37 5" xfId="50009"/>
    <cellStyle name="Total (line) 4 4 2 38" xfId="6973"/>
    <cellStyle name="Total (line) 4 4 2 38 2" xfId="50010"/>
    <cellStyle name="Total (line) 4 4 2 38 2 2" xfId="50011"/>
    <cellStyle name="Total (line) 4 4 2 38 2 3" xfId="50012"/>
    <cellStyle name="Total (line) 4 4 2 38 2 4" xfId="50013"/>
    <cellStyle name="Total (line) 4 4 2 38 3" xfId="50014"/>
    <cellStyle name="Total (line) 4 4 2 38 4" xfId="50015"/>
    <cellStyle name="Total (line) 4 4 2 38 5" xfId="50016"/>
    <cellStyle name="Total (line) 4 4 2 39" xfId="6974"/>
    <cellStyle name="Total (line) 4 4 2 39 2" xfId="50017"/>
    <cellStyle name="Total (line) 4 4 2 39 2 2" xfId="50018"/>
    <cellStyle name="Total (line) 4 4 2 39 2 3" xfId="50019"/>
    <cellStyle name="Total (line) 4 4 2 39 2 4" xfId="50020"/>
    <cellStyle name="Total (line) 4 4 2 39 3" xfId="50021"/>
    <cellStyle name="Total (line) 4 4 2 39 4" xfId="50022"/>
    <cellStyle name="Total (line) 4 4 2 39 5" xfId="50023"/>
    <cellStyle name="Total (line) 4 4 2 4" xfId="6975"/>
    <cellStyle name="Total (line) 4 4 2 4 2" xfId="50024"/>
    <cellStyle name="Total (line) 4 4 2 4 2 2" xfId="50025"/>
    <cellStyle name="Total (line) 4 4 2 4 2 3" xfId="50026"/>
    <cellStyle name="Total (line) 4 4 2 4 2 4" xfId="50027"/>
    <cellStyle name="Total (line) 4 4 2 4 3" xfId="50028"/>
    <cellStyle name="Total (line) 4 4 2 4 4" xfId="50029"/>
    <cellStyle name="Total (line) 4 4 2 4 5" xfId="50030"/>
    <cellStyle name="Total (line) 4 4 2 40" xfId="6976"/>
    <cellStyle name="Total (line) 4 4 2 40 2" xfId="50031"/>
    <cellStyle name="Total (line) 4 4 2 40 2 2" xfId="50032"/>
    <cellStyle name="Total (line) 4 4 2 40 2 3" xfId="50033"/>
    <cellStyle name="Total (line) 4 4 2 40 2 4" xfId="50034"/>
    <cellStyle name="Total (line) 4 4 2 40 3" xfId="50035"/>
    <cellStyle name="Total (line) 4 4 2 40 4" xfId="50036"/>
    <cellStyle name="Total (line) 4 4 2 40 5" xfId="50037"/>
    <cellStyle name="Total (line) 4 4 2 41" xfId="6977"/>
    <cellStyle name="Total (line) 4 4 2 41 2" xfId="50038"/>
    <cellStyle name="Total (line) 4 4 2 41 2 2" xfId="50039"/>
    <cellStyle name="Total (line) 4 4 2 41 2 3" xfId="50040"/>
    <cellStyle name="Total (line) 4 4 2 41 2 4" xfId="50041"/>
    <cellStyle name="Total (line) 4 4 2 41 3" xfId="50042"/>
    <cellStyle name="Total (line) 4 4 2 41 4" xfId="50043"/>
    <cellStyle name="Total (line) 4 4 2 41 5" xfId="50044"/>
    <cellStyle name="Total (line) 4 4 2 42" xfId="6978"/>
    <cellStyle name="Total (line) 4 4 2 42 2" xfId="50045"/>
    <cellStyle name="Total (line) 4 4 2 42 2 2" xfId="50046"/>
    <cellStyle name="Total (line) 4 4 2 42 2 3" xfId="50047"/>
    <cellStyle name="Total (line) 4 4 2 42 2 4" xfId="50048"/>
    <cellStyle name="Total (line) 4 4 2 42 3" xfId="50049"/>
    <cellStyle name="Total (line) 4 4 2 42 4" xfId="50050"/>
    <cellStyle name="Total (line) 4 4 2 42 5" xfId="50051"/>
    <cellStyle name="Total (line) 4 4 2 43" xfId="6979"/>
    <cellStyle name="Total (line) 4 4 2 43 2" xfId="50052"/>
    <cellStyle name="Total (line) 4 4 2 43 2 2" xfId="50053"/>
    <cellStyle name="Total (line) 4 4 2 43 2 3" xfId="50054"/>
    <cellStyle name="Total (line) 4 4 2 43 2 4" xfId="50055"/>
    <cellStyle name="Total (line) 4 4 2 43 3" xfId="50056"/>
    <cellStyle name="Total (line) 4 4 2 43 4" xfId="50057"/>
    <cellStyle name="Total (line) 4 4 2 43 5" xfId="50058"/>
    <cellStyle name="Total (line) 4 4 2 44" xfId="6980"/>
    <cellStyle name="Total (line) 4 4 2 44 2" xfId="50059"/>
    <cellStyle name="Total (line) 4 4 2 44 2 2" xfId="50060"/>
    <cellStyle name="Total (line) 4 4 2 44 2 3" xfId="50061"/>
    <cellStyle name="Total (line) 4 4 2 44 2 4" xfId="50062"/>
    <cellStyle name="Total (line) 4 4 2 44 3" xfId="50063"/>
    <cellStyle name="Total (line) 4 4 2 44 4" xfId="50064"/>
    <cellStyle name="Total (line) 4 4 2 44 5" xfId="50065"/>
    <cellStyle name="Total (line) 4 4 2 45" xfId="50066"/>
    <cellStyle name="Total (line) 4 4 2 45 2" xfId="50067"/>
    <cellStyle name="Total (line) 4 4 2 45 3" xfId="50068"/>
    <cellStyle name="Total (line) 4 4 2 45 4" xfId="50069"/>
    <cellStyle name="Total (line) 4 4 2 46" xfId="50070"/>
    <cellStyle name="Total (line) 4 4 2 46 2" xfId="50071"/>
    <cellStyle name="Total (line) 4 4 2 46 3" xfId="50072"/>
    <cellStyle name="Total (line) 4 4 2 46 4" xfId="50073"/>
    <cellStyle name="Total (line) 4 4 2 47" xfId="50074"/>
    <cellStyle name="Total (line) 4 4 2 5" xfId="6981"/>
    <cellStyle name="Total (line) 4 4 2 5 2" xfId="50075"/>
    <cellStyle name="Total (line) 4 4 2 5 2 2" xfId="50076"/>
    <cellStyle name="Total (line) 4 4 2 5 2 3" xfId="50077"/>
    <cellStyle name="Total (line) 4 4 2 5 2 4" xfId="50078"/>
    <cellStyle name="Total (line) 4 4 2 5 3" xfId="50079"/>
    <cellStyle name="Total (line) 4 4 2 5 4" xfId="50080"/>
    <cellStyle name="Total (line) 4 4 2 5 5" xfId="50081"/>
    <cellStyle name="Total (line) 4 4 2 6" xfId="6982"/>
    <cellStyle name="Total (line) 4 4 2 6 2" xfId="50082"/>
    <cellStyle name="Total (line) 4 4 2 6 2 2" xfId="50083"/>
    <cellStyle name="Total (line) 4 4 2 6 2 3" xfId="50084"/>
    <cellStyle name="Total (line) 4 4 2 6 2 4" xfId="50085"/>
    <cellStyle name="Total (line) 4 4 2 6 3" xfId="50086"/>
    <cellStyle name="Total (line) 4 4 2 6 4" xfId="50087"/>
    <cellStyle name="Total (line) 4 4 2 6 5" xfId="50088"/>
    <cellStyle name="Total (line) 4 4 2 7" xfId="6983"/>
    <cellStyle name="Total (line) 4 4 2 7 2" xfId="50089"/>
    <cellStyle name="Total (line) 4 4 2 7 2 2" xfId="50090"/>
    <cellStyle name="Total (line) 4 4 2 7 2 3" xfId="50091"/>
    <cellStyle name="Total (line) 4 4 2 7 2 4" xfId="50092"/>
    <cellStyle name="Total (line) 4 4 2 7 3" xfId="50093"/>
    <cellStyle name="Total (line) 4 4 2 7 4" xfId="50094"/>
    <cellStyle name="Total (line) 4 4 2 7 5" xfId="50095"/>
    <cellStyle name="Total (line) 4 4 2 8" xfId="6984"/>
    <cellStyle name="Total (line) 4 4 2 8 2" xfId="50096"/>
    <cellStyle name="Total (line) 4 4 2 8 2 2" xfId="50097"/>
    <cellStyle name="Total (line) 4 4 2 8 2 3" xfId="50098"/>
    <cellStyle name="Total (line) 4 4 2 8 2 4" xfId="50099"/>
    <cellStyle name="Total (line) 4 4 2 8 3" xfId="50100"/>
    <cellStyle name="Total (line) 4 4 2 8 4" xfId="50101"/>
    <cellStyle name="Total (line) 4 4 2 8 5" xfId="50102"/>
    <cellStyle name="Total (line) 4 4 2 9" xfId="6985"/>
    <cellStyle name="Total (line) 4 4 2 9 2" xfId="50103"/>
    <cellStyle name="Total (line) 4 4 2 9 2 2" xfId="50104"/>
    <cellStyle name="Total (line) 4 4 2 9 2 3" xfId="50105"/>
    <cellStyle name="Total (line) 4 4 2 9 2 4" xfId="50106"/>
    <cellStyle name="Total (line) 4 4 2 9 3" xfId="50107"/>
    <cellStyle name="Total (line) 4 4 2 9 4" xfId="50108"/>
    <cellStyle name="Total (line) 4 4 2 9 5" xfId="50109"/>
    <cellStyle name="Total (line) 4 4 20" xfId="6986"/>
    <cellStyle name="Total (line) 4 4 20 2" xfId="50110"/>
    <cellStyle name="Total (line) 4 4 20 2 2" xfId="50111"/>
    <cellStyle name="Total (line) 4 4 20 2 3" xfId="50112"/>
    <cellStyle name="Total (line) 4 4 20 2 4" xfId="50113"/>
    <cellStyle name="Total (line) 4 4 20 3" xfId="50114"/>
    <cellStyle name="Total (line) 4 4 20 4" xfId="50115"/>
    <cellStyle name="Total (line) 4 4 20 5" xfId="50116"/>
    <cellStyle name="Total (line) 4 4 21" xfId="6987"/>
    <cellStyle name="Total (line) 4 4 21 2" xfId="50117"/>
    <cellStyle name="Total (line) 4 4 21 2 2" xfId="50118"/>
    <cellStyle name="Total (line) 4 4 21 2 3" xfId="50119"/>
    <cellStyle name="Total (line) 4 4 21 2 4" xfId="50120"/>
    <cellStyle name="Total (line) 4 4 21 3" xfId="50121"/>
    <cellStyle name="Total (line) 4 4 21 4" xfId="50122"/>
    <cellStyle name="Total (line) 4 4 21 5" xfId="50123"/>
    <cellStyle name="Total (line) 4 4 22" xfId="6988"/>
    <cellStyle name="Total (line) 4 4 22 2" xfId="50124"/>
    <cellStyle name="Total (line) 4 4 22 2 2" xfId="50125"/>
    <cellStyle name="Total (line) 4 4 22 2 3" xfId="50126"/>
    <cellStyle name="Total (line) 4 4 22 2 4" xfId="50127"/>
    <cellStyle name="Total (line) 4 4 22 3" xfId="50128"/>
    <cellStyle name="Total (line) 4 4 22 4" xfId="50129"/>
    <cellStyle name="Total (line) 4 4 22 5" xfId="50130"/>
    <cellStyle name="Total (line) 4 4 23" xfId="6989"/>
    <cellStyle name="Total (line) 4 4 23 2" xfId="50131"/>
    <cellStyle name="Total (line) 4 4 23 2 2" xfId="50132"/>
    <cellStyle name="Total (line) 4 4 23 2 3" xfId="50133"/>
    <cellStyle name="Total (line) 4 4 23 2 4" xfId="50134"/>
    <cellStyle name="Total (line) 4 4 23 3" xfId="50135"/>
    <cellStyle name="Total (line) 4 4 23 4" xfId="50136"/>
    <cellStyle name="Total (line) 4 4 23 5" xfId="50137"/>
    <cellStyle name="Total (line) 4 4 24" xfId="6990"/>
    <cellStyle name="Total (line) 4 4 24 2" xfId="50138"/>
    <cellStyle name="Total (line) 4 4 24 2 2" xfId="50139"/>
    <cellStyle name="Total (line) 4 4 24 2 3" xfId="50140"/>
    <cellStyle name="Total (line) 4 4 24 2 4" xfId="50141"/>
    <cellStyle name="Total (line) 4 4 24 3" xfId="50142"/>
    <cellStyle name="Total (line) 4 4 24 4" xfId="50143"/>
    <cellStyle name="Total (line) 4 4 24 5" xfId="50144"/>
    <cellStyle name="Total (line) 4 4 25" xfId="6991"/>
    <cellStyle name="Total (line) 4 4 25 2" xfId="50145"/>
    <cellStyle name="Total (line) 4 4 25 2 2" xfId="50146"/>
    <cellStyle name="Total (line) 4 4 25 2 3" xfId="50147"/>
    <cellStyle name="Total (line) 4 4 25 2 4" xfId="50148"/>
    <cellStyle name="Total (line) 4 4 25 3" xfId="50149"/>
    <cellStyle name="Total (line) 4 4 25 4" xfId="50150"/>
    <cellStyle name="Total (line) 4 4 25 5" xfId="50151"/>
    <cellStyle name="Total (line) 4 4 26" xfId="6992"/>
    <cellStyle name="Total (line) 4 4 26 2" xfId="50152"/>
    <cellStyle name="Total (line) 4 4 26 2 2" xfId="50153"/>
    <cellStyle name="Total (line) 4 4 26 2 3" xfId="50154"/>
    <cellStyle name="Total (line) 4 4 26 2 4" xfId="50155"/>
    <cellStyle name="Total (line) 4 4 26 3" xfId="50156"/>
    <cellStyle name="Total (line) 4 4 26 4" xfId="50157"/>
    <cellStyle name="Total (line) 4 4 26 5" xfId="50158"/>
    <cellStyle name="Total (line) 4 4 27" xfId="6993"/>
    <cellStyle name="Total (line) 4 4 27 2" xfId="50159"/>
    <cellStyle name="Total (line) 4 4 27 2 2" xfId="50160"/>
    <cellStyle name="Total (line) 4 4 27 2 3" xfId="50161"/>
    <cellStyle name="Total (line) 4 4 27 2 4" xfId="50162"/>
    <cellStyle name="Total (line) 4 4 27 3" xfId="50163"/>
    <cellStyle name="Total (line) 4 4 27 4" xfId="50164"/>
    <cellStyle name="Total (line) 4 4 27 5" xfId="50165"/>
    <cellStyle name="Total (line) 4 4 28" xfId="6994"/>
    <cellStyle name="Total (line) 4 4 28 2" xfId="50166"/>
    <cellStyle name="Total (line) 4 4 28 2 2" xfId="50167"/>
    <cellStyle name="Total (line) 4 4 28 2 3" xfId="50168"/>
    <cellStyle name="Total (line) 4 4 28 2 4" xfId="50169"/>
    <cellStyle name="Total (line) 4 4 28 3" xfId="50170"/>
    <cellStyle name="Total (line) 4 4 28 4" xfId="50171"/>
    <cellStyle name="Total (line) 4 4 28 5" xfId="50172"/>
    <cellStyle name="Total (line) 4 4 29" xfId="6995"/>
    <cellStyle name="Total (line) 4 4 29 2" xfId="50173"/>
    <cellStyle name="Total (line) 4 4 29 2 2" xfId="50174"/>
    <cellStyle name="Total (line) 4 4 29 2 3" xfId="50175"/>
    <cellStyle name="Total (line) 4 4 29 2 4" xfId="50176"/>
    <cellStyle name="Total (line) 4 4 29 3" xfId="50177"/>
    <cellStyle name="Total (line) 4 4 29 4" xfId="50178"/>
    <cellStyle name="Total (line) 4 4 29 5" xfId="50179"/>
    <cellStyle name="Total (line) 4 4 3" xfId="6996"/>
    <cellStyle name="Total (line) 4 4 3 2" xfId="50180"/>
    <cellStyle name="Total (line) 4 4 3 2 2" xfId="50181"/>
    <cellStyle name="Total (line) 4 4 3 2 3" xfId="50182"/>
    <cellStyle name="Total (line) 4 4 3 2 4" xfId="50183"/>
    <cellStyle name="Total (line) 4 4 3 3" xfId="50184"/>
    <cellStyle name="Total (line) 4 4 3 4" xfId="50185"/>
    <cellStyle name="Total (line) 4 4 3 5" xfId="50186"/>
    <cellStyle name="Total (line) 4 4 30" xfId="6997"/>
    <cellStyle name="Total (line) 4 4 30 2" xfId="50187"/>
    <cellStyle name="Total (line) 4 4 30 2 2" xfId="50188"/>
    <cellStyle name="Total (line) 4 4 30 2 3" xfId="50189"/>
    <cellStyle name="Total (line) 4 4 30 2 4" xfId="50190"/>
    <cellStyle name="Total (line) 4 4 30 3" xfId="50191"/>
    <cellStyle name="Total (line) 4 4 30 4" xfId="50192"/>
    <cellStyle name="Total (line) 4 4 30 5" xfId="50193"/>
    <cellStyle name="Total (line) 4 4 31" xfId="6998"/>
    <cellStyle name="Total (line) 4 4 31 2" xfId="50194"/>
    <cellStyle name="Total (line) 4 4 31 2 2" xfId="50195"/>
    <cellStyle name="Total (line) 4 4 31 2 3" xfId="50196"/>
    <cellStyle name="Total (line) 4 4 31 2 4" xfId="50197"/>
    <cellStyle name="Total (line) 4 4 31 3" xfId="50198"/>
    <cellStyle name="Total (line) 4 4 31 4" xfId="50199"/>
    <cellStyle name="Total (line) 4 4 31 5" xfId="50200"/>
    <cellStyle name="Total (line) 4 4 32" xfId="6999"/>
    <cellStyle name="Total (line) 4 4 32 2" xfId="50201"/>
    <cellStyle name="Total (line) 4 4 32 2 2" xfId="50202"/>
    <cellStyle name="Total (line) 4 4 32 2 3" xfId="50203"/>
    <cellStyle name="Total (line) 4 4 32 2 4" xfId="50204"/>
    <cellStyle name="Total (line) 4 4 32 3" xfId="50205"/>
    <cellStyle name="Total (line) 4 4 32 4" xfId="50206"/>
    <cellStyle name="Total (line) 4 4 32 5" xfId="50207"/>
    <cellStyle name="Total (line) 4 4 33" xfId="7000"/>
    <cellStyle name="Total (line) 4 4 33 2" xfId="50208"/>
    <cellStyle name="Total (line) 4 4 33 2 2" xfId="50209"/>
    <cellStyle name="Total (line) 4 4 33 2 3" xfId="50210"/>
    <cellStyle name="Total (line) 4 4 33 2 4" xfId="50211"/>
    <cellStyle name="Total (line) 4 4 33 3" xfId="50212"/>
    <cellStyle name="Total (line) 4 4 33 4" xfId="50213"/>
    <cellStyle name="Total (line) 4 4 33 5" xfId="50214"/>
    <cellStyle name="Total (line) 4 4 34" xfId="7001"/>
    <cellStyle name="Total (line) 4 4 34 2" xfId="50215"/>
    <cellStyle name="Total (line) 4 4 34 2 2" xfId="50216"/>
    <cellStyle name="Total (line) 4 4 34 2 3" xfId="50217"/>
    <cellStyle name="Total (line) 4 4 34 2 4" xfId="50218"/>
    <cellStyle name="Total (line) 4 4 34 3" xfId="50219"/>
    <cellStyle name="Total (line) 4 4 34 4" xfId="50220"/>
    <cellStyle name="Total (line) 4 4 34 5" xfId="50221"/>
    <cellStyle name="Total (line) 4 4 35" xfId="7002"/>
    <cellStyle name="Total (line) 4 4 35 2" xfId="50222"/>
    <cellStyle name="Total (line) 4 4 35 2 2" xfId="50223"/>
    <cellStyle name="Total (line) 4 4 35 2 3" xfId="50224"/>
    <cellStyle name="Total (line) 4 4 35 2 4" xfId="50225"/>
    <cellStyle name="Total (line) 4 4 35 3" xfId="50226"/>
    <cellStyle name="Total (line) 4 4 35 4" xfId="50227"/>
    <cellStyle name="Total (line) 4 4 35 5" xfId="50228"/>
    <cellStyle name="Total (line) 4 4 36" xfId="7003"/>
    <cellStyle name="Total (line) 4 4 36 2" xfId="50229"/>
    <cellStyle name="Total (line) 4 4 36 2 2" xfId="50230"/>
    <cellStyle name="Total (line) 4 4 36 2 3" xfId="50231"/>
    <cellStyle name="Total (line) 4 4 36 2 4" xfId="50232"/>
    <cellStyle name="Total (line) 4 4 36 3" xfId="50233"/>
    <cellStyle name="Total (line) 4 4 36 4" xfId="50234"/>
    <cellStyle name="Total (line) 4 4 36 5" xfId="50235"/>
    <cellStyle name="Total (line) 4 4 37" xfId="7004"/>
    <cellStyle name="Total (line) 4 4 37 2" xfId="50236"/>
    <cellStyle name="Total (line) 4 4 37 2 2" xfId="50237"/>
    <cellStyle name="Total (line) 4 4 37 2 3" xfId="50238"/>
    <cellStyle name="Total (line) 4 4 37 2 4" xfId="50239"/>
    <cellStyle name="Total (line) 4 4 37 3" xfId="50240"/>
    <cellStyle name="Total (line) 4 4 37 4" xfId="50241"/>
    <cellStyle name="Total (line) 4 4 37 5" xfId="50242"/>
    <cellStyle name="Total (line) 4 4 38" xfId="7005"/>
    <cellStyle name="Total (line) 4 4 38 2" xfId="50243"/>
    <cellStyle name="Total (line) 4 4 38 2 2" xfId="50244"/>
    <cellStyle name="Total (line) 4 4 38 2 3" xfId="50245"/>
    <cellStyle name="Total (line) 4 4 38 2 4" xfId="50246"/>
    <cellStyle name="Total (line) 4 4 38 3" xfId="50247"/>
    <cellStyle name="Total (line) 4 4 38 4" xfId="50248"/>
    <cellStyle name="Total (line) 4 4 38 5" xfId="50249"/>
    <cellStyle name="Total (line) 4 4 39" xfId="7006"/>
    <cellStyle name="Total (line) 4 4 39 2" xfId="50250"/>
    <cellStyle name="Total (line) 4 4 39 2 2" xfId="50251"/>
    <cellStyle name="Total (line) 4 4 39 2 3" xfId="50252"/>
    <cellStyle name="Total (line) 4 4 39 2 4" xfId="50253"/>
    <cellStyle name="Total (line) 4 4 39 3" xfId="50254"/>
    <cellStyle name="Total (line) 4 4 39 4" xfId="50255"/>
    <cellStyle name="Total (line) 4 4 39 5" xfId="50256"/>
    <cellStyle name="Total (line) 4 4 4" xfId="7007"/>
    <cellStyle name="Total (line) 4 4 4 2" xfId="50257"/>
    <cellStyle name="Total (line) 4 4 4 2 2" xfId="50258"/>
    <cellStyle name="Total (line) 4 4 4 2 3" xfId="50259"/>
    <cellStyle name="Total (line) 4 4 4 2 4" xfId="50260"/>
    <cellStyle name="Total (line) 4 4 4 3" xfId="50261"/>
    <cellStyle name="Total (line) 4 4 4 4" xfId="50262"/>
    <cellStyle name="Total (line) 4 4 4 5" xfId="50263"/>
    <cellStyle name="Total (line) 4 4 40" xfId="7008"/>
    <cellStyle name="Total (line) 4 4 40 2" xfId="50264"/>
    <cellStyle name="Total (line) 4 4 40 2 2" xfId="50265"/>
    <cellStyle name="Total (line) 4 4 40 2 3" xfId="50266"/>
    <cellStyle name="Total (line) 4 4 40 2 4" xfId="50267"/>
    <cellStyle name="Total (line) 4 4 40 3" xfId="50268"/>
    <cellStyle name="Total (line) 4 4 40 4" xfId="50269"/>
    <cellStyle name="Total (line) 4 4 40 5" xfId="50270"/>
    <cellStyle name="Total (line) 4 4 41" xfId="7009"/>
    <cellStyle name="Total (line) 4 4 41 2" xfId="50271"/>
    <cellStyle name="Total (line) 4 4 41 2 2" xfId="50272"/>
    <cellStyle name="Total (line) 4 4 41 2 3" xfId="50273"/>
    <cellStyle name="Total (line) 4 4 41 2 4" xfId="50274"/>
    <cellStyle name="Total (line) 4 4 41 3" xfId="50275"/>
    <cellStyle name="Total (line) 4 4 41 4" xfId="50276"/>
    <cellStyle name="Total (line) 4 4 41 5" xfId="50277"/>
    <cellStyle name="Total (line) 4 4 42" xfId="7010"/>
    <cellStyle name="Total (line) 4 4 42 2" xfId="50278"/>
    <cellStyle name="Total (line) 4 4 42 2 2" xfId="50279"/>
    <cellStyle name="Total (line) 4 4 42 2 3" xfId="50280"/>
    <cellStyle name="Total (line) 4 4 42 2 4" xfId="50281"/>
    <cellStyle name="Total (line) 4 4 42 3" xfId="50282"/>
    <cellStyle name="Total (line) 4 4 42 4" xfId="50283"/>
    <cellStyle name="Total (line) 4 4 42 5" xfId="50284"/>
    <cellStyle name="Total (line) 4 4 43" xfId="7011"/>
    <cellStyle name="Total (line) 4 4 43 2" xfId="50285"/>
    <cellStyle name="Total (line) 4 4 43 2 2" xfId="50286"/>
    <cellStyle name="Total (line) 4 4 43 2 3" xfId="50287"/>
    <cellStyle name="Total (line) 4 4 43 2 4" xfId="50288"/>
    <cellStyle name="Total (line) 4 4 43 3" xfId="50289"/>
    <cellStyle name="Total (line) 4 4 43 4" xfId="50290"/>
    <cellStyle name="Total (line) 4 4 43 5" xfId="50291"/>
    <cellStyle name="Total (line) 4 4 44" xfId="7012"/>
    <cellStyle name="Total (line) 4 4 44 2" xfId="50292"/>
    <cellStyle name="Total (line) 4 4 44 2 2" xfId="50293"/>
    <cellStyle name="Total (line) 4 4 44 2 3" xfId="50294"/>
    <cellStyle name="Total (line) 4 4 44 2 4" xfId="50295"/>
    <cellStyle name="Total (line) 4 4 44 3" xfId="50296"/>
    <cellStyle name="Total (line) 4 4 44 4" xfId="50297"/>
    <cellStyle name="Total (line) 4 4 44 5" xfId="50298"/>
    <cellStyle name="Total (line) 4 4 45" xfId="7013"/>
    <cellStyle name="Total (line) 4 4 45 2" xfId="50299"/>
    <cellStyle name="Total (line) 4 4 45 2 2" xfId="50300"/>
    <cellStyle name="Total (line) 4 4 45 2 3" xfId="50301"/>
    <cellStyle name="Total (line) 4 4 45 2 4" xfId="50302"/>
    <cellStyle name="Total (line) 4 4 45 3" xfId="50303"/>
    <cellStyle name="Total (line) 4 4 45 4" xfId="50304"/>
    <cellStyle name="Total (line) 4 4 45 5" xfId="50305"/>
    <cellStyle name="Total (line) 4 4 46" xfId="50306"/>
    <cellStyle name="Total (line) 4 4 46 2" xfId="50307"/>
    <cellStyle name="Total (line) 4 4 46 3" xfId="50308"/>
    <cellStyle name="Total (line) 4 4 46 4" xfId="50309"/>
    <cellStyle name="Total (line) 4 4 47" xfId="50310"/>
    <cellStyle name="Total (line) 4 4 5" xfId="7014"/>
    <cellStyle name="Total (line) 4 4 5 2" xfId="50311"/>
    <cellStyle name="Total (line) 4 4 5 2 2" xfId="50312"/>
    <cellStyle name="Total (line) 4 4 5 2 3" xfId="50313"/>
    <cellStyle name="Total (line) 4 4 5 2 4" xfId="50314"/>
    <cellStyle name="Total (line) 4 4 5 3" xfId="50315"/>
    <cellStyle name="Total (line) 4 4 5 4" xfId="50316"/>
    <cellStyle name="Total (line) 4 4 5 5" xfId="50317"/>
    <cellStyle name="Total (line) 4 4 6" xfId="7015"/>
    <cellStyle name="Total (line) 4 4 6 2" xfId="50318"/>
    <cellStyle name="Total (line) 4 4 6 2 2" xfId="50319"/>
    <cellStyle name="Total (line) 4 4 6 2 3" xfId="50320"/>
    <cellStyle name="Total (line) 4 4 6 2 4" xfId="50321"/>
    <cellStyle name="Total (line) 4 4 6 3" xfId="50322"/>
    <cellStyle name="Total (line) 4 4 6 4" xfId="50323"/>
    <cellStyle name="Total (line) 4 4 6 5" xfId="50324"/>
    <cellStyle name="Total (line) 4 4 7" xfId="7016"/>
    <cellStyle name="Total (line) 4 4 7 2" xfId="50325"/>
    <cellStyle name="Total (line) 4 4 7 2 2" xfId="50326"/>
    <cellStyle name="Total (line) 4 4 7 2 3" xfId="50327"/>
    <cellStyle name="Total (line) 4 4 7 2 4" xfId="50328"/>
    <cellStyle name="Total (line) 4 4 7 3" xfId="50329"/>
    <cellStyle name="Total (line) 4 4 7 4" xfId="50330"/>
    <cellStyle name="Total (line) 4 4 7 5" xfId="50331"/>
    <cellStyle name="Total (line) 4 4 8" xfId="7017"/>
    <cellStyle name="Total (line) 4 4 8 2" xfId="50332"/>
    <cellStyle name="Total (line) 4 4 8 2 2" xfId="50333"/>
    <cellStyle name="Total (line) 4 4 8 2 3" xfId="50334"/>
    <cellStyle name="Total (line) 4 4 8 2 4" xfId="50335"/>
    <cellStyle name="Total (line) 4 4 8 3" xfId="50336"/>
    <cellStyle name="Total (line) 4 4 8 4" xfId="50337"/>
    <cellStyle name="Total (line) 4 4 8 5" xfId="50338"/>
    <cellStyle name="Total (line) 4 4 9" xfId="7018"/>
    <cellStyle name="Total (line) 4 4 9 2" xfId="50339"/>
    <cellStyle name="Total (line) 4 4 9 2 2" xfId="50340"/>
    <cellStyle name="Total (line) 4 4 9 2 3" xfId="50341"/>
    <cellStyle name="Total (line) 4 4 9 2 4" xfId="50342"/>
    <cellStyle name="Total (line) 4 4 9 3" xfId="50343"/>
    <cellStyle name="Total (line) 4 4 9 4" xfId="50344"/>
    <cellStyle name="Total (line) 4 4 9 5" xfId="50345"/>
    <cellStyle name="Total (line) 4 5" xfId="7019"/>
    <cellStyle name="Total (line) 4 5 10" xfId="7020"/>
    <cellStyle name="Total (line) 4 5 10 2" xfId="50346"/>
    <cellStyle name="Total (line) 4 5 10 2 2" xfId="50347"/>
    <cellStyle name="Total (line) 4 5 10 2 3" xfId="50348"/>
    <cellStyle name="Total (line) 4 5 10 2 4" xfId="50349"/>
    <cellStyle name="Total (line) 4 5 10 3" xfId="50350"/>
    <cellStyle name="Total (line) 4 5 10 4" xfId="50351"/>
    <cellStyle name="Total (line) 4 5 10 5" xfId="50352"/>
    <cellStyle name="Total (line) 4 5 11" xfId="7021"/>
    <cellStyle name="Total (line) 4 5 11 2" xfId="50353"/>
    <cellStyle name="Total (line) 4 5 11 2 2" xfId="50354"/>
    <cellStyle name="Total (line) 4 5 11 2 3" xfId="50355"/>
    <cellStyle name="Total (line) 4 5 11 2 4" xfId="50356"/>
    <cellStyle name="Total (line) 4 5 11 3" xfId="50357"/>
    <cellStyle name="Total (line) 4 5 11 4" xfId="50358"/>
    <cellStyle name="Total (line) 4 5 11 5" xfId="50359"/>
    <cellStyle name="Total (line) 4 5 12" xfId="7022"/>
    <cellStyle name="Total (line) 4 5 12 2" xfId="50360"/>
    <cellStyle name="Total (line) 4 5 12 2 2" xfId="50361"/>
    <cellStyle name="Total (line) 4 5 12 2 3" xfId="50362"/>
    <cellStyle name="Total (line) 4 5 12 2 4" xfId="50363"/>
    <cellStyle name="Total (line) 4 5 12 3" xfId="50364"/>
    <cellStyle name="Total (line) 4 5 12 4" xfId="50365"/>
    <cellStyle name="Total (line) 4 5 12 5" xfId="50366"/>
    <cellStyle name="Total (line) 4 5 13" xfId="7023"/>
    <cellStyle name="Total (line) 4 5 13 2" xfId="50367"/>
    <cellStyle name="Total (line) 4 5 13 2 2" xfId="50368"/>
    <cellStyle name="Total (line) 4 5 13 2 3" xfId="50369"/>
    <cellStyle name="Total (line) 4 5 13 2 4" xfId="50370"/>
    <cellStyle name="Total (line) 4 5 13 3" xfId="50371"/>
    <cellStyle name="Total (line) 4 5 13 4" xfId="50372"/>
    <cellStyle name="Total (line) 4 5 13 5" xfId="50373"/>
    <cellStyle name="Total (line) 4 5 14" xfId="7024"/>
    <cellStyle name="Total (line) 4 5 14 2" xfId="50374"/>
    <cellStyle name="Total (line) 4 5 14 2 2" xfId="50375"/>
    <cellStyle name="Total (line) 4 5 14 2 3" xfId="50376"/>
    <cellStyle name="Total (line) 4 5 14 2 4" xfId="50377"/>
    <cellStyle name="Total (line) 4 5 14 3" xfId="50378"/>
    <cellStyle name="Total (line) 4 5 14 4" xfId="50379"/>
    <cellStyle name="Total (line) 4 5 14 5" xfId="50380"/>
    <cellStyle name="Total (line) 4 5 15" xfId="7025"/>
    <cellStyle name="Total (line) 4 5 15 2" xfId="50381"/>
    <cellStyle name="Total (line) 4 5 15 2 2" xfId="50382"/>
    <cellStyle name="Total (line) 4 5 15 2 3" xfId="50383"/>
    <cellStyle name="Total (line) 4 5 15 2 4" xfId="50384"/>
    <cellStyle name="Total (line) 4 5 15 3" xfId="50385"/>
    <cellStyle name="Total (line) 4 5 15 4" xfId="50386"/>
    <cellStyle name="Total (line) 4 5 15 5" xfId="50387"/>
    <cellStyle name="Total (line) 4 5 16" xfId="7026"/>
    <cellStyle name="Total (line) 4 5 16 2" xfId="50388"/>
    <cellStyle name="Total (line) 4 5 16 2 2" xfId="50389"/>
    <cellStyle name="Total (line) 4 5 16 2 3" xfId="50390"/>
    <cellStyle name="Total (line) 4 5 16 2 4" xfId="50391"/>
    <cellStyle name="Total (line) 4 5 16 3" xfId="50392"/>
    <cellStyle name="Total (line) 4 5 16 4" xfId="50393"/>
    <cellStyle name="Total (line) 4 5 16 5" xfId="50394"/>
    <cellStyle name="Total (line) 4 5 17" xfId="7027"/>
    <cellStyle name="Total (line) 4 5 17 2" xfId="50395"/>
    <cellStyle name="Total (line) 4 5 17 2 2" xfId="50396"/>
    <cellStyle name="Total (line) 4 5 17 2 3" xfId="50397"/>
    <cellStyle name="Total (line) 4 5 17 2 4" xfId="50398"/>
    <cellStyle name="Total (line) 4 5 17 3" xfId="50399"/>
    <cellStyle name="Total (line) 4 5 17 4" xfId="50400"/>
    <cellStyle name="Total (line) 4 5 17 5" xfId="50401"/>
    <cellStyle name="Total (line) 4 5 18" xfId="7028"/>
    <cellStyle name="Total (line) 4 5 18 2" xfId="50402"/>
    <cellStyle name="Total (line) 4 5 18 2 2" xfId="50403"/>
    <cellStyle name="Total (line) 4 5 18 2 3" xfId="50404"/>
    <cellStyle name="Total (line) 4 5 18 2 4" xfId="50405"/>
    <cellStyle name="Total (line) 4 5 18 3" xfId="50406"/>
    <cellStyle name="Total (line) 4 5 18 4" xfId="50407"/>
    <cellStyle name="Total (line) 4 5 18 5" xfId="50408"/>
    <cellStyle name="Total (line) 4 5 19" xfId="7029"/>
    <cellStyle name="Total (line) 4 5 19 2" xfId="50409"/>
    <cellStyle name="Total (line) 4 5 19 2 2" xfId="50410"/>
    <cellStyle name="Total (line) 4 5 19 2 3" xfId="50411"/>
    <cellStyle name="Total (line) 4 5 19 2 4" xfId="50412"/>
    <cellStyle name="Total (line) 4 5 19 3" xfId="50413"/>
    <cellStyle name="Total (line) 4 5 19 4" xfId="50414"/>
    <cellStyle name="Total (line) 4 5 19 5" xfId="50415"/>
    <cellStyle name="Total (line) 4 5 2" xfId="7030"/>
    <cellStyle name="Total (line) 4 5 2 2" xfId="50416"/>
    <cellStyle name="Total (line) 4 5 2 2 2" xfId="50417"/>
    <cellStyle name="Total (line) 4 5 2 2 3" xfId="50418"/>
    <cellStyle name="Total (line) 4 5 2 2 4" xfId="50419"/>
    <cellStyle name="Total (line) 4 5 2 3" xfId="50420"/>
    <cellStyle name="Total (line) 4 5 2 4" xfId="50421"/>
    <cellStyle name="Total (line) 4 5 2 5" xfId="50422"/>
    <cellStyle name="Total (line) 4 5 20" xfId="7031"/>
    <cellStyle name="Total (line) 4 5 20 2" xfId="50423"/>
    <cellStyle name="Total (line) 4 5 20 2 2" xfId="50424"/>
    <cellStyle name="Total (line) 4 5 20 2 3" xfId="50425"/>
    <cellStyle name="Total (line) 4 5 20 2 4" xfId="50426"/>
    <cellStyle name="Total (line) 4 5 20 3" xfId="50427"/>
    <cellStyle name="Total (line) 4 5 20 4" xfId="50428"/>
    <cellStyle name="Total (line) 4 5 20 5" xfId="50429"/>
    <cellStyle name="Total (line) 4 5 21" xfId="7032"/>
    <cellStyle name="Total (line) 4 5 21 2" xfId="50430"/>
    <cellStyle name="Total (line) 4 5 21 2 2" xfId="50431"/>
    <cellStyle name="Total (line) 4 5 21 2 3" xfId="50432"/>
    <cellStyle name="Total (line) 4 5 21 2 4" xfId="50433"/>
    <cellStyle name="Total (line) 4 5 21 3" xfId="50434"/>
    <cellStyle name="Total (line) 4 5 21 4" xfId="50435"/>
    <cellStyle name="Total (line) 4 5 21 5" xfId="50436"/>
    <cellStyle name="Total (line) 4 5 22" xfId="7033"/>
    <cellStyle name="Total (line) 4 5 22 2" xfId="50437"/>
    <cellStyle name="Total (line) 4 5 22 2 2" xfId="50438"/>
    <cellStyle name="Total (line) 4 5 22 2 3" xfId="50439"/>
    <cellStyle name="Total (line) 4 5 22 2 4" xfId="50440"/>
    <cellStyle name="Total (line) 4 5 22 3" xfId="50441"/>
    <cellStyle name="Total (line) 4 5 22 4" xfId="50442"/>
    <cellStyle name="Total (line) 4 5 22 5" xfId="50443"/>
    <cellStyle name="Total (line) 4 5 23" xfId="7034"/>
    <cellStyle name="Total (line) 4 5 23 2" xfId="50444"/>
    <cellStyle name="Total (line) 4 5 23 2 2" xfId="50445"/>
    <cellStyle name="Total (line) 4 5 23 2 3" xfId="50446"/>
    <cellStyle name="Total (line) 4 5 23 2 4" xfId="50447"/>
    <cellStyle name="Total (line) 4 5 23 3" xfId="50448"/>
    <cellStyle name="Total (line) 4 5 23 4" xfId="50449"/>
    <cellStyle name="Total (line) 4 5 23 5" xfId="50450"/>
    <cellStyle name="Total (line) 4 5 24" xfId="7035"/>
    <cellStyle name="Total (line) 4 5 24 2" xfId="50451"/>
    <cellStyle name="Total (line) 4 5 24 2 2" xfId="50452"/>
    <cellStyle name="Total (line) 4 5 24 2 3" xfId="50453"/>
    <cellStyle name="Total (line) 4 5 24 2 4" xfId="50454"/>
    <cellStyle name="Total (line) 4 5 24 3" xfId="50455"/>
    <cellStyle name="Total (line) 4 5 24 4" xfId="50456"/>
    <cellStyle name="Total (line) 4 5 24 5" xfId="50457"/>
    <cellStyle name="Total (line) 4 5 25" xfId="7036"/>
    <cellStyle name="Total (line) 4 5 25 2" xfId="50458"/>
    <cellStyle name="Total (line) 4 5 25 2 2" xfId="50459"/>
    <cellStyle name="Total (line) 4 5 25 2 3" xfId="50460"/>
    <cellStyle name="Total (line) 4 5 25 2 4" xfId="50461"/>
    <cellStyle name="Total (line) 4 5 25 3" xfId="50462"/>
    <cellStyle name="Total (line) 4 5 25 4" xfId="50463"/>
    <cellStyle name="Total (line) 4 5 25 5" xfId="50464"/>
    <cellStyle name="Total (line) 4 5 26" xfId="7037"/>
    <cellStyle name="Total (line) 4 5 26 2" xfId="50465"/>
    <cellStyle name="Total (line) 4 5 26 2 2" xfId="50466"/>
    <cellStyle name="Total (line) 4 5 26 2 3" xfId="50467"/>
    <cellStyle name="Total (line) 4 5 26 2 4" xfId="50468"/>
    <cellStyle name="Total (line) 4 5 26 3" xfId="50469"/>
    <cellStyle name="Total (line) 4 5 26 4" xfId="50470"/>
    <cellStyle name="Total (line) 4 5 26 5" xfId="50471"/>
    <cellStyle name="Total (line) 4 5 27" xfId="7038"/>
    <cellStyle name="Total (line) 4 5 27 2" xfId="50472"/>
    <cellStyle name="Total (line) 4 5 27 2 2" xfId="50473"/>
    <cellStyle name="Total (line) 4 5 27 2 3" xfId="50474"/>
    <cellStyle name="Total (line) 4 5 27 2 4" xfId="50475"/>
    <cellStyle name="Total (line) 4 5 27 3" xfId="50476"/>
    <cellStyle name="Total (line) 4 5 27 4" xfId="50477"/>
    <cellStyle name="Total (line) 4 5 27 5" xfId="50478"/>
    <cellStyle name="Total (line) 4 5 28" xfId="7039"/>
    <cellStyle name="Total (line) 4 5 28 2" xfId="50479"/>
    <cellStyle name="Total (line) 4 5 28 2 2" xfId="50480"/>
    <cellStyle name="Total (line) 4 5 28 2 3" xfId="50481"/>
    <cellStyle name="Total (line) 4 5 28 2 4" xfId="50482"/>
    <cellStyle name="Total (line) 4 5 28 3" xfId="50483"/>
    <cellStyle name="Total (line) 4 5 28 4" xfId="50484"/>
    <cellStyle name="Total (line) 4 5 28 5" xfId="50485"/>
    <cellStyle name="Total (line) 4 5 29" xfId="7040"/>
    <cellStyle name="Total (line) 4 5 29 2" xfId="50486"/>
    <cellStyle name="Total (line) 4 5 29 2 2" xfId="50487"/>
    <cellStyle name="Total (line) 4 5 29 2 3" xfId="50488"/>
    <cellStyle name="Total (line) 4 5 29 2 4" xfId="50489"/>
    <cellStyle name="Total (line) 4 5 29 3" xfId="50490"/>
    <cellStyle name="Total (line) 4 5 29 4" xfId="50491"/>
    <cellStyle name="Total (line) 4 5 29 5" xfId="50492"/>
    <cellStyle name="Total (line) 4 5 3" xfId="7041"/>
    <cellStyle name="Total (line) 4 5 3 2" xfId="50493"/>
    <cellStyle name="Total (line) 4 5 3 2 2" xfId="50494"/>
    <cellStyle name="Total (line) 4 5 3 2 3" xfId="50495"/>
    <cellStyle name="Total (line) 4 5 3 2 4" xfId="50496"/>
    <cellStyle name="Total (line) 4 5 3 3" xfId="50497"/>
    <cellStyle name="Total (line) 4 5 3 4" xfId="50498"/>
    <cellStyle name="Total (line) 4 5 3 5" xfId="50499"/>
    <cellStyle name="Total (line) 4 5 30" xfId="7042"/>
    <cellStyle name="Total (line) 4 5 30 2" xfId="50500"/>
    <cellStyle name="Total (line) 4 5 30 2 2" xfId="50501"/>
    <cellStyle name="Total (line) 4 5 30 2 3" xfId="50502"/>
    <cellStyle name="Total (line) 4 5 30 2 4" xfId="50503"/>
    <cellStyle name="Total (line) 4 5 30 3" xfId="50504"/>
    <cellStyle name="Total (line) 4 5 30 4" xfId="50505"/>
    <cellStyle name="Total (line) 4 5 30 5" xfId="50506"/>
    <cellStyle name="Total (line) 4 5 31" xfId="7043"/>
    <cellStyle name="Total (line) 4 5 31 2" xfId="50507"/>
    <cellStyle name="Total (line) 4 5 31 2 2" xfId="50508"/>
    <cellStyle name="Total (line) 4 5 31 2 3" xfId="50509"/>
    <cellStyle name="Total (line) 4 5 31 2 4" xfId="50510"/>
    <cellStyle name="Total (line) 4 5 31 3" xfId="50511"/>
    <cellStyle name="Total (line) 4 5 31 4" xfId="50512"/>
    <cellStyle name="Total (line) 4 5 31 5" xfId="50513"/>
    <cellStyle name="Total (line) 4 5 32" xfId="7044"/>
    <cellStyle name="Total (line) 4 5 32 2" xfId="50514"/>
    <cellStyle name="Total (line) 4 5 32 2 2" xfId="50515"/>
    <cellStyle name="Total (line) 4 5 32 2 3" xfId="50516"/>
    <cellStyle name="Total (line) 4 5 32 2 4" xfId="50517"/>
    <cellStyle name="Total (line) 4 5 32 3" xfId="50518"/>
    <cellStyle name="Total (line) 4 5 32 4" xfId="50519"/>
    <cellStyle name="Total (line) 4 5 32 5" xfId="50520"/>
    <cellStyle name="Total (line) 4 5 33" xfId="7045"/>
    <cellStyle name="Total (line) 4 5 33 2" xfId="50521"/>
    <cellStyle name="Total (line) 4 5 33 2 2" xfId="50522"/>
    <cellStyle name="Total (line) 4 5 33 2 3" xfId="50523"/>
    <cellStyle name="Total (line) 4 5 33 2 4" xfId="50524"/>
    <cellStyle name="Total (line) 4 5 33 3" xfId="50525"/>
    <cellStyle name="Total (line) 4 5 33 4" xfId="50526"/>
    <cellStyle name="Total (line) 4 5 33 5" xfId="50527"/>
    <cellStyle name="Total (line) 4 5 34" xfId="7046"/>
    <cellStyle name="Total (line) 4 5 34 2" xfId="50528"/>
    <cellStyle name="Total (line) 4 5 34 2 2" xfId="50529"/>
    <cellStyle name="Total (line) 4 5 34 2 3" xfId="50530"/>
    <cellStyle name="Total (line) 4 5 34 2 4" xfId="50531"/>
    <cellStyle name="Total (line) 4 5 34 3" xfId="50532"/>
    <cellStyle name="Total (line) 4 5 34 4" xfId="50533"/>
    <cellStyle name="Total (line) 4 5 34 5" xfId="50534"/>
    <cellStyle name="Total (line) 4 5 35" xfId="7047"/>
    <cellStyle name="Total (line) 4 5 35 2" xfId="50535"/>
    <cellStyle name="Total (line) 4 5 35 2 2" xfId="50536"/>
    <cellStyle name="Total (line) 4 5 35 2 3" xfId="50537"/>
    <cellStyle name="Total (line) 4 5 35 2 4" xfId="50538"/>
    <cellStyle name="Total (line) 4 5 35 3" xfId="50539"/>
    <cellStyle name="Total (line) 4 5 35 4" xfId="50540"/>
    <cellStyle name="Total (line) 4 5 35 5" xfId="50541"/>
    <cellStyle name="Total (line) 4 5 36" xfId="7048"/>
    <cellStyle name="Total (line) 4 5 36 2" xfId="50542"/>
    <cellStyle name="Total (line) 4 5 36 2 2" xfId="50543"/>
    <cellStyle name="Total (line) 4 5 36 2 3" xfId="50544"/>
    <cellStyle name="Total (line) 4 5 36 2 4" xfId="50545"/>
    <cellStyle name="Total (line) 4 5 36 3" xfId="50546"/>
    <cellStyle name="Total (line) 4 5 36 4" xfId="50547"/>
    <cellStyle name="Total (line) 4 5 36 5" xfId="50548"/>
    <cellStyle name="Total (line) 4 5 37" xfId="7049"/>
    <cellStyle name="Total (line) 4 5 37 2" xfId="50549"/>
    <cellStyle name="Total (line) 4 5 37 2 2" xfId="50550"/>
    <cellStyle name="Total (line) 4 5 37 2 3" xfId="50551"/>
    <cellStyle name="Total (line) 4 5 37 2 4" xfId="50552"/>
    <cellStyle name="Total (line) 4 5 37 3" xfId="50553"/>
    <cellStyle name="Total (line) 4 5 37 4" xfId="50554"/>
    <cellStyle name="Total (line) 4 5 37 5" xfId="50555"/>
    <cellStyle name="Total (line) 4 5 38" xfId="7050"/>
    <cellStyle name="Total (line) 4 5 38 2" xfId="50556"/>
    <cellStyle name="Total (line) 4 5 38 2 2" xfId="50557"/>
    <cellStyle name="Total (line) 4 5 38 2 3" xfId="50558"/>
    <cellStyle name="Total (line) 4 5 38 2 4" xfId="50559"/>
    <cellStyle name="Total (line) 4 5 38 3" xfId="50560"/>
    <cellStyle name="Total (line) 4 5 38 4" xfId="50561"/>
    <cellStyle name="Total (line) 4 5 38 5" xfId="50562"/>
    <cellStyle name="Total (line) 4 5 39" xfId="7051"/>
    <cellStyle name="Total (line) 4 5 39 2" xfId="50563"/>
    <cellStyle name="Total (line) 4 5 39 2 2" xfId="50564"/>
    <cellStyle name="Total (line) 4 5 39 2 3" xfId="50565"/>
    <cellStyle name="Total (line) 4 5 39 2 4" xfId="50566"/>
    <cellStyle name="Total (line) 4 5 39 3" xfId="50567"/>
    <cellStyle name="Total (line) 4 5 39 4" xfId="50568"/>
    <cellStyle name="Total (line) 4 5 39 5" xfId="50569"/>
    <cellStyle name="Total (line) 4 5 4" xfId="7052"/>
    <cellStyle name="Total (line) 4 5 4 2" xfId="50570"/>
    <cellStyle name="Total (line) 4 5 4 2 2" xfId="50571"/>
    <cellStyle name="Total (line) 4 5 4 2 3" xfId="50572"/>
    <cellStyle name="Total (line) 4 5 4 2 4" xfId="50573"/>
    <cellStyle name="Total (line) 4 5 4 3" xfId="50574"/>
    <cellStyle name="Total (line) 4 5 4 4" xfId="50575"/>
    <cellStyle name="Total (line) 4 5 4 5" xfId="50576"/>
    <cellStyle name="Total (line) 4 5 40" xfId="7053"/>
    <cellStyle name="Total (line) 4 5 40 2" xfId="50577"/>
    <cellStyle name="Total (line) 4 5 40 2 2" xfId="50578"/>
    <cellStyle name="Total (line) 4 5 40 2 3" xfId="50579"/>
    <cellStyle name="Total (line) 4 5 40 2 4" xfId="50580"/>
    <cellStyle name="Total (line) 4 5 40 3" xfId="50581"/>
    <cellStyle name="Total (line) 4 5 40 4" xfId="50582"/>
    <cellStyle name="Total (line) 4 5 40 5" xfId="50583"/>
    <cellStyle name="Total (line) 4 5 41" xfId="7054"/>
    <cellStyle name="Total (line) 4 5 41 2" xfId="50584"/>
    <cellStyle name="Total (line) 4 5 41 2 2" xfId="50585"/>
    <cellStyle name="Total (line) 4 5 41 2 3" xfId="50586"/>
    <cellStyle name="Total (line) 4 5 41 2 4" xfId="50587"/>
    <cellStyle name="Total (line) 4 5 41 3" xfId="50588"/>
    <cellStyle name="Total (line) 4 5 41 4" xfId="50589"/>
    <cellStyle name="Total (line) 4 5 41 5" xfId="50590"/>
    <cellStyle name="Total (line) 4 5 42" xfId="7055"/>
    <cellStyle name="Total (line) 4 5 42 2" xfId="50591"/>
    <cellStyle name="Total (line) 4 5 42 2 2" xfId="50592"/>
    <cellStyle name="Total (line) 4 5 42 2 3" xfId="50593"/>
    <cellStyle name="Total (line) 4 5 42 2 4" xfId="50594"/>
    <cellStyle name="Total (line) 4 5 42 3" xfId="50595"/>
    <cellStyle name="Total (line) 4 5 42 4" xfId="50596"/>
    <cellStyle name="Total (line) 4 5 42 5" xfId="50597"/>
    <cellStyle name="Total (line) 4 5 43" xfId="7056"/>
    <cellStyle name="Total (line) 4 5 43 2" xfId="50598"/>
    <cellStyle name="Total (line) 4 5 43 2 2" xfId="50599"/>
    <cellStyle name="Total (line) 4 5 43 2 3" xfId="50600"/>
    <cellStyle name="Total (line) 4 5 43 2 4" xfId="50601"/>
    <cellStyle name="Total (line) 4 5 43 3" xfId="50602"/>
    <cellStyle name="Total (line) 4 5 43 4" xfId="50603"/>
    <cellStyle name="Total (line) 4 5 43 5" xfId="50604"/>
    <cellStyle name="Total (line) 4 5 44" xfId="7057"/>
    <cellStyle name="Total (line) 4 5 44 2" xfId="50605"/>
    <cellStyle name="Total (line) 4 5 44 2 2" xfId="50606"/>
    <cellStyle name="Total (line) 4 5 44 2 3" xfId="50607"/>
    <cellStyle name="Total (line) 4 5 44 2 4" xfId="50608"/>
    <cellStyle name="Total (line) 4 5 44 3" xfId="50609"/>
    <cellStyle name="Total (line) 4 5 44 4" xfId="50610"/>
    <cellStyle name="Total (line) 4 5 44 5" xfId="50611"/>
    <cellStyle name="Total (line) 4 5 45" xfId="50612"/>
    <cellStyle name="Total (line) 4 5 45 2" xfId="50613"/>
    <cellStyle name="Total (line) 4 5 45 3" xfId="50614"/>
    <cellStyle name="Total (line) 4 5 45 4" xfId="50615"/>
    <cellStyle name="Total (line) 4 5 46" xfId="50616"/>
    <cellStyle name="Total (line) 4 5 46 2" xfId="50617"/>
    <cellStyle name="Total (line) 4 5 46 3" xfId="50618"/>
    <cellStyle name="Total (line) 4 5 46 4" xfId="50619"/>
    <cellStyle name="Total (line) 4 5 47" xfId="50620"/>
    <cellStyle name="Total (line) 4 5 48" xfId="50621"/>
    <cellStyle name="Total (line) 4 5 49" xfId="50622"/>
    <cellStyle name="Total (line) 4 5 5" xfId="7058"/>
    <cellStyle name="Total (line) 4 5 5 2" xfId="50623"/>
    <cellStyle name="Total (line) 4 5 5 2 2" xfId="50624"/>
    <cellStyle name="Total (line) 4 5 5 2 3" xfId="50625"/>
    <cellStyle name="Total (line) 4 5 5 2 4" xfId="50626"/>
    <cellStyle name="Total (line) 4 5 5 3" xfId="50627"/>
    <cellStyle name="Total (line) 4 5 5 4" xfId="50628"/>
    <cellStyle name="Total (line) 4 5 5 5" xfId="50629"/>
    <cellStyle name="Total (line) 4 5 6" xfId="7059"/>
    <cellStyle name="Total (line) 4 5 6 2" xfId="50630"/>
    <cellStyle name="Total (line) 4 5 6 2 2" xfId="50631"/>
    <cellStyle name="Total (line) 4 5 6 2 3" xfId="50632"/>
    <cellStyle name="Total (line) 4 5 6 2 4" xfId="50633"/>
    <cellStyle name="Total (line) 4 5 6 3" xfId="50634"/>
    <cellStyle name="Total (line) 4 5 6 4" xfId="50635"/>
    <cellStyle name="Total (line) 4 5 6 5" xfId="50636"/>
    <cellStyle name="Total (line) 4 5 7" xfId="7060"/>
    <cellStyle name="Total (line) 4 5 7 2" xfId="50637"/>
    <cellStyle name="Total (line) 4 5 7 2 2" xfId="50638"/>
    <cellStyle name="Total (line) 4 5 7 2 3" xfId="50639"/>
    <cellStyle name="Total (line) 4 5 7 2 4" xfId="50640"/>
    <cellStyle name="Total (line) 4 5 7 3" xfId="50641"/>
    <cellStyle name="Total (line) 4 5 7 4" xfId="50642"/>
    <cellStyle name="Total (line) 4 5 7 5" xfId="50643"/>
    <cellStyle name="Total (line) 4 5 8" xfId="7061"/>
    <cellStyle name="Total (line) 4 5 8 2" xfId="50644"/>
    <cellStyle name="Total (line) 4 5 8 2 2" xfId="50645"/>
    <cellStyle name="Total (line) 4 5 8 2 3" xfId="50646"/>
    <cellStyle name="Total (line) 4 5 8 2 4" xfId="50647"/>
    <cellStyle name="Total (line) 4 5 8 3" xfId="50648"/>
    <cellStyle name="Total (line) 4 5 8 4" xfId="50649"/>
    <cellStyle name="Total (line) 4 5 8 5" xfId="50650"/>
    <cellStyle name="Total (line) 4 5 9" xfId="7062"/>
    <cellStyle name="Total (line) 4 5 9 2" xfId="50651"/>
    <cellStyle name="Total (line) 4 5 9 2 2" xfId="50652"/>
    <cellStyle name="Total (line) 4 5 9 2 3" xfId="50653"/>
    <cellStyle name="Total (line) 4 5 9 2 4" xfId="50654"/>
    <cellStyle name="Total (line) 4 5 9 3" xfId="50655"/>
    <cellStyle name="Total (line) 4 5 9 4" xfId="50656"/>
    <cellStyle name="Total (line) 4 5 9 5" xfId="50657"/>
    <cellStyle name="Total (line) 4 6" xfId="7063"/>
    <cellStyle name="Total (line) 4 6 2" xfId="50658"/>
    <cellStyle name="Total (line) 4 6 2 2" xfId="50659"/>
    <cellStyle name="Total (line) 4 6 2 3" xfId="50660"/>
    <cellStyle name="Total (line) 4 6 2 4" xfId="50661"/>
    <cellStyle name="Total (line) 4 6 3" xfId="50662"/>
    <cellStyle name="Total (line) 4 6 4" xfId="50663"/>
    <cellStyle name="Total (line) 4 6 5" xfId="50664"/>
    <cellStyle name="Total (line) 4 7" xfId="7064"/>
    <cellStyle name="Total (line) 4 7 2" xfId="50665"/>
    <cellStyle name="Total (line) 4 7 2 2" xfId="50666"/>
    <cellStyle name="Total (line) 4 7 2 3" xfId="50667"/>
    <cellStyle name="Total (line) 4 7 2 4" xfId="50668"/>
    <cellStyle name="Total (line) 4 7 3" xfId="50669"/>
    <cellStyle name="Total (line) 4 7 4" xfId="50670"/>
    <cellStyle name="Total (line) 4 7 5" xfId="50671"/>
    <cellStyle name="Total (line) 4 8" xfId="7065"/>
    <cellStyle name="Total (line) 4 8 2" xfId="50672"/>
    <cellStyle name="Total (line) 4 8 2 2" xfId="50673"/>
    <cellStyle name="Total (line) 4 8 2 3" xfId="50674"/>
    <cellStyle name="Total (line) 4 8 2 4" xfId="50675"/>
    <cellStyle name="Total (line) 4 8 3" xfId="50676"/>
    <cellStyle name="Total (line) 4 8 4" xfId="50677"/>
    <cellStyle name="Total (line) 4 8 5" xfId="50678"/>
    <cellStyle name="Total (line) 4 9" xfId="7066"/>
    <cellStyle name="Total (line) 4 9 2" xfId="50679"/>
    <cellStyle name="Total (line) 4 9 2 2" xfId="50680"/>
    <cellStyle name="Total (line) 4 9 2 3" xfId="50681"/>
    <cellStyle name="Total (line) 4 9 2 4" xfId="50682"/>
    <cellStyle name="Total (line) 4 9 3" xfId="50683"/>
    <cellStyle name="Total (line) 4 9 4" xfId="50684"/>
    <cellStyle name="Total (line) 4 9 5" xfId="50685"/>
    <cellStyle name="Total (line) 5" xfId="7067"/>
    <cellStyle name="Total (line) 5 10" xfId="7068"/>
    <cellStyle name="Total (line) 5 10 2" xfId="50686"/>
    <cellStyle name="Total (line) 5 10 2 2" xfId="50687"/>
    <cellStyle name="Total (line) 5 10 2 3" xfId="50688"/>
    <cellStyle name="Total (line) 5 10 2 4" xfId="50689"/>
    <cellStyle name="Total (line) 5 10 3" xfId="50690"/>
    <cellStyle name="Total (line) 5 10 4" xfId="50691"/>
    <cellStyle name="Total (line) 5 10 5" xfId="50692"/>
    <cellStyle name="Total (line) 5 11" xfId="7069"/>
    <cellStyle name="Total (line) 5 11 2" xfId="50693"/>
    <cellStyle name="Total (line) 5 11 2 2" xfId="50694"/>
    <cellStyle name="Total (line) 5 11 2 3" xfId="50695"/>
    <cellStyle name="Total (line) 5 11 2 4" xfId="50696"/>
    <cellStyle name="Total (line) 5 11 3" xfId="50697"/>
    <cellStyle name="Total (line) 5 11 4" xfId="50698"/>
    <cellStyle name="Total (line) 5 11 5" xfId="50699"/>
    <cellStyle name="Total (line) 5 12" xfId="7070"/>
    <cellStyle name="Total (line) 5 12 2" xfId="50700"/>
    <cellStyle name="Total (line) 5 12 2 2" xfId="50701"/>
    <cellStyle name="Total (line) 5 12 2 3" xfId="50702"/>
    <cellStyle name="Total (line) 5 12 2 4" xfId="50703"/>
    <cellStyle name="Total (line) 5 12 3" xfId="50704"/>
    <cellStyle name="Total (line) 5 12 4" xfId="50705"/>
    <cellStyle name="Total (line) 5 12 5" xfId="50706"/>
    <cellStyle name="Total (line) 5 13" xfId="7071"/>
    <cellStyle name="Total (line) 5 13 2" xfId="50707"/>
    <cellStyle name="Total (line) 5 13 2 2" xfId="50708"/>
    <cellStyle name="Total (line) 5 13 2 3" xfId="50709"/>
    <cellStyle name="Total (line) 5 13 2 4" xfId="50710"/>
    <cellStyle name="Total (line) 5 13 3" xfId="50711"/>
    <cellStyle name="Total (line) 5 13 4" xfId="50712"/>
    <cellStyle name="Total (line) 5 13 5" xfId="50713"/>
    <cellStyle name="Total (line) 5 14" xfId="7072"/>
    <cellStyle name="Total (line) 5 14 2" xfId="50714"/>
    <cellStyle name="Total (line) 5 14 2 2" xfId="50715"/>
    <cellStyle name="Total (line) 5 14 2 3" xfId="50716"/>
    <cellStyle name="Total (line) 5 14 2 4" xfId="50717"/>
    <cellStyle name="Total (line) 5 14 3" xfId="50718"/>
    <cellStyle name="Total (line) 5 14 4" xfId="50719"/>
    <cellStyle name="Total (line) 5 14 5" xfId="50720"/>
    <cellStyle name="Total (line) 5 15" xfId="7073"/>
    <cellStyle name="Total (line) 5 15 2" xfId="50721"/>
    <cellStyle name="Total (line) 5 15 2 2" xfId="50722"/>
    <cellStyle name="Total (line) 5 15 2 3" xfId="50723"/>
    <cellStyle name="Total (line) 5 15 2 4" xfId="50724"/>
    <cellStyle name="Total (line) 5 15 3" xfId="50725"/>
    <cellStyle name="Total (line) 5 15 4" xfId="50726"/>
    <cellStyle name="Total (line) 5 15 5" xfId="50727"/>
    <cellStyle name="Total (line) 5 16" xfId="7074"/>
    <cellStyle name="Total (line) 5 16 2" xfId="50728"/>
    <cellStyle name="Total (line) 5 16 2 2" xfId="50729"/>
    <cellStyle name="Total (line) 5 16 2 3" xfId="50730"/>
    <cellStyle name="Total (line) 5 16 2 4" xfId="50731"/>
    <cellStyle name="Total (line) 5 16 3" xfId="50732"/>
    <cellStyle name="Total (line) 5 16 4" xfId="50733"/>
    <cellStyle name="Total (line) 5 16 5" xfId="50734"/>
    <cellStyle name="Total (line) 5 17" xfId="7075"/>
    <cellStyle name="Total (line) 5 17 2" xfId="50735"/>
    <cellStyle name="Total (line) 5 17 2 2" xfId="50736"/>
    <cellStyle name="Total (line) 5 17 2 3" xfId="50737"/>
    <cellStyle name="Total (line) 5 17 2 4" xfId="50738"/>
    <cellStyle name="Total (line) 5 17 3" xfId="50739"/>
    <cellStyle name="Total (line) 5 17 4" xfId="50740"/>
    <cellStyle name="Total (line) 5 17 5" xfId="50741"/>
    <cellStyle name="Total (line) 5 18" xfId="7076"/>
    <cellStyle name="Total (line) 5 18 2" xfId="50742"/>
    <cellStyle name="Total (line) 5 18 2 2" xfId="50743"/>
    <cellStyle name="Total (line) 5 18 2 3" xfId="50744"/>
    <cellStyle name="Total (line) 5 18 2 4" xfId="50745"/>
    <cellStyle name="Total (line) 5 18 3" xfId="50746"/>
    <cellStyle name="Total (line) 5 18 4" xfId="50747"/>
    <cellStyle name="Total (line) 5 18 5" xfId="50748"/>
    <cellStyle name="Total (line) 5 19" xfId="7077"/>
    <cellStyle name="Total (line) 5 19 2" xfId="50749"/>
    <cellStyle name="Total (line) 5 19 2 2" xfId="50750"/>
    <cellStyle name="Total (line) 5 19 2 3" xfId="50751"/>
    <cellStyle name="Total (line) 5 19 2 4" xfId="50752"/>
    <cellStyle name="Total (line) 5 19 3" xfId="50753"/>
    <cellStyle name="Total (line) 5 19 4" xfId="50754"/>
    <cellStyle name="Total (line) 5 19 5" xfId="50755"/>
    <cellStyle name="Total (line) 5 2" xfId="7078"/>
    <cellStyle name="Total (line) 5 2 10" xfId="7079"/>
    <cellStyle name="Total (line) 5 2 10 2" xfId="50756"/>
    <cellStyle name="Total (line) 5 2 10 2 2" xfId="50757"/>
    <cellStyle name="Total (line) 5 2 10 2 3" xfId="50758"/>
    <cellStyle name="Total (line) 5 2 10 2 4" xfId="50759"/>
    <cellStyle name="Total (line) 5 2 10 3" xfId="50760"/>
    <cellStyle name="Total (line) 5 2 10 4" xfId="50761"/>
    <cellStyle name="Total (line) 5 2 10 5" xfId="50762"/>
    <cellStyle name="Total (line) 5 2 11" xfId="7080"/>
    <cellStyle name="Total (line) 5 2 11 2" xfId="50763"/>
    <cellStyle name="Total (line) 5 2 11 2 2" xfId="50764"/>
    <cellStyle name="Total (line) 5 2 11 2 3" xfId="50765"/>
    <cellStyle name="Total (line) 5 2 11 2 4" xfId="50766"/>
    <cellStyle name="Total (line) 5 2 11 3" xfId="50767"/>
    <cellStyle name="Total (line) 5 2 11 4" xfId="50768"/>
    <cellStyle name="Total (line) 5 2 11 5" xfId="50769"/>
    <cellStyle name="Total (line) 5 2 12" xfId="7081"/>
    <cellStyle name="Total (line) 5 2 12 2" xfId="50770"/>
    <cellStyle name="Total (line) 5 2 12 2 2" xfId="50771"/>
    <cellStyle name="Total (line) 5 2 12 2 3" xfId="50772"/>
    <cellStyle name="Total (line) 5 2 12 2 4" xfId="50773"/>
    <cellStyle name="Total (line) 5 2 12 3" xfId="50774"/>
    <cellStyle name="Total (line) 5 2 12 4" xfId="50775"/>
    <cellStyle name="Total (line) 5 2 12 5" xfId="50776"/>
    <cellStyle name="Total (line) 5 2 13" xfId="7082"/>
    <cellStyle name="Total (line) 5 2 13 2" xfId="50777"/>
    <cellStyle name="Total (line) 5 2 13 2 2" xfId="50778"/>
    <cellStyle name="Total (line) 5 2 13 2 3" xfId="50779"/>
    <cellStyle name="Total (line) 5 2 13 2 4" xfId="50780"/>
    <cellStyle name="Total (line) 5 2 13 3" xfId="50781"/>
    <cellStyle name="Total (line) 5 2 13 4" xfId="50782"/>
    <cellStyle name="Total (line) 5 2 13 5" xfId="50783"/>
    <cellStyle name="Total (line) 5 2 14" xfId="7083"/>
    <cellStyle name="Total (line) 5 2 14 2" xfId="50784"/>
    <cellStyle name="Total (line) 5 2 14 2 2" xfId="50785"/>
    <cellStyle name="Total (line) 5 2 14 2 3" xfId="50786"/>
    <cellStyle name="Total (line) 5 2 14 2 4" xfId="50787"/>
    <cellStyle name="Total (line) 5 2 14 3" xfId="50788"/>
    <cellStyle name="Total (line) 5 2 14 4" xfId="50789"/>
    <cellStyle name="Total (line) 5 2 14 5" xfId="50790"/>
    <cellStyle name="Total (line) 5 2 15" xfId="7084"/>
    <cellStyle name="Total (line) 5 2 15 2" xfId="50791"/>
    <cellStyle name="Total (line) 5 2 15 2 2" xfId="50792"/>
    <cellStyle name="Total (line) 5 2 15 2 3" xfId="50793"/>
    <cellStyle name="Total (line) 5 2 15 2 4" xfId="50794"/>
    <cellStyle name="Total (line) 5 2 15 3" xfId="50795"/>
    <cellStyle name="Total (line) 5 2 15 4" xfId="50796"/>
    <cellStyle name="Total (line) 5 2 15 5" xfId="50797"/>
    <cellStyle name="Total (line) 5 2 16" xfId="7085"/>
    <cellStyle name="Total (line) 5 2 16 2" xfId="50798"/>
    <cellStyle name="Total (line) 5 2 16 2 2" xfId="50799"/>
    <cellStyle name="Total (line) 5 2 16 2 3" xfId="50800"/>
    <cellStyle name="Total (line) 5 2 16 2 4" xfId="50801"/>
    <cellStyle name="Total (line) 5 2 16 3" xfId="50802"/>
    <cellStyle name="Total (line) 5 2 16 4" xfId="50803"/>
    <cellStyle name="Total (line) 5 2 16 5" xfId="50804"/>
    <cellStyle name="Total (line) 5 2 17" xfId="7086"/>
    <cellStyle name="Total (line) 5 2 17 2" xfId="50805"/>
    <cellStyle name="Total (line) 5 2 17 2 2" xfId="50806"/>
    <cellStyle name="Total (line) 5 2 17 2 3" xfId="50807"/>
    <cellStyle name="Total (line) 5 2 17 2 4" xfId="50808"/>
    <cellStyle name="Total (line) 5 2 17 3" xfId="50809"/>
    <cellStyle name="Total (line) 5 2 17 4" xfId="50810"/>
    <cellStyle name="Total (line) 5 2 17 5" xfId="50811"/>
    <cellStyle name="Total (line) 5 2 18" xfId="7087"/>
    <cellStyle name="Total (line) 5 2 18 2" xfId="50812"/>
    <cellStyle name="Total (line) 5 2 18 2 2" xfId="50813"/>
    <cellStyle name="Total (line) 5 2 18 2 3" xfId="50814"/>
    <cellStyle name="Total (line) 5 2 18 2 4" xfId="50815"/>
    <cellStyle name="Total (line) 5 2 18 3" xfId="50816"/>
    <cellStyle name="Total (line) 5 2 18 4" xfId="50817"/>
    <cellStyle name="Total (line) 5 2 18 5" xfId="50818"/>
    <cellStyle name="Total (line) 5 2 19" xfId="7088"/>
    <cellStyle name="Total (line) 5 2 19 2" xfId="50819"/>
    <cellStyle name="Total (line) 5 2 19 2 2" xfId="50820"/>
    <cellStyle name="Total (line) 5 2 19 2 3" xfId="50821"/>
    <cellStyle name="Total (line) 5 2 19 2 4" xfId="50822"/>
    <cellStyle name="Total (line) 5 2 19 3" xfId="50823"/>
    <cellStyle name="Total (line) 5 2 19 4" xfId="50824"/>
    <cellStyle name="Total (line) 5 2 19 5" xfId="50825"/>
    <cellStyle name="Total (line) 5 2 2" xfId="7089"/>
    <cellStyle name="Total (line) 5 2 2 2" xfId="50826"/>
    <cellStyle name="Total (line) 5 2 2 2 2" xfId="50827"/>
    <cellStyle name="Total (line) 5 2 2 2 3" xfId="50828"/>
    <cellStyle name="Total (line) 5 2 2 2 4" xfId="50829"/>
    <cellStyle name="Total (line) 5 2 2 3" xfId="50830"/>
    <cellStyle name="Total (line) 5 2 2 4" xfId="50831"/>
    <cellStyle name="Total (line) 5 2 2 5" xfId="50832"/>
    <cellStyle name="Total (line) 5 2 20" xfId="7090"/>
    <cellStyle name="Total (line) 5 2 20 2" xfId="50833"/>
    <cellStyle name="Total (line) 5 2 20 2 2" xfId="50834"/>
    <cellStyle name="Total (line) 5 2 20 2 3" xfId="50835"/>
    <cellStyle name="Total (line) 5 2 20 2 4" xfId="50836"/>
    <cellStyle name="Total (line) 5 2 20 3" xfId="50837"/>
    <cellStyle name="Total (line) 5 2 20 4" xfId="50838"/>
    <cellStyle name="Total (line) 5 2 20 5" xfId="50839"/>
    <cellStyle name="Total (line) 5 2 21" xfId="7091"/>
    <cellStyle name="Total (line) 5 2 21 2" xfId="50840"/>
    <cellStyle name="Total (line) 5 2 21 2 2" xfId="50841"/>
    <cellStyle name="Total (line) 5 2 21 2 3" xfId="50842"/>
    <cellStyle name="Total (line) 5 2 21 2 4" xfId="50843"/>
    <cellStyle name="Total (line) 5 2 21 3" xfId="50844"/>
    <cellStyle name="Total (line) 5 2 21 4" xfId="50845"/>
    <cellStyle name="Total (line) 5 2 21 5" xfId="50846"/>
    <cellStyle name="Total (line) 5 2 22" xfId="7092"/>
    <cellStyle name="Total (line) 5 2 22 2" xfId="50847"/>
    <cellStyle name="Total (line) 5 2 22 2 2" xfId="50848"/>
    <cellStyle name="Total (line) 5 2 22 2 3" xfId="50849"/>
    <cellStyle name="Total (line) 5 2 22 2 4" xfId="50850"/>
    <cellStyle name="Total (line) 5 2 22 3" xfId="50851"/>
    <cellStyle name="Total (line) 5 2 22 4" xfId="50852"/>
    <cellStyle name="Total (line) 5 2 22 5" xfId="50853"/>
    <cellStyle name="Total (line) 5 2 23" xfId="7093"/>
    <cellStyle name="Total (line) 5 2 23 2" xfId="50854"/>
    <cellStyle name="Total (line) 5 2 23 2 2" xfId="50855"/>
    <cellStyle name="Total (line) 5 2 23 2 3" xfId="50856"/>
    <cellStyle name="Total (line) 5 2 23 2 4" xfId="50857"/>
    <cellStyle name="Total (line) 5 2 23 3" xfId="50858"/>
    <cellStyle name="Total (line) 5 2 23 4" xfId="50859"/>
    <cellStyle name="Total (line) 5 2 23 5" xfId="50860"/>
    <cellStyle name="Total (line) 5 2 24" xfId="7094"/>
    <cellStyle name="Total (line) 5 2 24 2" xfId="50861"/>
    <cellStyle name="Total (line) 5 2 24 2 2" xfId="50862"/>
    <cellStyle name="Total (line) 5 2 24 2 3" xfId="50863"/>
    <cellStyle name="Total (line) 5 2 24 2 4" xfId="50864"/>
    <cellStyle name="Total (line) 5 2 24 3" xfId="50865"/>
    <cellStyle name="Total (line) 5 2 24 4" xfId="50866"/>
    <cellStyle name="Total (line) 5 2 24 5" xfId="50867"/>
    <cellStyle name="Total (line) 5 2 25" xfId="7095"/>
    <cellStyle name="Total (line) 5 2 25 2" xfId="50868"/>
    <cellStyle name="Total (line) 5 2 25 2 2" xfId="50869"/>
    <cellStyle name="Total (line) 5 2 25 2 3" xfId="50870"/>
    <cellStyle name="Total (line) 5 2 25 2 4" xfId="50871"/>
    <cellStyle name="Total (line) 5 2 25 3" xfId="50872"/>
    <cellStyle name="Total (line) 5 2 25 4" xfId="50873"/>
    <cellStyle name="Total (line) 5 2 25 5" xfId="50874"/>
    <cellStyle name="Total (line) 5 2 26" xfId="7096"/>
    <cellStyle name="Total (line) 5 2 26 2" xfId="50875"/>
    <cellStyle name="Total (line) 5 2 26 2 2" xfId="50876"/>
    <cellStyle name="Total (line) 5 2 26 2 3" xfId="50877"/>
    <cellStyle name="Total (line) 5 2 26 2 4" xfId="50878"/>
    <cellStyle name="Total (line) 5 2 26 3" xfId="50879"/>
    <cellStyle name="Total (line) 5 2 26 4" xfId="50880"/>
    <cellStyle name="Total (line) 5 2 26 5" xfId="50881"/>
    <cellStyle name="Total (line) 5 2 27" xfId="7097"/>
    <cellStyle name="Total (line) 5 2 27 2" xfId="50882"/>
    <cellStyle name="Total (line) 5 2 27 2 2" xfId="50883"/>
    <cellStyle name="Total (line) 5 2 27 2 3" xfId="50884"/>
    <cellStyle name="Total (line) 5 2 27 2 4" xfId="50885"/>
    <cellStyle name="Total (line) 5 2 27 3" xfId="50886"/>
    <cellStyle name="Total (line) 5 2 27 4" xfId="50887"/>
    <cellStyle name="Total (line) 5 2 27 5" xfId="50888"/>
    <cellStyle name="Total (line) 5 2 28" xfId="7098"/>
    <cellStyle name="Total (line) 5 2 28 2" xfId="50889"/>
    <cellStyle name="Total (line) 5 2 28 2 2" xfId="50890"/>
    <cellStyle name="Total (line) 5 2 28 2 3" xfId="50891"/>
    <cellStyle name="Total (line) 5 2 28 2 4" xfId="50892"/>
    <cellStyle name="Total (line) 5 2 28 3" xfId="50893"/>
    <cellStyle name="Total (line) 5 2 28 4" xfId="50894"/>
    <cellStyle name="Total (line) 5 2 28 5" xfId="50895"/>
    <cellStyle name="Total (line) 5 2 29" xfId="7099"/>
    <cellStyle name="Total (line) 5 2 29 2" xfId="50896"/>
    <cellStyle name="Total (line) 5 2 29 2 2" xfId="50897"/>
    <cellStyle name="Total (line) 5 2 29 2 3" xfId="50898"/>
    <cellStyle name="Total (line) 5 2 29 2 4" xfId="50899"/>
    <cellStyle name="Total (line) 5 2 29 3" xfId="50900"/>
    <cellStyle name="Total (line) 5 2 29 4" xfId="50901"/>
    <cellStyle name="Total (line) 5 2 29 5" xfId="50902"/>
    <cellStyle name="Total (line) 5 2 3" xfId="7100"/>
    <cellStyle name="Total (line) 5 2 3 2" xfId="50903"/>
    <cellStyle name="Total (line) 5 2 3 2 2" xfId="50904"/>
    <cellStyle name="Total (line) 5 2 3 2 3" xfId="50905"/>
    <cellStyle name="Total (line) 5 2 3 2 4" xfId="50906"/>
    <cellStyle name="Total (line) 5 2 3 3" xfId="50907"/>
    <cellStyle name="Total (line) 5 2 3 4" xfId="50908"/>
    <cellStyle name="Total (line) 5 2 3 5" xfId="50909"/>
    <cellStyle name="Total (line) 5 2 30" xfId="7101"/>
    <cellStyle name="Total (line) 5 2 30 2" xfId="50910"/>
    <cellStyle name="Total (line) 5 2 30 2 2" xfId="50911"/>
    <cellStyle name="Total (line) 5 2 30 2 3" xfId="50912"/>
    <cellStyle name="Total (line) 5 2 30 2 4" xfId="50913"/>
    <cellStyle name="Total (line) 5 2 30 3" xfId="50914"/>
    <cellStyle name="Total (line) 5 2 30 4" xfId="50915"/>
    <cellStyle name="Total (line) 5 2 30 5" xfId="50916"/>
    <cellStyle name="Total (line) 5 2 31" xfId="7102"/>
    <cellStyle name="Total (line) 5 2 31 2" xfId="50917"/>
    <cellStyle name="Total (line) 5 2 31 2 2" xfId="50918"/>
    <cellStyle name="Total (line) 5 2 31 2 3" xfId="50919"/>
    <cellStyle name="Total (line) 5 2 31 2 4" xfId="50920"/>
    <cellStyle name="Total (line) 5 2 31 3" xfId="50921"/>
    <cellStyle name="Total (line) 5 2 31 4" xfId="50922"/>
    <cellStyle name="Total (line) 5 2 31 5" xfId="50923"/>
    <cellStyle name="Total (line) 5 2 32" xfId="7103"/>
    <cellStyle name="Total (line) 5 2 32 2" xfId="50924"/>
    <cellStyle name="Total (line) 5 2 32 2 2" xfId="50925"/>
    <cellStyle name="Total (line) 5 2 32 2 3" xfId="50926"/>
    <cellStyle name="Total (line) 5 2 32 2 4" xfId="50927"/>
    <cellStyle name="Total (line) 5 2 32 3" xfId="50928"/>
    <cellStyle name="Total (line) 5 2 32 4" xfId="50929"/>
    <cellStyle name="Total (line) 5 2 32 5" xfId="50930"/>
    <cellStyle name="Total (line) 5 2 33" xfId="7104"/>
    <cellStyle name="Total (line) 5 2 33 2" xfId="50931"/>
    <cellStyle name="Total (line) 5 2 33 2 2" xfId="50932"/>
    <cellStyle name="Total (line) 5 2 33 2 3" xfId="50933"/>
    <cellStyle name="Total (line) 5 2 33 2 4" xfId="50934"/>
    <cellStyle name="Total (line) 5 2 33 3" xfId="50935"/>
    <cellStyle name="Total (line) 5 2 33 4" xfId="50936"/>
    <cellStyle name="Total (line) 5 2 33 5" xfId="50937"/>
    <cellStyle name="Total (line) 5 2 34" xfId="7105"/>
    <cellStyle name="Total (line) 5 2 34 2" xfId="50938"/>
    <cellStyle name="Total (line) 5 2 34 2 2" xfId="50939"/>
    <cellStyle name="Total (line) 5 2 34 2 3" xfId="50940"/>
    <cellStyle name="Total (line) 5 2 34 2 4" xfId="50941"/>
    <cellStyle name="Total (line) 5 2 34 3" xfId="50942"/>
    <cellStyle name="Total (line) 5 2 34 4" xfId="50943"/>
    <cellStyle name="Total (line) 5 2 34 5" xfId="50944"/>
    <cellStyle name="Total (line) 5 2 35" xfId="7106"/>
    <cellStyle name="Total (line) 5 2 35 2" xfId="50945"/>
    <cellStyle name="Total (line) 5 2 35 2 2" xfId="50946"/>
    <cellStyle name="Total (line) 5 2 35 2 3" xfId="50947"/>
    <cellStyle name="Total (line) 5 2 35 2 4" xfId="50948"/>
    <cellStyle name="Total (line) 5 2 35 3" xfId="50949"/>
    <cellStyle name="Total (line) 5 2 35 4" xfId="50950"/>
    <cellStyle name="Total (line) 5 2 35 5" xfId="50951"/>
    <cellStyle name="Total (line) 5 2 36" xfId="7107"/>
    <cellStyle name="Total (line) 5 2 36 2" xfId="50952"/>
    <cellStyle name="Total (line) 5 2 36 2 2" xfId="50953"/>
    <cellStyle name="Total (line) 5 2 36 2 3" xfId="50954"/>
    <cellStyle name="Total (line) 5 2 36 2 4" xfId="50955"/>
    <cellStyle name="Total (line) 5 2 36 3" xfId="50956"/>
    <cellStyle name="Total (line) 5 2 36 4" xfId="50957"/>
    <cellStyle name="Total (line) 5 2 36 5" xfId="50958"/>
    <cellStyle name="Total (line) 5 2 37" xfId="7108"/>
    <cellStyle name="Total (line) 5 2 37 2" xfId="50959"/>
    <cellStyle name="Total (line) 5 2 37 2 2" xfId="50960"/>
    <cellStyle name="Total (line) 5 2 37 2 3" xfId="50961"/>
    <cellStyle name="Total (line) 5 2 37 2 4" xfId="50962"/>
    <cellStyle name="Total (line) 5 2 37 3" xfId="50963"/>
    <cellStyle name="Total (line) 5 2 37 4" xfId="50964"/>
    <cellStyle name="Total (line) 5 2 37 5" xfId="50965"/>
    <cellStyle name="Total (line) 5 2 38" xfId="7109"/>
    <cellStyle name="Total (line) 5 2 38 2" xfId="50966"/>
    <cellStyle name="Total (line) 5 2 38 2 2" xfId="50967"/>
    <cellStyle name="Total (line) 5 2 38 2 3" xfId="50968"/>
    <cellStyle name="Total (line) 5 2 38 2 4" xfId="50969"/>
    <cellStyle name="Total (line) 5 2 38 3" xfId="50970"/>
    <cellStyle name="Total (line) 5 2 38 4" xfId="50971"/>
    <cellStyle name="Total (line) 5 2 38 5" xfId="50972"/>
    <cellStyle name="Total (line) 5 2 39" xfId="7110"/>
    <cellStyle name="Total (line) 5 2 39 2" xfId="50973"/>
    <cellStyle name="Total (line) 5 2 39 2 2" xfId="50974"/>
    <cellStyle name="Total (line) 5 2 39 2 3" xfId="50975"/>
    <cellStyle name="Total (line) 5 2 39 2 4" xfId="50976"/>
    <cellStyle name="Total (line) 5 2 39 3" xfId="50977"/>
    <cellStyle name="Total (line) 5 2 39 4" xfId="50978"/>
    <cellStyle name="Total (line) 5 2 39 5" xfId="50979"/>
    <cellStyle name="Total (line) 5 2 4" xfId="7111"/>
    <cellStyle name="Total (line) 5 2 4 2" xfId="50980"/>
    <cellStyle name="Total (line) 5 2 4 2 2" xfId="50981"/>
    <cellStyle name="Total (line) 5 2 4 2 3" xfId="50982"/>
    <cellStyle name="Total (line) 5 2 4 2 4" xfId="50983"/>
    <cellStyle name="Total (line) 5 2 4 3" xfId="50984"/>
    <cellStyle name="Total (line) 5 2 4 4" xfId="50985"/>
    <cellStyle name="Total (line) 5 2 4 5" xfId="50986"/>
    <cellStyle name="Total (line) 5 2 40" xfId="7112"/>
    <cellStyle name="Total (line) 5 2 40 2" xfId="50987"/>
    <cellStyle name="Total (line) 5 2 40 2 2" xfId="50988"/>
    <cellStyle name="Total (line) 5 2 40 2 3" xfId="50989"/>
    <cellStyle name="Total (line) 5 2 40 2 4" xfId="50990"/>
    <cellStyle name="Total (line) 5 2 40 3" xfId="50991"/>
    <cellStyle name="Total (line) 5 2 40 4" xfId="50992"/>
    <cellStyle name="Total (line) 5 2 40 5" xfId="50993"/>
    <cellStyle name="Total (line) 5 2 41" xfId="7113"/>
    <cellStyle name="Total (line) 5 2 41 2" xfId="50994"/>
    <cellStyle name="Total (line) 5 2 41 2 2" xfId="50995"/>
    <cellStyle name="Total (line) 5 2 41 2 3" xfId="50996"/>
    <cellStyle name="Total (line) 5 2 41 2 4" xfId="50997"/>
    <cellStyle name="Total (line) 5 2 41 3" xfId="50998"/>
    <cellStyle name="Total (line) 5 2 41 4" xfId="50999"/>
    <cellStyle name="Total (line) 5 2 41 5" xfId="51000"/>
    <cellStyle name="Total (line) 5 2 42" xfId="7114"/>
    <cellStyle name="Total (line) 5 2 42 2" xfId="51001"/>
    <cellStyle name="Total (line) 5 2 42 2 2" xfId="51002"/>
    <cellStyle name="Total (line) 5 2 42 2 3" xfId="51003"/>
    <cellStyle name="Total (line) 5 2 42 2 4" xfId="51004"/>
    <cellStyle name="Total (line) 5 2 42 3" xfId="51005"/>
    <cellStyle name="Total (line) 5 2 42 4" xfId="51006"/>
    <cellStyle name="Total (line) 5 2 42 5" xfId="51007"/>
    <cellStyle name="Total (line) 5 2 43" xfId="7115"/>
    <cellStyle name="Total (line) 5 2 43 2" xfId="51008"/>
    <cellStyle name="Total (line) 5 2 43 2 2" xfId="51009"/>
    <cellStyle name="Total (line) 5 2 43 2 3" xfId="51010"/>
    <cellStyle name="Total (line) 5 2 43 2 4" xfId="51011"/>
    <cellStyle name="Total (line) 5 2 43 3" xfId="51012"/>
    <cellStyle name="Total (line) 5 2 43 4" xfId="51013"/>
    <cellStyle name="Total (line) 5 2 43 5" xfId="51014"/>
    <cellStyle name="Total (line) 5 2 44" xfId="7116"/>
    <cellStyle name="Total (line) 5 2 44 2" xfId="51015"/>
    <cellStyle name="Total (line) 5 2 44 2 2" xfId="51016"/>
    <cellStyle name="Total (line) 5 2 44 2 3" xfId="51017"/>
    <cellStyle name="Total (line) 5 2 44 2 4" xfId="51018"/>
    <cellStyle name="Total (line) 5 2 44 3" xfId="51019"/>
    <cellStyle name="Total (line) 5 2 44 4" xfId="51020"/>
    <cellStyle name="Total (line) 5 2 44 5" xfId="51021"/>
    <cellStyle name="Total (line) 5 2 45" xfId="51022"/>
    <cellStyle name="Total (line) 5 2 45 2" xfId="51023"/>
    <cellStyle name="Total (line) 5 2 45 3" xfId="51024"/>
    <cellStyle name="Total (line) 5 2 45 4" xfId="51025"/>
    <cellStyle name="Total (line) 5 2 46" xfId="51026"/>
    <cellStyle name="Total (line) 5 2 46 2" xfId="51027"/>
    <cellStyle name="Total (line) 5 2 46 3" xfId="51028"/>
    <cellStyle name="Total (line) 5 2 46 4" xfId="51029"/>
    <cellStyle name="Total (line) 5 2 47" xfId="51030"/>
    <cellStyle name="Total (line) 5 2 48" xfId="51031"/>
    <cellStyle name="Total (line) 5 2 49" xfId="51032"/>
    <cellStyle name="Total (line) 5 2 5" xfId="7117"/>
    <cellStyle name="Total (line) 5 2 5 2" xfId="51033"/>
    <cellStyle name="Total (line) 5 2 5 2 2" xfId="51034"/>
    <cellStyle name="Total (line) 5 2 5 2 3" xfId="51035"/>
    <cellStyle name="Total (line) 5 2 5 2 4" xfId="51036"/>
    <cellStyle name="Total (line) 5 2 5 3" xfId="51037"/>
    <cellStyle name="Total (line) 5 2 5 4" xfId="51038"/>
    <cellStyle name="Total (line) 5 2 5 5" xfId="51039"/>
    <cellStyle name="Total (line) 5 2 6" xfId="7118"/>
    <cellStyle name="Total (line) 5 2 6 2" xfId="51040"/>
    <cellStyle name="Total (line) 5 2 6 2 2" xfId="51041"/>
    <cellStyle name="Total (line) 5 2 6 2 3" xfId="51042"/>
    <cellStyle name="Total (line) 5 2 6 2 4" xfId="51043"/>
    <cellStyle name="Total (line) 5 2 6 3" xfId="51044"/>
    <cellStyle name="Total (line) 5 2 6 4" xfId="51045"/>
    <cellStyle name="Total (line) 5 2 6 5" xfId="51046"/>
    <cellStyle name="Total (line) 5 2 7" xfId="7119"/>
    <cellStyle name="Total (line) 5 2 7 2" xfId="51047"/>
    <cellStyle name="Total (line) 5 2 7 2 2" xfId="51048"/>
    <cellStyle name="Total (line) 5 2 7 2 3" xfId="51049"/>
    <cellStyle name="Total (line) 5 2 7 2 4" xfId="51050"/>
    <cellStyle name="Total (line) 5 2 7 3" xfId="51051"/>
    <cellStyle name="Total (line) 5 2 7 4" xfId="51052"/>
    <cellStyle name="Total (line) 5 2 7 5" xfId="51053"/>
    <cellStyle name="Total (line) 5 2 8" xfId="7120"/>
    <cellStyle name="Total (line) 5 2 8 2" xfId="51054"/>
    <cellStyle name="Total (line) 5 2 8 2 2" xfId="51055"/>
    <cellStyle name="Total (line) 5 2 8 2 3" xfId="51056"/>
    <cellStyle name="Total (line) 5 2 8 2 4" xfId="51057"/>
    <cellStyle name="Total (line) 5 2 8 3" xfId="51058"/>
    <cellStyle name="Total (line) 5 2 8 4" xfId="51059"/>
    <cellStyle name="Total (line) 5 2 8 5" xfId="51060"/>
    <cellStyle name="Total (line) 5 2 9" xfId="7121"/>
    <cellStyle name="Total (line) 5 2 9 2" xfId="51061"/>
    <cellStyle name="Total (line) 5 2 9 2 2" xfId="51062"/>
    <cellStyle name="Total (line) 5 2 9 2 3" xfId="51063"/>
    <cellStyle name="Total (line) 5 2 9 2 4" xfId="51064"/>
    <cellStyle name="Total (line) 5 2 9 3" xfId="51065"/>
    <cellStyle name="Total (line) 5 2 9 4" xfId="51066"/>
    <cellStyle name="Total (line) 5 2 9 5" xfId="51067"/>
    <cellStyle name="Total (line) 5 20" xfId="7122"/>
    <cellStyle name="Total (line) 5 20 2" xfId="51068"/>
    <cellStyle name="Total (line) 5 20 2 2" xfId="51069"/>
    <cellStyle name="Total (line) 5 20 2 3" xfId="51070"/>
    <cellStyle name="Total (line) 5 20 2 4" xfId="51071"/>
    <cellStyle name="Total (line) 5 20 3" xfId="51072"/>
    <cellStyle name="Total (line) 5 20 4" xfId="51073"/>
    <cellStyle name="Total (line) 5 20 5" xfId="51074"/>
    <cellStyle name="Total (line) 5 21" xfId="7123"/>
    <cellStyle name="Total (line) 5 21 2" xfId="51075"/>
    <cellStyle name="Total (line) 5 21 2 2" xfId="51076"/>
    <cellStyle name="Total (line) 5 21 2 3" xfId="51077"/>
    <cellStyle name="Total (line) 5 21 2 4" xfId="51078"/>
    <cellStyle name="Total (line) 5 21 3" xfId="51079"/>
    <cellStyle name="Total (line) 5 21 4" xfId="51080"/>
    <cellStyle name="Total (line) 5 21 5" xfId="51081"/>
    <cellStyle name="Total (line) 5 22" xfId="7124"/>
    <cellStyle name="Total (line) 5 22 2" xfId="51082"/>
    <cellStyle name="Total (line) 5 22 2 2" xfId="51083"/>
    <cellStyle name="Total (line) 5 22 2 3" xfId="51084"/>
    <cellStyle name="Total (line) 5 22 2 4" xfId="51085"/>
    <cellStyle name="Total (line) 5 22 3" xfId="51086"/>
    <cellStyle name="Total (line) 5 22 4" xfId="51087"/>
    <cellStyle name="Total (line) 5 22 5" xfId="51088"/>
    <cellStyle name="Total (line) 5 23" xfId="7125"/>
    <cellStyle name="Total (line) 5 23 2" xfId="51089"/>
    <cellStyle name="Total (line) 5 23 2 2" xfId="51090"/>
    <cellStyle name="Total (line) 5 23 2 3" xfId="51091"/>
    <cellStyle name="Total (line) 5 23 2 4" xfId="51092"/>
    <cellStyle name="Total (line) 5 23 3" xfId="51093"/>
    <cellStyle name="Total (line) 5 23 4" xfId="51094"/>
    <cellStyle name="Total (line) 5 23 5" xfId="51095"/>
    <cellStyle name="Total (line) 5 24" xfId="7126"/>
    <cellStyle name="Total (line) 5 24 2" xfId="51096"/>
    <cellStyle name="Total (line) 5 24 2 2" xfId="51097"/>
    <cellStyle name="Total (line) 5 24 2 3" xfId="51098"/>
    <cellStyle name="Total (line) 5 24 2 4" xfId="51099"/>
    <cellStyle name="Total (line) 5 24 3" xfId="51100"/>
    <cellStyle name="Total (line) 5 24 4" xfId="51101"/>
    <cellStyle name="Total (line) 5 24 5" xfId="51102"/>
    <cellStyle name="Total (line) 5 25" xfId="7127"/>
    <cellStyle name="Total (line) 5 25 2" xfId="51103"/>
    <cellStyle name="Total (line) 5 25 2 2" xfId="51104"/>
    <cellStyle name="Total (line) 5 25 2 3" xfId="51105"/>
    <cellStyle name="Total (line) 5 25 2 4" xfId="51106"/>
    <cellStyle name="Total (line) 5 25 3" xfId="51107"/>
    <cellStyle name="Total (line) 5 25 4" xfId="51108"/>
    <cellStyle name="Total (line) 5 25 5" xfId="51109"/>
    <cellStyle name="Total (line) 5 26" xfId="7128"/>
    <cellStyle name="Total (line) 5 26 2" xfId="51110"/>
    <cellStyle name="Total (line) 5 26 2 2" xfId="51111"/>
    <cellStyle name="Total (line) 5 26 2 3" xfId="51112"/>
    <cellStyle name="Total (line) 5 26 2 4" xfId="51113"/>
    <cellStyle name="Total (line) 5 26 3" xfId="51114"/>
    <cellStyle name="Total (line) 5 26 4" xfId="51115"/>
    <cellStyle name="Total (line) 5 26 5" xfId="51116"/>
    <cellStyle name="Total (line) 5 27" xfId="7129"/>
    <cellStyle name="Total (line) 5 27 2" xfId="51117"/>
    <cellStyle name="Total (line) 5 27 2 2" xfId="51118"/>
    <cellStyle name="Total (line) 5 27 2 3" xfId="51119"/>
    <cellStyle name="Total (line) 5 27 2 4" xfId="51120"/>
    <cellStyle name="Total (line) 5 27 3" xfId="51121"/>
    <cellStyle name="Total (line) 5 27 4" xfId="51122"/>
    <cellStyle name="Total (line) 5 27 5" xfId="51123"/>
    <cellStyle name="Total (line) 5 28" xfId="7130"/>
    <cellStyle name="Total (line) 5 28 2" xfId="51124"/>
    <cellStyle name="Total (line) 5 28 2 2" xfId="51125"/>
    <cellStyle name="Total (line) 5 28 2 3" xfId="51126"/>
    <cellStyle name="Total (line) 5 28 2 4" xfId="51127"/>
    <cellStyle name="Total (line) 5 28 3" xfId="51128"/>
    <cellStyle name="Total (line) 5 28 4" xfId="51129"/>
    <cellStyle name="Total (line) 5 28 5" xfId="51130"/>
    <cellStyle name="Total (line) 5 29" xfId="7131"/>
    <cellStyle name="Total (line) 5 29 2" xfId="51131"/>
    <cellStyle name="Total (line) 5 29 2 2" xfId="51132"/>
    <cellStyle name="Total (line) 5 29 2 3" xfId="51133"/>
    <cellStyle name="Total (line) 5 29 2 4" xfId="51134"/>
    <cellStyle name="Total (line) 5 29 3" xfId="51135"/>
    <cellStyle name="Total (line) 5 29 4" xfId="51136"/>
    <cellStyle name="Total (line) 5 29 5" xfId="51137"/>
    <cellStyle name="Total (line) 5 3" xfId="7132"/>
    <cellStyle name="Total (line) 5 3 2" xfId="51138"/>
    <cellStyle name="Total (line) 5 3 2 2" xfId="51139"/>
    <cellStyle name="Total (line) 5 3 2 3" xfId="51140"/>
    <cellStyle name="Total (line) 5 3 2 4" xfId="51141"/>
    <cellStyle name="Total (line) 5 3 3" xfId="51142"/>
    <cellStyle name="Total (line) 5 3 4" xfId="51143"/>
    <cellStyle name="Total (line) 5 3 5" xfId="51144"/>
    <cellStyle name="Total (line) 5 30" xfId="7133"/>
    <cellStyle name="Total (line) 5 30 2" xfId="51145"/>
    <cellStyle name="Total (line) 5 30 2 2" xfId="51146"/>
    <cellStyle name="Total (line) 5 30 2 3" xfId="51147"/>
    <cellStyle name="Total (line) 5 30 2 4" xfId="51148"/>
    <cellStyle name="Total (line) 5 30 3" xfId="51149"/>
    <cellStyle name="Total (line) 5 30 4" xfId="51150"/>
    <cellStyle name="Total (line) 5 30 5" xfId="51151"/>
    <cellStyle name="Total (line) 5 31" xfId="7134"/>
    <cellStyle name="Total (line) 5 31 2" xfId="51152"/>
    <cellStyle name="Total (line) 5 31 2 2" xfId="51153"/>
    <cellStyle name="Total (line) 5 31 2 3" xfId="51154"/>
    <cellStyle name="Total (line) 5 31 2 4" xfId="51155"/>
    <cellStyle name="Total (line) 5 31 3" xfId="51156"/>
    <cellStyle name="Total (line) 5 31 4" xfId="51157"/>
    <cellStyle name="Total (line) 5 31 5" xfId="51158"/>
    <cellStyle name="Total (line) 5 32" xfId="7135"/>
    <cellStyle name="Total (line) 5 32 2" xfId="51159"/>
    <cellStyle name="Total (line) 5 32 2 2" xfId="51160"/>
    <cellStyle name="Total (line) 5 32 2 3" xfId="51161"/>
    <cellStyle name="Total (line) 5 32 2 4" xfId="51162"/>
    <cellStyle name="Total (line) 5 32 3" xfId="51163"/>
    <cellStyle name="Total (line) 5 32 4" xfId="51164"/>
    <cellStyle name="Total (line) 5 32 5" xfId="51165"/>
    <cellStyle name="Total (line) 5 33" xfId="7136"/>
    <cellStyle name="Total (line) 5 33 2" xfId="51166"/>
    <cellStyle name="Total (line) 5 33 2 2" xfId="51167"/>
    <cellStyle name="Total (line) 5 33 2 3" xfId="51168"/>
    <cellStyle name="Total (line) 5 33 2 4" xfId="51169"/>
    <cellStyle name="Total (line) 5 33 3" xfId="51170"/>
    <cellStyle name="Total (line) 5 33 4" xfId="51171"/>
    <cellStyle name="Total (line) 5 33 5" xfId="51172"/>
    <cellStyle name="Total (line) 5 34" xfId="7137"/>
    <cellStyle name="Total (line) 5 34 2" xfId="51173"/>
    <cellStyle name="Total (line) 5 34 2 2" xfId="51174"/>
    <cellStyle name="Total (line) 5 34 2 3" xfId="51175"/>
    <cellStyle name="Total (line) 5 34 2 4" xfId="51176"/>
    <cellStyle name="Total (line) 5 34 3" xfId="51177"/>
    <cellStyle name="Total (line) 5 34 4" xfId="51178"/>
    <cellStyle name="Total (line) 5 34 5" xfId="51179"/>
    <cellStyle name="Total (line) 5 35" xfId="7138"/>
    <cellStyle name="Total (line) 5 35 2" xfId="51180"/>
    <cellStyle name="Total (line) 5 35 2 2" xfId="51181"/>
    <cellStyle name="Total (line) 5 35 2 3" xfId="51182"/>
    <cellStyle name="Total (line) 5 35 2 4" xfId="51183"/>
    <cellStyle name="Total (line) 5 35 3" xfId="51184"/>
    <cellStyle name="Total (line) 5 35 4" xfId="51185"/>
    <cellStyle name="Total (line) 5 35 5" xfId="51186"/>
    <cellStyle name="Total (line) 5 36" xfId="7139"/>
    <cellStyle name="Total (line) 5 36 2" xfId="51187"/>
    <cellStyle name="Total (line) 5 36 2 2" xfId="51188"/>
    <cellStyle name="Total (line) 5 36 2 3" xfId="51189"/>
    <cellStyle name="Total (line) 5 36 2 4" xfId="51190"/>
    <cellStyle name="Total (line) 5 36 3" xfId="51191"/>
    <cellStyle name="Total (line) 5 36 4" xfId="51192"/>
    <cellStyle name="Total (line) 5 36 5" xfId="51193"/>
    <cellStyle name="Total (line) 5 37" xfId="7140"/>
    <cellStyle name="Total (line) 5 37 2" xfId="51194"/>
    <cellStyle name="Total (line) 5 37 2 2" xfId="51195"/>
    <cellStyle name="Total (line) 5 37 2 3" xfId="51196"/>
    <cellStyle name="Total (line) 5 37 2 4" xfId="51197"/>
    <cellStyle name="Total (line) 5 37 3" xfId="51198"/>
    <cellStyle name="Total (line) 5 37 4" xfId="51199"/>
    <cellStyle name="Total (line) 5 37 5" xfId="51200"/>
    <cellStyle name="Total (line) 5 38" xfId="7141"/>
    <cellStyle name="Total (line) 5 38 2" xfId="51201"/>
    <cellStyle name="Total (line) 5 38 2 2" xfId="51202"/>
    <cellStyle name="Total (line) 5 38 2 3" xfId="51203"/>
    <cellStyle name="Total (line) 5 38 2 4" xfId="51204"/>
    <cellStyle name="Total (line) 5 38 3" xfId="51205"/>
    <cellStyle name="Total (line) 5 38 4" xfId="51206"/>
    <cellStyle name="Total (line) 5 38 5" xfId="51207"/>
    <cellStyle name="Total (line) 5 39" xfId="7142"/>
    <cellStyle name="Total (line) 5 39 2" xfId="51208"/>
    <cellStyle name="Total (line) 5 39 2 2" xfId="51209"/>
    <cellStyle name="Total (line) 5 39 2 3" xfId="51210"/>
    <cellStyle name="Total (line) 5 39 2 4" xfId="51211"/>
    <cellStyle name="Total (line) 5 39 3" xfId="51212"/>
    <cellStyle name="Total (line) 5 39 4" xfId="51213"/>
    <cellStyle name="Total (line) 5 39 5" xfId="51214"/>
    <cellStyle name="Total (line) 5 4" xfId="7143"/>
    <cellStyle name="Total (line) 5 4 2" xfId="51215"/>
    <cellStyle name="Total (line) 5 4 2 2" xfId="51216"/>
    <cellStyle name="Total (line) 5 4 2 3" xfId="51217"/>
    <cellStyle name="Total (line) 5 4 2 4" xfId="51218"/>
    <cellStyle name="Total (line) 5 4 3" xfId="51219"/>
    <cellStyle name="Total (line) 5 4 4" xfId="51220"/>
    <cellStyle name="Total (line) 5 4 5" xfId="51221"/>
    <cellStyle name="Total (line) 5 40" xfId="7144"/>
    <cellStyle name="Total (line) 5 40 2" xfId="51222"/>
    <cellStyle name="Total (line) 5 40 2 2" xfId="51223"/>
    <cellStyle name="Total (line) 5 40 2 3" xfId="51224"/>
    <cellStyle name="Total (line) 5 40 2 4" xfId="51225"/>
    <cellStyle name="Total (line) 5 40 3" xfId="51226"/>
    <cellStyle name="Total (line) 5 40 4" xfId="51227"/>
    <cellStyle name="Total (line) 5 40 5" xfId="51228"/>
    <cellStyle name="Total (line) 5 41" xfId="7145"/>
    <cellStyle name="Total (line) 5 41 2" xfId="51229"/>
    <cellStyle name="Total (line) 5 41 2 2" xfId="51230"/>
    <cellStyle name="Total (line) 5 41 2 3" xfId="51231"/>
    <cellStyle name="Total (line) 5 41 2 4" xfId="51232"/>
    <cellStyle name="Total (line) 5 41 3" xfId="51233"/>
    <cellStyle name="Total (line) 5 41 4" xfId="51234"/>
    <cellStyle name="Total (line) 5 41 5" xfId="51235"/>
    <cellStyle name="Total (line) 5 42" xfId="7146"/>
    <cellStyle name="Total (line) 5 42 2" xfId="51236"/>
    <cellStyle name="Total (line) 5 42 2 2" xfId="51237"/>
    <cellStyle name="Total (line) 5 42 2 3" xfId="51238"/>
    <cellStyle name="Total (line) 5 42 2 4" xfId="51239"/>
    <cellStyle name="Total (line) 5 42 3" xfId="51240"/>
    <cellStyle name="Total (line) 5 42 4" xfId="51241"/>
    <cellStyle name="Total (line) 5 42 5" xfId="51242"/>
    <cellStyle name="Total (line) 5 43" xfId="7147"/>
    <cellStyle name="Total (line) 5 43 2" xfId="51243"/>
    <cellStyle name="Total (line) 5 43 2 2" xfId="51244"/>
    <cellStyle name="Total (line) 5 43 2 3" xfId="51245"/>
    <cellStyle name="Total (line) 5 43 2 4" xfId="51246"/>
    <cellStyle name="Total (line) 5 43 3" xfId="51247"/>
    <cellStyle name="Total (line) 5 43 4" xfId="51248"/>
    <cellStyle name="Total (line) 5 43 5" xfId="51249"/>
    <cellStyle name="Total (line) 5 44" xfId="7148"/>
    <cellStyle name="Total (line) 5 44 2" xfId="51250"/>
    <cellStyle name="Total (line) 5 44 2 2" xfId="51251"/>
    <cellStyle name="Total (line) 5 44 2 3" xfId="51252"/>
    <cellStyle name="Total (line) 5 44 2 4" xfId="51253"/>
    <cellStyle name="Total (line) 5 44 3" xfId="51254"/>
    <cellStyle name="Total (line) 5 44 4" xfId="51255"/>
    <cellStyle name="Total (line) 5 44 5" xfId="51256"/>
    <cellStyle name="Total (line) 5 45" xfId="7149"/>
    <cellStyle name="Total (line) 5 45 2" xfId="51257"/>
    <cellStyle name="Total (line) 5 45 2 2" xfId="51258"/>
    <cellStyle name="Total (line) 5 45 2 3" xfId="51259"/>
    <cellStyle name="Total (line) 5 45 2 4" xfId="51260"/>
    <cellStyle name="Total (line) 5 45 3" xfId="51261"/>
    <cellStyle name="Total (line) 5 45 4" xfId="51262"/>
    <cellStyle name="Total (line) 5 45 5" xfId="51263"/>
    <cellStyle name="Total (line) 5 46" xfId="51264"/>
    <cellStyle name="Total (line) 5 46 2" xfId="51265"/>
    <cellStyle name="Total (line) 5 46 3" xfId="51266"/>
    <cellStyle name="Total (line) 5 46 4" xfId="51267"/>
    <cellStyle name="Total (line) 5 47" xfId="51268"/>
    <cellStyle name="Total (line) 5 47 2" xfId="51269"/>
    <cellStyle name="Total (line) 5 47 3" xfId="51270"/>
    <cellStyle name="Total (line) 5 47 4" xfId="51271"/>
    <cellStyle name="Total (line) 5 48" xfId="51272"/>
    <cellStyle name="Total (line) 5 49" xfId="51273"/>
    <cellStyle name="Total (line) 5 5" xfId="7150"/>
    <cellStyle name="Total (line) 5 5 2" xfId="51274"/>
    <cellStyle name="Total (line) 5 5 2 2" xfId="51275"/>
    <cellStyle name="Total (line) 5 5 2 3" xfId="51276"/>
    <cellStyle name="Total (line) 5 5 2 4" xfId="51277"/>
    <cellStyle name="Total (line) 5 5 3" xfId="51278"/>
    <cellStyle name="Total (line) 5 5 4" xfId="51279"/>
    <cellStyle name="Total (line) 5 5 5" xfId="51280"/>
    <cellStyle name="Total (line) 5 50" xfId="51281"/>
    <cellStyle name="Total (line) 5 6" xfId="7151"/>
    <cellStyle name="Total (line) 5 6 2" xfId="51282"/>
    <cellStyle name="Total (line) 5 6 2 2" xfId="51283"/>
    <cellStyle name="Total (line) 5 6 2 3" xfId="51284"/>
    <cellStyle name="Total (line) 5 6 2 4" xfId="51285"/>
    <cellStyle name="Total (line) 5 6 3" xfId="51286"/>
    <cellStyle name="Total (line) 5 6 4" xfId="51287"/>
    <cellStyle name="Total (line) 5 6 5" xfId="51288"/>
    <cellStyle name="Total (line) 5 7" xfId="7152"/>
    <cellStyle name="Total (line) 5 7 2" xfId="51289"/>
    <cellStyle name="Total (line) 5 7 2 2" xfId="51290"/>
    <cellStyle name="Total (line) 5 7 2 3" xfId="51291"/>
    <cellStyle name="Total (line) 5 7 2 4" xfId="51292"/>
    <cellStyle name="Total (line) 5 7 3" xfId="51293"/>
    <cellStyle name="Total (line) 5 7 4" xfId="51294"/>
    <cellStyle name="Total (line) 5 7 5" xfId="51295"/>
    <cellStyle name="Total (line) 5 8" xfId="7153"/>
    <cellStyle name="Total (line) 5 8 2" xfId="51296"/>
    <cellStyle name="Total (line) 5 8 2 2" xfId="51297"/>
    <cellStyle name="Total (line) 5 8 2 3" xfId="51298"/>
    <cellStyle name="Total (line) 5 8 2 4" xfId="51299"/>
    <cellStyle name="Total (line) 5 8 3" xfId="51300"/>
    <cellStyle name="Total (line) 5 8 4" xfId="51301"/>
    <cellStyle name="Total (line) 5 8 5" xfId="51302"/>
    <cellStyle name="Total (line) 5 9" xfId="7154"/>
    <cellStyle name="Total (line) 5 9 2" xfId="51303"/>
    <cellStyle name="Total (line) 5 9 2 2" xfId="51304"/>
    <cellStyle name="Total (line) 5 9 2 3" xfId="51305"/>
    <cellStyle name="Total (line) 5 9 2 4" xfId="51306"/>
    <cellStyle name="Total (line) 5 9 3" xfId="51307"/>
    <cellStyle name="Total (line) 5 9 4" xfId="51308"/>
    <cellStyle name="Total (line) 5 9 5" xfId="51309"/>
    <cellStyle name="Total (line) 6" xfId="7155"/>
    <cellStyle name="Total (line) 6 10" xfId="7156"/>
    <cellStyle name="Total (line) 6 10 2" xfId="51310"/>
    <cellStyle name="Total (line) 6 10 2 2" xfId="51311"/>
    <cellStyle name="Total (line) 6 10 2 3" xfId="51312"/>
    <cellStyle name="Total (line) 6 10 2 4" xfId="51313"/>
    <cellStyle name="Total (line) 6 10 3" xfId="51314"/>
    <cellStyle name="Total (line) 6 10 4" xfId="51315"/>
    <cellStyle name="Total (line) 6 10 5" xfId="51316"/>
    <cellStyle name="Total (line) 6 11" xfId="7157"/>
    <cellStyle name="Total (line) 6 11 2" xfId="51317"/>
    <cellStyle name="Total (line) 6 11 2 2" xfId="51318"/>
    <cellStyle name="Total (line) 6 11 2 3" xfId="51319"/>
    <cellStyle name="Total (line) 6 11 2 4" xfId="51320"/>
    <cellStyle name="Total (line) 6 11 3" xfId="51321"/>
    <cellStyle name="Total (line) 6 11 4" xfId="51322"/>
    <cellStyle name="Total (line) 6 11 5" xfId="51323"/>
    <cellStyle name="Total (line) 6 12" xfId="7158"/>
    <cellStyle name="Total (line) 6 12 2" xfId="51324"/>
    <cellStyle name="Total (line) 6 12 2 2" xfId="51325"/>
    <cellStyle name="Total (line) 6 12 2 3" xfId="51326"/>
    <cellStyle name="Total (line) 6 12 2 4" xfId="51327"/>
    <cellStyle name="Total (line) 6 12 3" xfId="51328"/>
    <cellStyle name="Total (line) 6 12 4" xfId="51329"/>
    <cellStyle name="Total (line) 6 12 5" xfId="51330"/>
    <cellStyle name="Total (line) 6 13" xfId="7159"/>
    <cellStyle name="Total (line) 6 13 2" xfId="51331"/>
    <cellStyle name="Total (line) 6 13 2 2" xfId="51332"/>
    <cellStyle name="Total (line) 6 13 2 3" xfId="51333"/>
    <cellStyle name="Total (line) 6 13 2 4" xfId="51334"/>
    <cellStyle name="Total (line) 6 13 3" xfId="51335"/>
    <cellStyle name="Total (line) 6 13 4" xfId="51336"/>
    <cellStyle name="Total (line) 6 13 5" xfId="51337"/>
    <cellStyle name="Total (line) 6 14" xfId="7160"/>
    <cellStyle name="Total (line) 6 14 2" xfId="51338"/>
    <cellStyle name="Total (line) 6 14 2 2" xfId="51339"/>
    <cellStyle name="Total (line) 6 14 2 3" xfId="51340"/>
    <cellStyle name="Total (line) 6 14 2 4" xfId="51341"/>
    <cellStyle name="Total (line) 6 14 3" xfId="51342"/>
    <cellStyle name="Total (line) 6 14 4" xfId="51343"/>
    <cellStyle name="Total (line) 6 14 5" xfId="51344"/>
    <cellStyle name="Total (line) 6 15" xfId="7161"/>
    <cellStyle name="Total (line) 6 15 2" xfId="51345"/>
    <cellStyle name="Total (line) 6 15 2 2" xfId="51346"/>
    <cellStyle name="Total (line) 6 15 2 3" xfId="51347"/>
    <cellStyle name="Total (line) 6 15 2 4" xfId="51348"/>
    <cellStyle name="Total (line) 6 15 3" xfId="51349"/>
    <cellStyle name="Total (line) 6 15 4" xfId="51350"/>
    <cellStyle name="Total (line) 6 15 5" xfId="51351"/>
    <cellStyle name="Total (line) 6 16" xfId="7162"/>
    <cellStyle name="Total (line) 6 16 2" xfId="51352"/>
    <cellStyle name="Total (line) 6 16 2 2" xfId="51353"/>
    <cellStyle name="Total (line) 6 16 2 3" xfId="51354"/>
    <cellStyle name="Total (line) 6 16 2 4" xfId="51355"/>
    <cellStyle name="Total (line) 6 16 3" xfId="51356"/>
    <cellStyle name="Total (line) 6 16 4" xfId="51357"/>
    <cellStyle name="Total (line) 6 16 5" xfId="51358"/>
    <cellStyle name="Total (line) 6 17" xfId="7163"/>
    <cellStyle name="Total (line) 6 17 2" xfId="51359"/>
    <cellStyle name="Total (line) 6 17 2 2" xfId="51360"/>
    <cellStyle name="Total (line) 6 17 2 3" xfId="51361"/>
    <cellStyle name="Total (line) 6 17 2 4" xfId="51362"/>
    <cellStyle name="Total (line) 6 17 3" xfId="51363"/>
    <cellStyle name="Total (line) 6 17 4" xfId="51364"/>
    <cellStyle name="Total (line) 6 17 5" xfId="51365"/>
    <cellStyle name="Total (line) 6 18" xfId="7164"/>
    <cellStyle name="Total (line) 6 18 2" xfId="51366"/>
    <cellStyle name="Total (line) 6 18 2 2" xfId="51367"/>
    <cellStyle name="Total (line) 6 18 2 3" xfId="51368"/>
    <cellStyle name="Total (line) 6 18 2 4" xfId="51369"/>
    <cellStyle name="Total (line) 6 18 3" xfId="51370"/>
    <cellStyle name="Total (line) 6 18 4" xfId="51371"/>
    <cellStyle name="Total (line) 6 18 5" xfId="51372"/>
    <cellStyle name="Total (line) 6 19" xfId="7165"/>
    <cellStyle name="Total (line) 6 19 2" xfId="51373"/>
    <cellStyle name="Total (line) 6 19 2 2" xfId="51374"/>
    <cellStyle name="Total (line) 6 19 2 3" xfId="51375"/>
    <cellStyle name="Total (line) 6 19 2 4" xfId="51376"/>
    <cellStyle name="Total (line) 6 19 3" xfId="51377"/>
    <cellStyle name="Total (line) 6 19 4" xfId="51378"/>
    <cellStyle name="Total (line) 6 19 5" xfId="51379"/>
    <cellStyle name="Total (line) 6 2" xfId="7166"/>
    <cellStyle name="Total (line) 6 2 10" xfId="7167"/>
    <cellStyle name="Total (line) 6 2 10 2" xfId="51380"/>
    <cellStyle name="Total (line) 6 2 10 2 2" xfId="51381"/>
    <cellStyle name="Total (line) 6 2 10 2 3" xfId="51382"/>
    <cellStyle name="Total (line) 6 2 10 2 4" xfId="51383"/>
    <cellStyle name="Total (line) 6 2 10 3" xfId="51384"/>
    <cellStyle name="Total (line) 6 2 10 4" xfId="51385"/>
    <cellStyle name="Total (line) 6 2 10 5" xfId="51386"/>
    <cellStyle name="Total (line) 6 2 11" xfId="7168"/>
    <cellStyle name="Total (line) 6 2 11 2" xfId="51387"/>
    <cellStyle name="Total (line) 6 2 11 2 2" xfId="51388"/>
    <cellStyle name="Total (line) 6 2 11 2 3" xfId="51389"/>
    <cellStyle name="Total (line) 6 2 11 2 4" xfId="51390"/>
    <cellStyle name="Total (line) 6 2 11 3" xfId="51391"/>
    <cellStyle name="Total (line) 6 2 11 4" xfId="51392"/>
    <cellStyle name="Total (line) 6 2 11 5" xfId="51393"/>
    <cellStyle name="Total (line) 6 2 12" xfId="7169"/>
    <cellStyle name="Total (line) 6 2 12 2" xfId="51394"/>
    <cellStyle name="Total (line) 6 2 12 2 2" xfId="51395"/>
    <cellStyle name="Total (line) 6 2 12 2 3" xfId="51396"/>
    <cellStyle name="Total (line) 6 2 12 2 4" xfId="51397"/>
    <cellStyle name="Total (line) 6 2 12 3" xfId="51398"/>
    <cellStyle name="Total (line) 6 2 12 4" xfId="51399"/>
    <cellStyle name="Total (line) 6 2 12 5" xfId="51400"/>
    <cellStyle name="Total (line) 6 2 13" xfId="7170"/>
    <cellStyle name="Total (line) 6 2 13 2" xfId="51401"/>
    <cellStyle name="Total (line) 6 2 13 2 2" xfId="51402"/>
    <cellStyle name="Total (line) 6 2 13 2 3" xfId="51403"/>
    <cellStyle name="Total (line) 6 2 13 2 4" xfId="51404"/>
    <cellStyle name="Total (line) 6 2 13 3" xfId="51405"/>
    <cellStyle name="Total (line) 6 2 13 4" xfId="51406"/>
    <cellStyle name="Total (line) 6 2 13 5" xfId="51407"/>
    <cellStyle name="Total (line) 6 2 14" xfId="7171"/>
    <cellStyle name="Total (line) 6 2 14 2" xfId="51408"/>
    <cellStyle name="Total (line) 6 2 14 2 2" xfId="51409"/>
    <cellStyle name="Total (line) 6 2 14 2 3" xfId="51410"/>
    <cellStyle name="Total (line) 6 2 14 2 4" xfId="51411"/>
    <cellStyle name="Total (line) 6 2 14 3" xfId="51412"/>
    <cellStyle name="Total (line) 6 2 14 4" xfId="51413"/>
    <cellStyle name="Total (line) 6 2 14 5" xfId="51414"/>
    <cellStyle name="Total (line) 6 2 15" xfId="7172"/>
    <cellStyle name="Total (line) 6 2 15 2" xfId="51415"/>
    <cellStyle name="Total (line) 6 2 15 2 2" xfId="51416"/>
    <cellStyle name="Total (line) 6 2 15 2 3" xfId="51417"/>
    <cellStyle name="Total (line) 6 2 15 2 4" xfId="51418"/>
    <cellStyle name="Total (line) 6 2 15 3" xfId="51419"/>
    <cellStyle name="Total (line) 6 2 15 4" xfId="51420"/>
    <cellStyle name="Total (line) 6 2 15 5" xfId="51421"/>
    <cellStyle name="Total (line) 6 2 16" xfId="7173"/>
    <cellStyle name="Total (line) 6 2 16 2" xfId="51422"/>
    <cellStyle name="Total (line) 6 2 16 2 2" xfId="51423"/>
    <cellStyle name="Total (line) 6 2 16 2 3" xfId="51424"/>
    <cellStyle name="Total (line) 6 2 16 2 4" xfId="51425"/>
    <cellStyle name="Total (line) 6 2 16 3" xfId="51426"/>
    <cellStyle name="Total (line) 6 2 16 4" xfId="51427"/>
    <cellStyle name="Total (line) 6 2 16 5" xfId="51428"/>
    <cellStyle name="Total (line) 6 2 17" xfId="7174"/>
    <cellStyle name="Total (line) 6 2 17 2" xfId="51429"/>
    <cellStyle name="Total (line) 6 2 17 2 2" xfId="51430"/>
    <cellStyle name="Total (line) 6 2 17 2 3" xfId="51431"/>
    <cellStyle name="Total (line) 6 2 17 2 4" xfId="51432"/>
    <cellStyle name="Total (line) 6 2 17 3" xfId="51433"/>
    <cellStyle name="Total (line) 6 2 17 4" xfId="51434"/>
    <cellStyle name="Total (line) 6 2 17 5" xfId="51435"/>
    <cellStyle name="Total (line) 6 2 18" xfId="7175"/>
    <cellStyle name="Total (line) 6 2 18 2" xfId="51436"/>
    <cellStyle name="Total (line) 6 2 18 2 2" xfId="51437"/>
    <cellStyle name="Total (line) 6 2 18 2 3" xfId="51438"/>
    <cellStyle name="Total (line) 6 2 18 2 4" xfId="51439"/>
    <cellStyle name="Total (line) 6 2 18 3" xfId="51440"/>
    <cellStyle name="Total (line) 6 2 18 4" xfId="51441"/>
    <cellStyle name="Total (line) 6 2 18 5" xfId="51442"/>
    <cellStyle name="Total (line) 6 2 19" xfId="7176"/>
    <cellStyle name="Total (line) 6 2 19 2" xfId="51443"/>
    <cellStyle name="Total (line) 6 2 19 2 2" xfId="51444"/>
    <cellStyle name="Total (line) 6 2 19 2 3" xfId="51445"/>
    <cellStyle name="Total (line) 6 2 19 2 4" xfId="51446"/>
    <cellStyle name="Total (line) 6 2 19 3" xfId="51447"/>
    <cellStyle name="Total (line) 6 2 19 4" xfId="51448"/>
    <cellStyle name="Total (line) 6 2 19 5" xfId="51449"/>
    <cellStyle name="Total (line) 6 2 2" xfId="7177"/>
    <cellStyle name="Total (line) 6 2 2 2" xfId="51450"/>
    <cellStyle name="Total (line) 6 2 2 2 2" xfId="51451"/>
    <cellStyle name="Total (line) 6 2 2 2 3" xfId="51452"/>
    <cellStyle name="Total (line) 6 2 2 2 4" xfId="51453"/>
    <cellStyle name="Total (line) 6 2 2 3" xfId="51454"/>
    <cellStyle name="Total (line) 6 2 2 4" xfId="51455"/>
    <cellStyle name="Total (line) 6 2 2 5" xfId="51456"/>
    <cellStyle name="Total (line) 6 2 20" xfId="7178"/>
    <cellStyle name="Total (line) 6 2 20 2" xfId="51457"/>
    <cellStyle name="Total (line) 6 2 20 2 2" xfId="51458"/>
    <cellStyle name="Total (line) 6 2 20 2 3" xfId="51459"/>
    <cellStyle name="Total (line) 6 2 20 2 4" xfId="51460"/>
    <cellStyle name="Total (line) 6 2 20 3" xfId="51461"/>
    <cellStyle name="Total (line) 6 2 20 4" xfId="51462"/>
    <cellStyle name="Total (line) 6 2 20 5" xfId="51463"/>
    <cellStyle name="Total (line) 6 2 21" xfId="7179"/>
    <cellStyle name="Total (line) 6 2 21 2" xfId="51464"/>
    <cellStyle name="Total (line) 6 2 21 2 2" xfId="51465"/>
    <cellStyle name="Total (line) 6 2 21 2 3" xfId="51466"/>
    <cellStyle name="Total (line) 6 2 21 2 4" xfId="51467"/>
    <cellStyle name="Total (line) 6 2 21 3" xfId="51468"/>
    <cellStyle name="Total (line) 6 2 21 4" xfId="51469"/>
    <cellStyle name="Total (line) 6 2 21 5" xfId="51470"/>
    <cellStyle name="Total (line) 6 2 22" xfId="7180"/>
    <cellStyle name="Total (line) 6 2 22 2" xfId="51471"/>
    <cellStyle name="Total (line) 6 2 22 2 2" xfId="51472"/>
    <cellStyle name="Total (line) 6 2 22 2 3" xfId="51473"/>
    <cellStyle name="Total (line) 6 2 22 2 4" xfId="51474"/>
    <cellStyle name="Total (line) 6 2 22 3" xfId="51475"/>
    <cellStyle name="Total (line) 6 2 22 4" xfId="51476"/>
    <cellStyle name="Total (line) 6 2 22 5" xfId="51477"/>
    <cellStyle name="Total (line) 6 2 23" xfId="7181"/>
    <cellStyle name="Total (line) 6 2 23 2" xfId="51478"/>
    <cellStyle name="Total (line) 6 2 23 2 2" xfId="51479"/>
    <cellStyle name="Total (line) 6 2 23 2 3" xfId="51480"/>
    <cellStyle name="Total (line) 6 2 23 2 4" xfId="51481"/>
    <cellStyle name="Total (line) 6 2 23 3" xfId="51482"/>
    <cellStyle name="Total (line) 6 2 23 4" xfId="51483"/>
    <cellStyle name="Total (line) 6 2 23 5" xfId="51484"/>
    <cellStyle name="Total (line) 6 2 24" xfId="7182"/>
    <cellStyle name="Total (line) 6 2 24 2" xfId="51485"/>
    <cellStyle name="Total (line) 6 2 24 2 2" xfId="51486"/>
    <cellStyle name="Total (line) 6 2 24 2 3" xfId="51487"/>
    <cellStyle name="Total (line) 6 2 24 2 4" xfId="51488"/>
    <cellStyle name="Total (line) 6 2 24 3" xfId="51489"/>
    <cellStyle name="Total (line) 6 2 24 4" xfId="51490"/>
    <cellStyle name="Total (line) 6 2 24 5" xfId="51491"/>
    <cellStyle name="Total (line) 6 2 25" xfId="7183"/>
    <cellStyle name="Total (line) 6 2 25 2" xfId="51492"/>
    <cellStyle name="Total (line) 6 2 25 2 2" xfId="51493"/>
    <cellStyle name="Total (line) 6 2 25 2 3" xfId="51494"/>
    <cellStyle name="Total (line) 6 2 25 2 4" xfId="51495"/>
    <cellStyle name="Total (line) 6 2 25 3" xfId="51496"/>
    <cellStyle name="Total (line) 6 2 25 4" xfId="51497"/>
    <cellStyle name="Total (line) 6 2 25 5" xfId="51498"/>
    <cellStyle name="Total (line) 6 2 26" xfId="7184"/>
    <cellStyle name="Total (line) 6 2 26 2" xfId="51499"/>
    <cellStyle name="Total (line) 6 2 26 2 2" xfId="51500"/>
    <cellStyle name="Total (line) 6 2 26 2 3" xfId="51501"/>
    <cellStyle name="Total (line) 6 2 26 2 4" xfId="51502"/>
    <cellStyle name="Total (line) 6 2 26 3" xfId="51503"/>
    <cellStyle name="Total (line) 6 2 26 4" xfId="51504"/>
    <cellStyle name="Total (line) 6 2 26 5" xfId="51505"/>
    <cellStyle name="Total (line) 6 2 27" xfId="7185"/>
    <cellStyle name="Total (line) 6 2 27 2" xfId="51506"/>
    <cellStyle name="Total (line) 6 2 27 2 2" xfId="51507"/>
    <cellStyle name="Total (line) 6 2 27 2 3" xfId="51508"/>
    <cellStyle name="Total (line) 6 2 27 2 4" xfId="51509"/>
    <cellStyle name="Total (line) 6 2 27 3" xfId="51510"/>
    <cellStyle name="Total (line) 6 2 27 4" xfId="51511"/>
    <cellStyle name="Total (line) 6 2 27 5" xfId="51512"/>
    <cellStyle name="Total (line) 6 2 28" xfId="7186"/>
    <cellStyle name="Total (line) 6 2 28 2" xfId="51513"/>
    <cellStyle name="Total (line) 6 2 28 2 2" xfId="51514"/>
    <cellStyle name="Total (line) 6 2 28 2 3" xfId="51515"/>
    <cellStyle name="Total (line) 6 2 28 2 4" xfId="51516"/>
    <cellStyle name="Total (line) 6 2 28 3" xfId="51517"/>
    <cellStyle name="Total (line) 6 2 28 4" xfId="51518"/>
    <cellStyle name="Total (line) 6 2 28 5" xfId="51519"/>
    <cellStyle name="Total (line) 6 2 29" xfId="7187"/>
    <cellStyle name="Total (line) 6 2 29 2" xfId="51520"/>
    <cellStyle name="Total (line) 6 2 29 2 2" xfId="51521"/>
    <cellStyle name="Total (line) 6 2 29 2 3" xfId="51522"/>
    <cellStyle name="Total (line) 6 2 29 2 4" xfId="51523"/>
    <cellStyle name="Total (line) 6 2 29 3" xfId="51524"/>
    <cellStyle name="Total (line) 6 2 29 4" xfId="51525"/>
    <cellStyle name="Total (line) 6 2 29 5" xfId="51526"/>
    <cellStyle name="Total (line) 6 2 3" xfId="7188"/>
    <cellStyle name="Total (line) 6 2 3 2" xfId="51527"/>
    <cellStyle name="Total (line) 6 2 3 2 2" xfId="51528"/>
    <cellStyle name="Total (line) 6 2 3 2 3" xfId="51529"/>
    <cellStyle name="Total (line) 6 2 3 2 4" xfId="51530"/>
    <cellStyle name="Total (line) 6 2 3 3" xfId="51531"/>
    <cellStyle name="Total (line) 6 2 3 4" xfId="51532"/>
    <cellStyle name="Total (line) 6 2 3 5" xfId="51533"/>
    <cellStyle name="Total (line) 6 2 30" xfId="7189"/>
    <cellStyle name="Total (line) 6 2 30 2" xfId="51534"/>
    <cellStyle name="Total (line) 6 2 30 2 2" xfId="51535"/>
    <cellStyle name="Total (line) 6 2 30 2 3" xfId="51536"/>
    <cellStyle name="Total (line) 6 2 30 2 4" xfId="51537"/>
    <cellStyle name="Total (line) 6 2 30 3" xfId="51538"/>
    <cellStyle name="Total (line) 6 2 30 4" xfId="51539"/>
    <cellStyle name="Total (line) 6 2 30 5" xfId="51540"/>
    <cellStyle name="Total (line) 6 2 31" xfId="7190"/>
    <cellStyle name="Total (line) 6 2 31 2" xfId="51541"/>
    <cellStyle name="Total (line) 6 2 31 2 2" xfId="51542"/>
    <cellStyle name="Total (line) 6 2 31 2 3" xfId="51543"/>
    <cellStyle name="Total (line) 6 2 31 2 4" xfId="51544"/>
    <cellStyle name="Total (line) 6 2 31 3" xfId="51545"/>
    <cellStyle name="Total (line) 6 2 31 4" xfId="51546"/>
    <cellStyle name="Total (line) 6 2 31 5" xfId="51547"/>
    <cellStyle name="Total (line) 6 2 32" xfId="7191"/>
    <cellStyle name="Total (line) 6 2 32 2" xfId="51548"/>
    <cellStyle name="Total (line) 6 2 32 2 2" xfId="51549"/>
    <cellStyle name="Total (line) 6 2 32 2 3" xfId="51550"/>
    <cellStyle name="Total (line) 6 2 32 2 4" xfId="51551"/>
    <cellStyle name="Total (line) 6 2 32 3" xfId="51552"/>
    <cellStyle name="Total (line) 6 2 32 4" xfId="51553"/>
    <cellStyle name="Total (line) 6 2 32 5" xfId="51554"/>
    <cellStyle name="Total (line) 6 2 33" xfId="7192"/>
    <cellStyle name="Total (line) 6 2 33 2" xfId="51555"/>
    <cellStyle name="Total (line) 6 2 33 2 2" xfId="51556"/>
    <cellStyle name="Total (line) 6 2 33 2 3" xfId="51557"/>
    <cellStyle name="Total (line) 6 2 33 2 4" xfId="51558"/>
    <cellStyle name="Total (line) 6 2 33 3" xfId="51559"/>
    <cellStyle name="Total (line) 6 2 33 4" xfId="51560"/>
    <cellStyle name="Total (line) 6 2 33 5" xfId="51561"/>
    <cellStyle name="Total (line) 6 2 34" xfId="7193"/>
    <cellStyle name="Total (line) 6 2 34 2" xfId="51562"/>
    <cellStyle name="Total (line) 6 2 34 2 2" xfId="51563"/>
    <cellStyle name="Total (line) 6 2 34 2 3" xfId="51564"/>
    <cellStyle name="Total (line) 6 2 34 2 4" xfId="51565"/>
    <cellStyle name="Total (line) 6 2 34 3" xfId="51566"/>
    <cellStyle name="Total (line) 6 2 34 4" xfId="51567"/>
    <cellStyle name="Total (line) 6 2 34 5" xfId="51568"/>
    <cellStyle name="Total (line) 6 2 35" xfId="7194"/>
    <cellStyle name="Total (line) 6 2 35 2" xfId="51569"/>
    <cellStyle name="Total (line) 6 2 35 2 2" xfId="51570"/>
    <cellStyle name="Total (line) 6 2 35 2 3" xfId="51571"/>
    <cellStyle name="Total (line) 6 2 35 2 4" xfId="51572"/>
    <cellStyle name="Total (line) 6 2 35 3" xfId="51573"/>
    <cellStyle name="Total (line) 6 2 35 4" xfId="51574"/>
    <cellStyle name="Total (line) 6 2 35 5" xfId="51575"/>
    <cellStyle name="Total (line) 6 2 36" xfId="7195"/>
    <cellStyle name="Total (line) 6 2 36 2" xfId="51576"/>
    <cellStyle name="Total (line) 6 2 36 2 2" xfId="51577"/>
    <cellStyle name="Total (line) 6 2 36 2 3" xfId="51578"/>
    <cellStyle name="Total (line) 6 2 36 2 4" xfId="51579"/>
    <cellStyle name="Total (line) 6 2 36 3" xfId="51580"/>
    <cellStyle name="Total (line) 6 2 36 4" xfId="51581"/>
    <cellStyle name="Total (line) 6 2 36 5" xfId="51582"/>
    <cellStyle name="Total (line) 6 2 37" xfId="7196"/>
    <cellStyle name="Total (line) 6 2 37 2" xfId="51583"/>
    <cellStyle name="Total (line) 6 2 37 2 2" xfId="51584"/>
    <cellStyle name="Total (line) 6 2 37 2 3" xfId="51585"/>
    <cellStyle name="Total (line) 6 2 37 2 4" xfId="51586"/>
    <cellStyle name="Total (line) 6 2 37 3" xfId="51587"/>
    <cellStyle name="Total (line) 6 2 37 4" xfId="51588"/>
    <cellStyle name="Total (line) 6 2 37 5" xfId="51589"/>
    <cellStyle name="Total (line) 6 2 38" xfId="7197"/>
    <cellStyle name="Total (line) 6 2 38 2" xfId="51590"/>
    <cellStyle name="Total (line) 6 2 38 2 2" xfId="51591"/>
    <cellStyle name="Total (line) 6 2 38 2 3" xfId="51592"/>
    <cellStyle name="Total (line) 6 2 38 2 4" xfId="51593"/>
    <cellStyle name="Total (line) 6 2 38 3" xfId="51594"/>
    <cellStyle name="Total (line) 6 2 38 4" xfId="51595"/>
    <cellStyle name="Total (line) 6 2 38 5" xfId="51596"/>
    <cellStyle name="Total (line) 6 2 39" xfId="7198"/>
    <cellStyle name="Total (line) 6 2 39 2" xfId="51597"/>
    <cellStyle name="Total (line) 6 2 39 2 2" xfId="51598"/>
    <cellStyle name="Total (line) 6 2 39 2 3" xfId="51599"/>
    <cellStyle name="Total (line) 6 2 39 2 4" xfId="51600"/>
    <cellStyle name="Total (line) 6 2 39 3" xfId="51601"/>
    <cellStyle name="Total (line) 6 2 39 4" xfId="51602"/>
    <cellStyle name="Total (line) 6 2 39 5" xfId="51603"/>
    <cellStyle name="Total (line) 6 2 4" xfId="7199"/>
    <cellStyle name="Total (line) 6 2 4 2" xfId="51604"/>
    <cellStyle name="Total (line) 6 2 4 2 2" xfId="51605"/>
    <cellStyle name="Total (line) 6 2 4 2 3" xfId="51606"/>
    <cellStyle name="Total (line) 6 2 4 2 4" xfId="51607"/>
    <cellStyle name="Total (line) 6 2 4 3" xfId="51608"/>
    <cellStyle name="Total (line) 6 2 4 4" xfId="51609"/>
    <cellStyle name="Total (line) 6 2 4 5" xfId="51610"/>
    <cellStyle name="Total (line) 6 2 40" xfId="7200"/>
    <cellStyle name="Total (line) 6 2 40 2" xfId="51611"/>
    <cellStyle name="Total (line) 6 2 40 2 2" xfId="51612"/>
    <cellStyle name="Total (line) 6 2 40 2 3" xfId="51613"/>
    <cellStyle name="Total (line) 6 2 40 2 4" xfId="51614"/>
    <cellStyle name="Total (line) 6 2 40 3" xfId="51615"/>
    <cellStyle name="Total (line) 6 2 40 4" xfId="51616"/>
    <cellStyle name="Total (line) 6 2 40 5" xfId="51617"/>
    <cellStyle name="Total (line) 6 2 41" xfId="7201"/>
    <cellStyle name="Total (line) 6 2 41 2" xfId="51618"/>
    <cellStyle name="Total (line) 6 2 41 2 2" xfId="51619"/>
    <cellStyle name="Total (line) 6 2 41 2 3" xfId="51620"/>
    <cellStyle name="Total (line) 6 2 41 2 4" xfId="51621"/>
    <cellStyle name="Total (line) 6 2 41 3" xfId="51622"/>
    <cellStyle name="Total (line) 6 2 41 4" xfId="51623"/>
    <cellStyle name="Total (line) 6 2 41 5" xfId="51624"/>
    <cellStyle name="Total (line) 6 2 42" xfId="7202"/>
    <cellStyle name="Total (line) 6 2 42 2" xfId="51625"/>
    <cellStyle name="Total (line) 6 2 42 2 2" xfId="51626"/>
    <cellStyle name="Total (line) 6 2 42 2 3" xfId="51627"/>
    <cellStyle name="Total (line) 6 2 42 2 4" xfId="51628"/>
    <cellStyle name="Total (line) 6 2 42 3" xfId="51629"/>
    <cellStyle name="Total (line) 6 2 42 4" xfId="51630"/>
    <cellStyle name="Total (line) 6 2 42 5" xfId="51631"/>
    <cellStyle name="Total (line) 6 2 43" xfId="7203"/>
    <cellStyle name="Total (line) 6 2 43 2" xfId="51632"/>
    <cellStyle name="Total (line) 6 2 43 2 2" xfId="51633"/>
    <cellStyle name="Total (line) 6 2 43 2 3" xfId="51634"/>
    <cellStyle name="Total (line) 6 2 43 2 4" xfId="51635"/>
    <cellStyle name="Total (line) 6 2 43 3" xfId="51636"/>
    <cellStyle name="Total (line) 6 2 43 4" xfId="51637"/>
    <cellStyle name="Total (line) 6 2 43 5" xfId="51638"/>
    <cellStyle name="Total (line) 6 2 44" xfId="7204"/>
    <cellStyle name="Total (line) 6 2 44 2" xfId="51639"/>
    <cellStyle name="Total (line) 6 2 44 2 2" xfId="51640"/>
    <cellStyle name="Total (line) 6 2 44 2 3" xfId="51641"/>
    <cellStyle name="Total (line) 6 2 44 2 4" xfId="51642"/>
    <cellStyle name="Total (line) 6 2 44 3" xfId="51643"/>
    <cellStyle name="Total (line) 6 2 44 4" xfId="51644"/>
    <cellStyle name="Total (line) 6 2 44 5" xfId="51645"/>
    <cellStyle name="Total (line) 6 2 45" xfId="51646"/>
    <cellStyle name="Total (line) 6 2 45 2" xfId="51647"/>
    <cellStyle name="Total (line) 6 2 45 3" xfId="51648"/>
    <cellStyle name="Total (line) 6 2 45 4" xfId="51649"/>
    <cellStyle name="Total (line) 6 2 46" xfId="51650"/>
    <cellStyle name="Total (line) 6 2 46 2" xfId="51651"/>
    <cellStyle name="Total (line) 6 2 46 3" xfId="51652"/>
    <cellStyle name="Total (line) 6 2 46 4" xfId="51653"/>
    <cellStyle name="Total (line) 6 2 47" xfId="51654"/>
    <cellStyle name="Total (line) 6 2 48" xfId="51655"/>
    <cellStyle name="Total (line) 6 2 49" xfId="51656"/>
    <cellStyle name="Total (line) 6 2 5" xfId="7205"/>
    <cellStyle name="Total (line) 6 2 5 2" xfId="51657"/>
    <cellStyle name="Total (line) 6 2 5 2 2" xfId="51658"/>
    <cellStyle name="Total (line) 6 2 5 2 3" xfId="51659"/>
    <cellStyle name="Total (line) 6 2 5 2 4" xfId="51660"/>
    <cellStyle name="Total (line) 6 2 5 3" xfId="51661"/>
    <cellStyle name="Total (line) 6 2 5 4" xfId="51662"/>
    <cellStyle name="Total (line) 6 2 5 5" xfId="51663"/>
    <cellStyle name="Total (line) 6 2 6" xfId="7206"/>
    <cellStyle name="Total (line) 6 2 6 2" xfId="51664"/>
    <cellStyle name="Total (line) 6 2 6 2 2" xfId="51665"/>
    <cellStyle name="Total (line) 6 2 6 2 3" xfId="51666"/>
    <cellStyle name="Total (line) 6 2 6 2 4" xfId="51667"/>
    <cellStyle name="Total (line) 6 2 6 3" xfId="51668"/>
    <cellStyle name="Total (line) 6 2 6 4" xfId="51669"/>
    <cellStyle name="Total (line) 6 2 6 5" xfId="51670"/>
    <cellStyle name="Total (line) 6 2 7" xfId="7207"/>
    <cellStyle name="Total (line) 6 2 7 2" xfId="51671"/>
    <cellStyle name="Total (line) 6 2 7 2 2" xfId="51672"/>
    <cellStyle name="Total (line) 6 2 7 2 3" xfId="51673"/>
    <cellStyle name="Total (line) 6 2 7 2 4" xfId="51674"/>
    <cellStyle name="Total (line) 6 2 7 3" xfId="51675"/>
    <cellStyle name="Total (line) 6 2 7 4" xfId="51676"/>
    <cellStyle name="Total (line) 6 2 7 5" xfId="51677"/>
    <cellStyle name="Total (line) 6 2 8" xfId="7208"/>
    <cellStyle name="Total (line) 6 2 8 2" xfId="51678"/>
    <cellStyle name="Total (line) 6 2 8 2 2" xfId="51679"/>
    <cellStyle name="Total (line) 6 2 8 2 3" xfId="51680"/>
    <cellStyle name="Total (line) 6 2 8 2 4" xfId="51681"/>
    <cellStyle name="Total (line) 6 2 8 3" xfId="51682"/>
    <cellStyle name="Total (line) 6 2 8 4" xfId="51683"/>
    <cellStyle name="Total (line) 6 2 8 5" xfId="51684"/>
    <cellStyle name="Total (line) 6 2 9" xfId="7209"/>
    <cellStyle name="Total (line) 6 2 9 2" xfId="51685"/>
    <cellStyle name="Total (line) 6 2 9 2 2" xfId="51686"/>
    <cellStyle name="Total (line) 6 2 9 2 3" xfId="51687"/>
    <cellStyle name="Total (line) 6 2 9 2 4" xfId="51688"/>
    <cellStyle name="Total (line) 6 2 9 3" xfId="51689"/>
    <cellStyle name="Total (line) 6 2 9 4" xfId="51690"/>
    <cellStyle name="Total (line) 6 2 9 5" xfId="51691"/>
    <cellStyle name="Total (line) 6 20" xfId="7210"/>
    <cellStyle name="Total (line) 6 20 2" xfId="51692"/>
    <cellStyle name="Total (line) 6 20 2 2" xfId="51693"/>
    <cellStyle name="Total (line) 6 20 2 3" xfId="51694"/>
    <cellStyle name="Total (line) 6 20 2 4" xfId="51695"/>
    <cellStyle name="Total (line) 6 20 3" xfId="51696"/>
    <cellStyle name="Total (line) 6 20 4" xfId="51697"/>
    <cellStyle name="Total (line) 6 20 5" xfId="51698"/>
    <cellStyle name="Total (line) 6 21" xfId="7211"/>
    <cellStyle name="Total (line) 6 21 2" xfId="51699"/>
    <cellStyle name="Total (line) 6 21 2 2" xfId="51700"/>
    <cellStyle name="Total (line) 6 21 2 3" xfId="51701"/>
    <cellStyle name="Total (line) 6 21 2 4" xfId="51702"/>
    <cellStyle name="Total (line) 6 21 3" xfId="51703"/>
    <cellStyle name="Total (line) 6 21 4" xfId="51704"/>
    <cellStyle name="Total (line) 6 21 5" xfId="51705"/>
    <cellStyle name="Total (line) 6 22" xfId="7212"/>
    <cellStyle name="Total (line) 6 22 2" xfId="51706"/>
    <cellStyle name="Total (line) 6 22 2 2" xfId="51707"/>
    <cellStyle name="Total (line) 6 22 2 3" xfId="51708"/>
    <cellStyle name="Total (line) 6 22 2 4" xfId="51709"/>
    <cellStyle name="Total (line) 6 22 3" xfId="51710"/>
    <cellStyle name="Total (line) 6 22 4" xfId="51711"/>
    <cellStyle name="Total (line) 6 22 5" xfId="51712"/>
    <cellStyle name="Total (line) 6 23" xfId="7213"/>
    <cellStyle name="Total (line) 6 23 2" xfId="51713"/>
    <cellStyle name="Total (line) 6 23 2 2" xfId="51714"/>
    <cellStyle name="Total (line) 6 23 2 3" xfId="51715"/>
    <cellStyle name="Total (line) 6 23 2 4" xfId="51716"/>
    <cellStyle name="Total (line) 6 23 3" xfId="51717"/>
    <cellStyle name="Total (line) 6 23 4" xfId="51718"/>
    <cellStyle name="Total (line) 6 23 5" xfId="51719"/>
    <cellStyle name="Total (line) 6 24" xfId="7214"/>
    <cellStyle name="Total (line) 6 24 2" xfId="51720"/>
    <cellStyle name="Total (line) 6 24 2 2" xfId="51721"/>
    <cellStyle name="Total (line) 6 24 2 3" xfId="51722"/>
    <cellStyle name="Total (line) 6 24 2 4" xfId="51723"/>
    <cellStyle name="Total (line) 6 24 3" xfId="51724"/>
    <cellStyle name="Total (line) 6 24 4" xfId="51725"/>
    <cellStyle name="Total (line) 6 24 5" xfId="51726"/>
    <cellStyle name="Total (line) 6 25" xfId="7215"/>
    <cellStyle name="Total (line) 6 25 2" xfId="51727"/>
    <cellStyle name="Total (line) 6 25 2 2" xfId="51728"/>
    <cellStyle name="Total (line) 6 25 2 3" xfId="51729"/>
    <cellStyle name="Total (line) 6 25 2 4" xfId="51730"/>
    <cellStyle name="Total (line) 6 25 3" xfId="51731"/>
    <cellStyle name="Total (line) 6 25 4" xfId="51732"/>
    <cellStyle name="Total (line) 6 25 5" xfId="51733"/>
    <cellStyle name="Total (line) 6 26" xfId="7216"/>
    <cellStyle name="Total (line) 6 26 2" xfId="51734"/>
    <cellStyle name="Total (line) 6 26 2 2" xfId="51735"/>
    <cellStyle name="Total (line) 6 26 2 3" xfId="51736"/>
    <cellStyle name="Total (line) 6 26 2 4" xfId="51737"/>
    <cellStyle name="Total (line) 6 26 3" xfId="51738"/>
    <cellStyle name="Total (line) 6 26 4" xfId="51739"/>
    <cellStyle name="Total (line) 6 26 5" xfId="51740"/>
    <cellStyle name="Total (line) 6 27" xfId="7217"/>
    <cellStyle name="Total (line) 6 27 2" xfId="51741"/>
    <cellStyle name="Total (line) 6 27 2 2" xfId="51742"/>
    <cellStyle name="Total (line) 6 27 2 3" xfId="51743"/>
    <cellStyle name="Total (line) 6 27 2 4" xfId="51744"/>
    <cellStyle name="Total (line) 6 27 3" xfId="51745"/>
    <cellStyle name="Total (line) 6 27 4" xfId="51746"/>
    <cellStyle name="Total (line) 6 27 5" xfId="51747"/>
    <cellStyle name="Total (line) 6 28" xfId="7218"/>
    <cellStyle name="Total (line) 6 28 2" xfId="51748"/>
    <cellStyle name="Total (line) 6 28 2 2" xfId="51749"/>
    <cellStyle name="Total (line) 6 28 2 3" xfId="51750"/>
    <cellStyle name="Total (line) 6 28 2 4" xfId="51751"/>
    <cellStyle name="Total (line) 6 28 3" xfId="51752"/>
    <cellStyle name="Total (line) 6 28 4" xfId="51753"/>
    <cellStyle name="Total (line) 6 28 5" xfId="51754"/>
    <cellStyle name="Total (line) 6 29" xfId="7219"/>
    <cellStyle name="Total (line) 6 29 2" xfId="51755"/>
    <cellStyle name="Total (line) 6 29 2 2" xfId="51756"/>
    <cellStyle name="Total (line) 6 29 2 3" xfId="51757"/>
    <cellStyle name="Total (line) 6 29 2 4" xfId="51758"/>
    <cellStyle name="Total (line) 6 29 3" xfId="51759"/>
    <cellStyle name="Total (line) 6 29 4" xfId="51760"/>
    <cellStyle name="Total (line) 6 29 5" xfId="51761"/>
    <cellStyle name="Total (line) 6 3" xfId="7220"/>
    <cellStyle name="Total (line) 6 3 2" xfId="51762"/>
    <cellStyle name="Total (line) 6 3 2 2" xfId="51763"/>
    <cellStyle name="Total (line) 6 3 2 3" xfId="51764"/>
    <cellStyle name="Total (line) 6 3 2 4" xfId="51765"/>
    <cellStyle name="Total (line) 6 3 3" xfId="51766"/>
    <cellStyle name="Total (line) 6 3 4" xfId="51767"/>
    <cellStyle name="Total (line) 6 3 5" xfId="51768"/>
    <cellStyle name="Total (line) 6 30" xfId="7221"/>
    <cellStyle name="Total (line) 6 30 2" xfId="51769"/>
    <cellStyle name="Total (line) 6 30 2 2" xfId="51770"/>
    <cellStyle name="Total (line) 6 30 2 3" xfId="51771"/>
    <cellStyle name="Total (line) 6 30 2 4" xfId="51772"/>
    <cellStyle name="Total (line) 6 30 3" xfId="51773"/>
    <cellStyle name="Total (line) 6 30 4" xfId="51774"/>
    <cellStyle name="Total (line) 6 30 5" xfId="51775"/>
    <cellStyle name="Total (line) 6 31" xfId="7222"/>
    <cellStyle name="Total (line) 6 31 2" xfId="51776"/>
    <cellStyle name="Total (line) 6 31 2 2" xfId="51777"/>
    <cellStyle name="Total (line) 6 31 2 3" xfId="51778"/>
    <cellStyle name="Total (line) 6 31 2 4" xfId="51779"/>
    <cellStyle name="Total (line) 6 31 3" xfId="51780"/>
    <cellStyle name="Total (line) 6 31 4" xfId="51781"/>
    <cellStyle name="Total (line) 6 31 5" xfId="51782"/>
    <cellStyle name="Total (line) 6 32" xfId="7223"/>
    <cellStyle name="Total (line) 6 32 2" xfId="51783"/>
    <cellStyle name="Total (line) 6 32 2 2" xfId="51784"/>
    <cellStyle name="Total (line) 6 32 2 3" xfId="51785"/>
    <cellStyle name="Total (line) 6 32 2 4" xfId="51786"/>
    <cellStyle name="Total (line) 6 32 3" xfId="51787"/>
    <cellStyle name="Total (line) 6 32 4" xfId="51788"/>
    <cellStyle name="Total (line) 6 32 5" xfId="51789"/>
    <cellStyle name="Total (line) 6 33" xfId="7224"/>
    <cellStyle name="Total (line) 6 33 2" xfId="51790"/>
    <cellStyle name="Total (line) 6 33 2 2" xfId="51791"/>
    <cellStyle name="Total (line) 6 33 2 3" xfId="51792"/>
    <cellStyle name="Total (line) 6 33 2 4" xfId="51793"/>
    <cellStyle name="Total (line) 6 33 3" xfId="51794"/>
    <cellStyle name="Total (line) 6 33 4" xfId="51795"/>
    <cellStyle name="Total (line) 6 33 5" xfId="51796"/>
    <cellStyle name="Total (line) 6 34" xfId="7225"/>
    <cellStyle name="Total (line) 6 34 2" xfId="51797"/>
    <cellStyle name="Total (line) 6 34 2 2" xfId="51798"/>
    <cellStyle name="Total (line) 6 34 2 3" xfId="51799"/>
    <cellStyle name="Total (line) 6 34 2 4" xfId="51800"/>
    <cellStyle name="Total (line) 6 34 3" xfId="51801"/>
    <cellStyle name="Total (line) 6 34 4" xfId="51802"/>
    <cellStyle name="Total (line) 6 34 5" xfId="51803"/>
    <cellStyle name="Total (line) 6 35" xfId="7226"/>
    <cellStyle name="Total (line) 6 35 2" xfId="51804"/>
    <cellStyle name="Total (line) 6 35 2 2" xfId="51805"/>
    <cellStyle name="Total (line) 6 35 2 3" xfId="51806"/>
    <cellStyle name="Total (line) 6 35 2 4" xfId="51807"/>
    <cellStyle name="Total (line) 6 35 3" xfId="51808"/>
    <cellStyle name="Total (line) 6 35 4" xfId="51809"/>
    <cellStyle name="Total (line) 6 35 5" xfId="51810"/>
    <cellStyle name="Total (line) 6 36" xfId="7227"/>
    <cellStyle name="Total (line) 6 36 2" xfId="51811"/>
    <cellStyle name="Total (line) 6 36 2 2" xfId="51812"/>
    <cellStyle name="Total (line) 6 36 2 3" xfId="51813"/>
    <cellStyle name="Total (line) 6 36 2 4" xfId="51814"/>
    <cellStyle name="Total (line) 6 36 3" xfId="51815"/>
    <cellStyle name="Total (line) 6 36 4" xfId="51816"/>
    <cellStyle name="Total (line) 6 36 5" xfId="51817"/>
    <cellStyle name="Total (line) 6 37" xfId="7228"/>
    <cellStyle name="Total (line) 6 37 2" xfId="51818"/>
    <cellStyle name="Total (line) 6 37 2 2" xfId="51819"/>
    <cellStyle name="Total (line) 6 37 2 3" xfId="51820"/>
    <cellStyle name="Total (line) 6 37 2 4" xfId="51821"/>
    <cellStyle name="Total (line) 6 37 3" xfId="51822"/>
    <cellStyle name="Total (line) 6 37 4" xfId="51823"/>
    <cellStyle name="Total (line) 6 37 5" xfId="51824"/>
    <cellStyle name="Total (line) 6 38" xfId="7229"/>
    <cellStyle name="Total (line) 6 38 2" xfId="51825"/>
    <cellStyle name="Total (line) 6 38 2 2" xfId="51826"/>
    <cellStyle name="Total (line) 6 38 2 3" xfId="51827"/>
    <cellStyle name="Total (line) 6 38 2 4" xfId="51828"/>
    <cellStyle name="Total (line) 6 38 3" xfId="51829"/>
    <cellStyle name="Total (line) 6 38 4" xfId="51830"/>
    <cellStyle name="Total (line) 6 38 5" xfId="51831"/>
    <cellStyle name="Total (line) 6 39" xfId="7230"/>
    <cellStyle name="Total (line) 6 39 2" xfId="51832"/>
    <cellStyle name="Total (line) 6 39 2 2" xfId="51833"/>
    <cellStyle name="Total (line) 6 39 2 3" xfId="51834"/>
    <cellStyle name="Total (line) 6 39 2 4" xfId="51835"/>
    <cellStyle name="Total (line) 6 39 3" xfId="51836"/>
    <cellStyle name="Total (line) 6 39 4" xfId="51837"/>
    <cellStyle name="Total (line) 6 39 5" xfId="51838"/>
    <cellStyle name="Total (line) 6 4" xfId="7231"/>
    <cellStyle name="Total (line) 6 4 2" xfId="51839"/>
    <cellStyle name="Total (line) 6 4 2 2" xfId="51840"/>
    <cellStyle name="Total (line) 6 4 2 3" xfId="51841"/>
    <cellStyle name="Total (line) 6 4 2 4" xfId="51842"/>
    <cellStyle name="Total (line) 6 4 3" xfId="51843"/>
    <cellStyle name="Total (line) 6 4 4" xfId="51844"/>
    <cellStyle name="Total (line) 6 4 5" xfId="51845"/>
    <cellStyle name="Total (line) 6 40" xfId="7232"/>
    <cellStyle name="Total (line) 6 40 2" xfId="51846"/>
    <cellStyle name="Total (line) 6 40 2 2" xfId="51847"/>
    <cellStyle name="Total (line) 6 40 2 3" xfId="51848"/>
    <cellStyle name="Total (line) 6 40 2 4" xfId="51849"/>
    <cellStyle name="Total (line) 6 40 3" xfId="51850"/>
    <cellStyle name="Total (line) 6 40 4" xfId="51851"/>
    <cellStyle name="Total (line) 6 40 5" xfId="51852"/>
    <cellStyle name="Total (line) 6 41" xfId="7233"/>
    <cellStyle name="Total (line) 6 41 2" xfId="51853"/>
    <cellStyle name="Total (line) 6 41 2 2" xfId="51854"/>
    <cellStyle name="Total (line) 6 41 2 3" xfId="51855"/>
    <cellStyle name="Total (line) 6 41 2 4" xfId="51856"/>
    <cellStyle name="Total (line) 6 41 3" xfId="51857"/>
    <cellStyle name="Total (line) 6 41 4" xfId="51858"/>
    <cellStyle name="Total (line) 6 41 5" xfId="51859"/>
    <cellStyle name="Total (line) 6 42" xfId="7234"/>
    <cellStyle name="Total (line) 6 42 2" xfId="51860"/>
    <cellStyle name="Total (line) 6 42 2 2" xfId="51861"/>
    <cellStyle name="Total (line) 6 42 2 3" xfId="51862"/>
    <cellStyle name="Total (line) 6 42 2 4" xfId="51863"/>
    <cellStyle name="Total (line) 6 42 3" xfId="51864"/>
    <cellStyle name="Total (line) 6 42 4" xfId="51865"/>
    <cellStyle name="Total (line) 6 42 5" xfId="51866"/>
    <cellStyle name="Total (line) 6 43" xfId="7235"/>
    <cellStyle name="Total (line) 6 43 2" xfId="51867"/>
    <cellStyle name="Total (line) 6 43 2 2" xfId="51868"/>
    <cellStyle name="Total (line) 6 43 2 3" xfId="51869"/>
    <cellStyle name="Total (line) 6 43 2 4" xfId="51870"/>
    <cellStyle name="Total (line) 6 43 3" xfId="51871"/>
    <cellStyle name="Total (line) 6 43 4" xfId="51872"/>
    <cellStyle name="Total (line) 6 43 5" xfId="51873"/>
    <cellStyle name="Total (line) 6 44" xfId="7236"/>
    <cellStyle name="Total (line) 6 44 2" xfId="51874"/>
    <cellStyle name="Total (line) 6 44 2 2" xfId="51875"/>
    <cellStyle name="Total (line) 6 44 2 3" xfId="51876"/>
    <cellStyle name="Total (line) 6 44 2 4" xfId="51877"/>
    <cellStyle name="Total (line) 6 44 3" xfId="51878"/>
    <cellStyle name="Total (line) 6 44 4" xfId="51879"/>
    <cellStyle name="Total (line) 6 44 5" xfId="51880"/>
    <cellStyle name="Total (line) 6 45" xfId="7237"/>
    <cellStyle name="Total (line) 6 45 2" xfId="51881"/>
    <cellStyle name="Total (line) 6 45 2 2" xfId="51882"/>
    <cellStyle name="Total (line) 6 45 2 3" xfId="51883"/>
    <cellStyle name="Total (line) 6 45 2 4" xfId="51884"/>
    <cellStyle name="Total (line) 6 45 3" xfId="51885"/>
    <cellStyle name="Total (line) 6 45 4" xfId="51886"/>
    <cellStyle name="Total (line) 6 45 5" xfId="51887"/>
    <cellStyle name="Total (line) 6 46" xfId="51888"/>
    <cellStyle name="Total (line) 6 46 2" xfId="51889"/>
    <cellStyle name="Total (line) 6 46 3" xfId="51890"/>
    <cellStyle name="Total (line) 6 46 4" xfId="51891"/>
    <cellStyle name="Total (line) 6 47" xfId="51892"/>
    <cellStyle name="Total (line) 6 48" xfId="51893"/>
    <cellStyle name="Total (line) 6 49" xfId="51894"/>
    <cellStyle name="Total (line) 6 5" xfId="7238"/>
    <cellStyle name="Total (line) 6 5 2" xfId="51895"/>
    <cellStyle name="Total (line) 6 5 2 2" xfId="51896"/>
    <cellStyle name="Total (line) 6 5 2 3" xfId="51897"/>
    <cellStyle name="Total (line) 6 5 2 4" xfId="51898"/>
    <cellStyle name="Total (line) 6 5 3" xfId="51899"/>
    <cellStyle name="Total (line) 6 5 4" xfId="51900"/>
    <cellStyle name="Total (line) 6 5 5" xfId="51901"/>
    <cellStyle name="Total (line) 6 6" xfId="7239"/>
    <cellStyle name="Total (line) 6 6 2" xfId="51902"/>
    <cellStyle name="Total (line) 6 6 2 2" xfId="51903"/>
    <cellStyle name="Total (line) 6 6 2 3" xfId="51904"/>
    <cellStyle name="Total (line) 6 6 2 4" xfId="51905"/>
    <cellStyle name="Total (line) 6 6 3" xfId="51906"/>
    <cellStyle name="Total (line) 6 6 4" xfId="51907"/>
    <cellStyle name="Total (line) 6 6 5" xfId="51908"/>
    <cellStyle name="Total (line) 6 7" xfId="7240"/>
    <cellStyle name="Total (line) 6 7 2" xfId="51909"/>
    <cellStyle name="Total (line) 6 7 2 2" xfId="51910"/>
    <cellStyle name="Total (line) 6 7 2 3" xfId="51911"/>
    <cellStyle name="Total (line) 6 7 2 4" xfId="51912"/>
    <cellStyle name="Total (line) 6 7 3" xfId="51913"/>
    <cellStyle name="Total (line) 6 7 4" xfId="51914"/>
    <cellStyle name="Total (line) 6 7 5" xfId="51915"/>
    <cellStyle name="Total (line) 6 8" xfId="7241"/>
    <cellStyle name="Total (line) 6 8 2" xfId="51916"/>
    <cellStyle name="Total (line) 6 8 2 2" xfId="51917"/>
    <cellStyle name="Total (line) 6 8 2 3" xfId="51918"/>
    <cellStyle name="Total (line) 6 8 2 4" xfId="51919"/>
    <cellStyle name="Total (line) 6 8 3" xfId="51920"/>
    <cellStyle name="Total (line) 6 8 4" xfId="51921"/>
    <cellStyle name="Total (line) 6 8 5" xfId="51922"/>
    <cellStyle name="Total (line) 6 9" xfId="7242"/>
    <cellStyle name="Total (line) 6 9 2" xfId="51923"/>
    <cellStyle name="Total (line) 6 9 2 2" xfId="51924"/>
    <cellStyle name="Total (line) 6 9 2 3" xfId="51925"/>
    <cellStyle name="Total (line) 6 9 2 4" xfId="51926"/>
    <cellStyle name="Total (line) 6 9 3" xfId="51927"/>
    <cellStyle name="Total (line) 6 9 4" xfId="51928"/>
    <cellStyle name="Total (line) 6 9 5" xfId="51929"/>
    <cellStyle name="Total (line) 7" xfId="7243"/>
    <cellStyle name="Total (line) 7 10" xfId="7244"/>
    <cellStyle name="Total (line) 7 10 2" xfId="51930"/>
    <cellStyle name="Total (line) 7 10 2 2" xfId="51931"/>
    <cellStyle name="Total (line) 7 10 2 3" xfId="51932"/>
    <cellStyle name="Total (line) 7 10 2 4" xfId="51933"/>
    <cellStyle name="Total (line) 7 10 3" xfId="51934"/>
    <cellStyle name="Total (line) 7 10 4" xfId="51935"/>
    <cellStyle name="Total (line) 7 10 5" xfId="51936"/>
    <cellStyle name="Total (line) 7 11" xfId="7245"/>
    <cellStyle name="Total (line) 7 11 2" xfId="51937"/>
    <cellStyle name="Total (line) 7 11 2 2" xfId="51938"/>
    <cellStyle name="Total (line) 7 11 2 3" xfId="51939"/>
    <cellStyle name="Total (line) 7 11 2 4" xfId="51940"/>
    <cellStyle name="Total (line) 7 11 3" xfId="51941"/>
    <cellStyle name="Total (line) 7 11 4" xfId="51942"/>
    <cellStyle name="Total (line) 7 11 5" xfId="51943"/>
    <cellStyle name="Total (line) 7 12" xfId="7246"/>
    <cellStyle name="Total (line) 7 12 2" xfId="51944"/>
    <cellStyle name="Total (line) 7 12 2 2" xfId="51945"/>
    <cellStyle name="Total (line) 7 12 2 3" xfId="51946"/>
    <cellStyle name="Total (line) 7 12 2 4" xfId="51947"/>
    <cellStyle name="Total (line) 7 12 3" xfId="51948"/>
    <cellStyle name="Total (line) 7 12 4" xfId="51949"/>
    <cellStyle name="Total (line) 7 12 5" xfId="51950"/>
    <cellStyle name="Total (line) 7 13" xfId="7247"/>
    <cellStyle name="Total (line) 7 13 2" xfId="51951"/>
    <cellStyle name="Total (line) 7 13 2 2" xfId="51952"/>
    <cellStyle name="Total (line) 7 13 2 3" xfId="51953"/>
    <cellStyle name="Total (line) 7 13 2 4" xfId="51954"/>
    <cellStyle name="Total (line) 7 13 3" xfId="51955"/>
    <cellStyle name="Total (line) 7 13 4" xfId="51956"/>
    <cellStyle name="Total (line) 7 13 5" xfId="51957"/>
    <cellStyle name="Total (line) 7 14" xfId="7248"/>
    <cellStyle name="Total (line) 7 14 2" xfId="51958"/>
    <cellStyle name="Total (line) 7 14 2 2" xfId="51959"/>
    <cellStyle name="Total (line) 7 14 2 3" xfId="51960"/>
    <cellStyle name="Total (line) 7 14 2 4" xfId="51961"/>
    <cellStyle name="Total (line) 7 14 3" xfId="51962"/>
    <cellStyle name="Total (line) 7 14 4" xfId="51963"/>
    <cellStyle name="Total (line) 7 14 5" xfId="51964"/>
    <cellStyle name="Total (line) 7 15" xfId="7249"/>
    <cellStyle name="Total (line) 7 15 2" xfId="51965"/>
    <cellStyle name="Total (line) 7 15 2 2" xfId="51966"/>
    <cellStyle name="Total (line) 7 15 2 3" xfId="51967"/>
    <cellStyle name="Total (line) 7 15 2 4" xfId="51968"/>
    <cellStyle name="Total (line) 7 15 3" xfId="51969"/>
    <cellStyle name="Total (line) 7 15 4" xfId="51970"/>
    <cellStyle name="Total (line) 7 15 5" xfId="51971"/>
    <cellStyle name="Total (line) 7 16" xfId="7250"/>
    <cellStyle name="Total (line) 7 16 2" xfId="51972"/>
    <cellStyle name="Total (line) 7 16 2 2" xfId="51973"/>
    <cellStyle name="Total (line) 7 16 2 3" xfId="51974"/>
    <cellStyle name="Total (line) 7 16 2 4" xfId="51975"/>
    <cellStyle name="Total (line) 7 16 3" xfId="51976"/>
    <cellStyle name="Total (line) 7 16 4" xfId="51977"/>
    <cellStyle name="Total (line) 7 16 5" xfId="51978"/>
    <cellStyle name="Total (line) 7 17" xfId="7251"/>
    <cellStyle name="Total (line) 7 17 2" xfId="51979"/>
    <cellStyle name="Total (line) 7 17 2 2" xfId="51980"/>
    <cellStyle name="Total (line) 7 17 2 3" xfId="51981"/>
    <cellStyle name="Total (line) 7 17 2 4" xfId="51982"/>
    <cellStyle name="Total (line) 7 17 3" xfId="51983"/>
    <cellStyle name="Total (line) 7 17 4" xfId="51984"/>
    <cellStyle name="Total (line) 7 17 5" xfId="51985"/>
    <cellStyle name="Total (line) 7 18" xfId="7252"/>
    <cellStyle name="Total (line) 7 18 2" xfId="51986"/>
    <cellStyle name="Total (line) 7 18 2 2" xfId="51987"/>
    <cellStyle name="Total (line) 7 18 2 3" xfId="51988"/>
    <cellStyle name="Total (line) 7 18 2 4" xfId="51989"/>
    <cellStyle name="Total (line) 7 18 3" xfId="51990"/>
    <cellStyle name="Total (line) 7 18 4" xfId="51991"/>
    <cellStyle name="Total (line) 7 18 5" xfId="51992"/>
    <cellStyle name="Total (line) 7 19" xfId="7253"/>
    <cellStyle name="Total (line) 7 19 2" xfId="51993"/>
    <cellStyle name="Total (line) 7 19 2 2" xfId="51994"/>
    <cellStyle name="Total (line) 7 19 2 3" xfId="51995"/>
    <cellStyle name="Total (line) 7 19 2 4" xfId="51996"/>
    <cellStyle name="Total (line) 7 19 3" xfId="51997"/>
    <cellStyle name="Total (line) 7 19 4" xfId="51998"/>
    <cellStyle name="Total (line) 7 19 5" xfId="51999"/>
    <cellStyle name="Total (line) 7 2" xfId="7254"/>
    <cellStyle name="Total (line) 7 2 10" xfId="7255"/>
    <cellStyle name="Total (line) 7 2 10 2" xfId="52000"/>
    <cellStyle name="Total (line) 7 2 10 2 2" xfId="52001"/>
    <cellStyle name="Total (line) 7 2 10 2 3" xfId="52002"/>
    <cellStyle name="Total (line) 7 2 10 2 4" xfId="52003"/>
    <cellStyle name="Total (line) 7 2 10 3" xfId="52004"/>
    <cellStyle name="Total (line) 7 2 10 4" xfId="52005"/>
    <cellStyle name="Total (line) 7 2 10 5" xfId="52006"/>
    <cellStyle name="Total (line) 7 2 11" xfId="7256"/>
    <cellStyle name="Total (line) 7 2 11 2" xfId="52007"/>
    <cellStyle name="Total (line) 7 2 11 2 2" xfId="52008"/>
    <cellStyle name="Total (line) 7 2 11 2 3" xfId="52009"/>
    <cellStyle name="Total (line) 7 2 11 2 4" xfId="52010"/>
    <cellStyle name="Total (line) 7 2 11 3" xfId="52011"/>
    <cellStyle name="Total (line) 7 2 11 4" xfId="52012"/>
    <cellStyle name="Total (line) 7 2 11 5" xfId="52013"/>
    <cellStyle name="Total (line) 7 2 12" xfId="7257"/>
    <cellStyle name="Total (line) 7 2 12 2" xfId="52014"/>
    <cellStyle name="Total (line) 7 2 12 2 2" xfId="52015"/>
    <cellStyle name="Total (line) 7 2 12 2 3" xfId="52016"/>
    <cellStyle name="Total (line) 7 2 12 2 4" xfId="52017"/>
    <cellStyle name="Total (line) 7 2 12 3" xfId="52018"/>
    <cellStyle name="Total (line) 7 2 12 4" xfId="52019"/>
    <cellStyle name="Total (line) 7 2 12 5" xfId="52020"/>
    <cellStyle name="Total (line) 7 2 13" xfId="7258"/>
    <cellStyle name="Total (line) 7 2 13 2" xfId="52021"/>
    <cellStyle name="Total (line) 7 2 13 2 2" xfId="52022"/>
    <cellStyle name="Total (line) 7 2 13 2 3" xfId="52023"/>
    <cellStyle name="Total (line) 7 2 13 2 4" xfId="52024"/>
    <cellStyle name="Total (line) 7 2 13 3" xfId="52025"/>
    <cellStyle name="Total (line) 7 2 13 4" xfId="52026"/>
    <cellStyle name="Total (line) 7 2 13 5" xfId="52027"/>
    <cellStyle name="Total (line) 7 2 14" xfId="7259"/>
    <cellStyle name="Total (line) 7 2 14 2" xfId="52028"/>
    <cellStyle name="Total (line) 7 2 14 2 2" xfId="52029"/>
    <cellStyle name="Total (line) 7 2 14 2 3" xfId="52030"/>
    <cellStyle name="Total (line) 7 2 14 2 4" xfId="52031"/>
    <cellStyle name="Total (line) 7 2 14 3" xfId="52032"/>
    <cellStyle name="Total (line) 7 2 14 4" xfId="52033"/>
    <cellStyle name="Total (line) 7 2 14 5" xfId="52034"/>
    <cellStyle name="Total (line) 7 2 15" xfId="7260"/>
    <cellStyle name="Total (line) 7 2 15 2" xfId="52035"/>
    <cellStyle name="Total (line) 7 2 15 2 2" xfId="52036"/>
    <cellStyle name="Total (line) 7 2 15 2 3" xfId="52037"/>
    <cellStyle name="Total (line) 7 2 15 2 4" xfId="52038"/>
    <cellStyle name="Total (line) 7 2 15 3" xfId="52039"/>
    <cellStyle name="Total (line) 7 2 15 4" xfId="52040"/>
    <cellStyle name="Total (line) 7 2 15 5" xfId="52041"/>
    <cellStyle name="Total (line) 7 2 16" xfId="7261"/>
    <cellStyle name="Total (line) 7 2 16 2" xfId="52042"/>
    <cellStyle name="Total (line) 7 2 16 2 2" xfId="52043"/>
    <cellStyle name="Total (line) 7 2 16 2 3" xfId="52044"/>
    <cellStyle name="Total (line) 7 2 16 2 4" xfId="52045"/>
    <cellStyle name="Total (line) 7 2 16 3" xfId="52046"/>
    <cellStyle name="Total (line) 7 2 16 4" xfId="52047"/>
    <cellStyle name="Total (line) 7 2 16 5" xfId="52048"/>
    <cellStyle name="Total (line) 7 2 17" xfId="7262"/>
    <cellStyle name="Total (line) 7 2 17 2" xfId="52049"/>
    <cellStyle name="Total (line) 7 2 17 2 2" xfId="52050"/>
    <cellStyle name="Total (line) 7 2 17 2 3" xfId="52051"/>
    <cellStyle name="Total (line) 7 2 17 2 4" xfId="52052"/>
    <cellStyle name="Total (line) 7 2 17 3" xfId="52053"/>
    <cellStyle name="Total (line) 7 2 17 4" xfId="52054"/>
    <cellStyle name="Total (line) 7 2 17 5" xfId="52055"/>
    <cellStyle name="Total (line) 7 2 18" xfId="7263"/>
    <cellStyle name="Total (line) 7 2 18 2" xfId="52056"/>
    <cellStyle name="Total (line) 7 2 18 2 2" xfId="52057"/>
    <cellStyle name="Total (line) 7 2 18 2 3" xfId="52058"/>
    <cellStyle name="Total (line) 7 2 18 2 4" xfId="52059"/>
    <cellStyle name="Total (line) 7 2 18 3" xfId="52060"/>
    <cellStyle name="Total (line) 7 2 18 4" xfId="52061"/>
    <cellStyle name="Total (line) 7 2 18 5" xfId="52062"/>
    <cellStyle name="Total (line) 7 2 19" xfId="7264"/>
    <cellStyle name="Total (line) 7 2 19 2" xfId="52063"/>
    <cellStyle name="Total (line) 7 2 19 2 2" xfId="52064"/>
    <cellStyle name="Total (line) 7 2 19 2 3" xfId="52065"/>
    <cellStyle name="Total (line) 7 2 19 2 4" xfId="52066"/>
    <cellStyle name="Total (line) 7 2 19 3" xfId="52067"/>
    <cellStyle name="Total (line) 7 2 19 4" xfId="52068"/>
    <cellStyle name="Total (line) 7 2 19 5" xfId="52069"/>
    <cellStyle name="Total (line) 7 2 2" xfId="7265"/>
    <cellStyle name="Total (line) 7 2 2 2" xfId="52070"/>
    <cellStyle name="Total (line) 7 2 2 2 2" xfId="52071"/>
    <cellStyle name="Total (line) 7 2 2 2 3" xfId="52072"/>
    <cellStyle name="Total (line) 7 2 2 2 4" xfId="52073"/>
    <cellStyle name="Total (line) 7 2 2 3" xfId="52074"/>
    <cellStyle name="Total (line) 7 2 2 4" xfId="52075"/>
    <cellStyle name="Total (line) 7 2 2 5" xfId="52076"/>
    <cellStyle name="Total (line) 7 2 20" xfId="7266"/>
    <cellStyle name="Total (line) 7 2 20 2" xfId="52077"/>
    <cellStyle name="Total (line) 7 2 20 2 2" xfId="52078"/>
    <cellStyle name="Total (line) 7 2 20 2 3" xfId="52079"/>
    <cellStyle name="Total (line) 7 2 20 2 4" xfId="52080"/>
    <cellStyle name="Total (line) 7 2 20 3" xfId="52081"/>
    <cellStyle name="Total (line) 7 2 20 4" xfId="52082"/>
    <cellStyle name="Total (line) 7 2 20 5" xfId="52083"/>
    <cellStyle name="Total (line) 7 2 21" xfId="7267"/>
    <cellStyle name="Total (line) 7 2 21 2" xfId="52084"/>
    <cellStyle name="Total (line) 7 2 21 2 2" xfId="52085"/>
    <cellStyle name="Total (line) 7 2 21 2 3" xfId="52086"/>
    <cellStyle name="Total (line) 7 2 21 2 4" xfId="52087"/>
    <cellStyle name="Total (line) 7 2 21 3" xfId="52088"/>
    <cellStyle name="Total (line) 7 2 21 4" xfId="52089"/>
    <cellStyle name="Total (line) 7 2 21 5" xfId="52090"/>
    <cellStyle name="Total (line) 7 2 22" xfId="7268"/>
    <cellStyle name="Total (line) 7 2 22 2" xfId="52091"/>
    <cellStyle name="Total (line) 7 2 22 2 2" xfId="52092"/>
    <cellStyle name="Total (line) 7 2 22 2 3" xfId="52093"/>
    <cellStyle name="Total (line) 7 2 22 2 4" xfId="52094"/>
    <cellStyle name="Total (line) 7 2 22 3" xfId="52095"/>
    <cellStyle name="Total (line) 7 2 22 4" xfId="52096"/>
    <cellStyle name="Total (line) 7 2 22 5" xfId="52097"/>
    <cellStyle name="Total (line) 7 2 23" xfId="7269"/>
    <cellStyle name="Total (line) 7 2 23 2" xfId="52098"/>
    <cellStyle name="Total (line) 7 2 23 2 2" xfId="52099"/>
    <cellStyle name="Total (line) 7 2 23 2 3" xfId="52100"/>
    <cellStyle name="Total (line) 7 2 23 2 4" xfId="52101"/>
    <cellStyle name="Total (line) 7 2 23 3" xfId="52102"/>
    <cellStyle name="Total (line) 7 2 23 4" xfId="52103"/>
    <cellStyle name="Total (line) 7 2 23 5" xfId="52104"/>
    <cellStyle name="Total (line) 7 2 24" xfId="7270"/>
    <cellStyle name="Total (line) 7 2 24 2" xfId="52105"/>
    <cellStyle name="Total (line) 7 2 24 2 2" xfId="52106"/>
    <cellStyle name="Total (line) 7 2 24 2 3" xfId="52107"/>
    <cellStyle name="Total (line) 7 2 24 2 4" xfId="52108"/>
    <cellStyle name="Total (line) 7 2 24 3" xfId="52109"/>
    <cellStyle name="Total (line) 7 2 24 4" xfId="52110"/>
    <cellStyle name="Total (line) 7 2 24 5" xfId="52111"/>
    <cellStyle name="Total (line) 7 2 25" xfId="7271"/>
    <cellStyle name="Total (line) 7 2 25 2" xfId="52112"/>
    <cellStyle name="Total (line) 7 2 25 2 2" xfId="52113"/>
    <cellStyle name="Total (line) 7 2 25 2 3" xfId="52114"/>
    <cellStyle name="Total (line) 7 2 25 2 4" xfId="52115"/>
    <cellStyle name="Total (line) 7 2 25 3" xfId="52116"/>
    <cellStyle name="Total (line) 7 2 25 4" xfId="52117"/>
    <cellStyle name="Total (line) 7 2 25 5" xfId="52118"/>
    <cellStyle name="Total (line) 7 2 26" xfId="7272"/>
    <cellStyle name="Total (line) 7 2 26 2" xfId="52119"/>
    <cellStyle name="Total (line) 7 2 26 2 2" xfId="52120"/>
    <cellStyle name="Total (line) 7 2 26 2 3" xfId="52121"/>
    <cellStyle name="Total (line) 7 2 26 2 4" xfId="52122"/>
    <cellStyle name="Total (line) 7 2 26 3" xfId="52123"/>
    <cellStyle name="Total (line) 7 2 26 4" xfId="52124"/>
    <cellStyle name="Total (line) 7 2 26 5" xfId="52125"/>
    <cellStyle name="Total (line) 7 2 27" xfId="7273"/>
    <cellStyle name="Total (line) 7 2 27 2" xfId="52126"/>
    <cellStyle name="Total (line) 7 2 27 2 2" xfId="52127"/>
    <cellStyle name="Total (line) 7 2 27 2 3" xfId="52128"/>
    <cellStyle name="Total (line) 7 2 27 2 4" xfId="52129"/>
    <cellStyle name="Total (line) 7 2 27 3" xfId="52130"/>
    <cellStyle name="Total (line) 7 2 27 4" xfId="52131"/>
    <cellStyle name="Total (line) 7 2 27 5" xfId="52132"/>
    <cellStyle name="Total (line) 7 2 28" xfId="7274"/>
    <cellStyle name="Total (line) 7 2 28 2" xfId="52133"/>
    <cellStyle name="Total (line) 7 2 28 2 2" xfId="52134"/>
    <cellStyle name="Total (line) 7 2 28 2 3" xfId="52135"/>
    <cellStyle name="Total (line) 7 2 28 2 4" xfId="52136"/>
    <cellStyle name="Total (line) 7 2 28 3" xfId="52137"/>
    <cellStyle name="Total (line) 7 2 28 4" xfId="52138"/>
    <cellStyle name="Total (line) 7 2 28 5" xfId="52139"/>
    <cellStyle name="Total (line) 7 2 29" xfId="7275"/>
    <cellStyle name="Total (line) 7 2 29 2" xfId="52140"/>
    <cellStyle name="Total (line) 7 2 29 2 2" xfId="52141"/>
    <cellStyle name="Total (line) 7 2 29 2 3" xfId="52142"/>
    <cellStyle name="Total (line) 7 2 29 2 4" xfId="52143"/>
    <cellStyle name="Total (line) 7 2 29 3" xfId="52144"/>
    <cellStyle name="Total (line) 7 2 29 4" xfId="52145"/>
    <cellStyle name="Total (line) 7 2 29 5" xfId="52146"/>
    <cellStyle name="Total (line) 7 2 3" xfId="7276"/>
    <cellStyle name="Total (line) 7 2 3 2" xfId="52147"/>
    <cellStyle name="Total (line) 7 2 3 2 2" xfId="52148"/>
    <cellStyle name="Total (line) 7 2 3 2 3" xfId="52149"/>
    <cellStyle name="Total (line) 7 2 3 2 4" xfId="52150"/>
    <cellStyle name="Total (line) 7 2 3 3" xfId="52151"/>
    <cellStyle name="Total (line) 7 2 3 4" xfId="52152"/>
    <cellStyle name="Total (line) 7 2 3 5" xfId="52153"/>
    <cellStyle name="Total (line) 7 2 30" xfId="7277"/>
    <cellStyle name="Total (line) 7 2 30 2" xfId="52154"/>
    <cellStyle name="Total (line) 7 2 30 2 2" xfId="52155"/>
    <cellStyle name="Total (line) 7 2 30 2 3" xfId="52156"/>
    <cellStyle name="Total (line) 7 2 30 2 4" xfId="52157"/>
    <cellStyle name="Total (line) 7 2 30 3" xfId="52158"/>
    <cellStyle name="Total (line) 7 2 30 4" xfId="52159"/>
    <cellStyle name="Total (line) 7 2 30 5" xfId="52160"/>
    <cellStyle name="Total (line) 7 2 31" xfId="7278"/>
    <cellStyle name="Total (line) 7 2 31 2" xfId="52161"/>
    <cellStyle name="Total (line) 7 2 31 2 2" xfId="52162"/>
    <cellStyle name="Total (line) 7 2 31 2 3" xfId="52163"/>
    <cellStyle name="Total (line) 7 2 31 2 4" xfId="52164"/>
    <cellStyle name="Total (line) 7 2 31 3" xfId="52165"/>
    <cellStyle name="Total (line) 7 2 31 4" xfId="52166"/>
    <cellStyle name="Total (line) 7 2 31 5" xfId="52167"/>
    <cellStyle name="Total (line) 7 2 32" xfId="7279"/>
    <cellStyle name="Total (line) 7 2 32 2" xfId="52168"/>
    <cellStyle name="Total (line) 7 2 32 2 2" xfId="52169"/>
    <cellStyle name="Total (line) 7 2 32 2 3" xfId="52170"/>
    <cellStyle name="Total (line) 7 2 32 2 4" xfId="52171"/>
    <cellStyle name="Total (line) 7 2 32 3" xfId="52172"/>
    <cellStyle name="Total (line) 7 2 32 4" xfId="52173"/>
    <cellStyle name="Total (line) 7 2 32 5" xfId="52174"/>
    <cellStyle name="Total (line) 7 2 33" xfId="7280"/>
    <cellStyle name="Total (line) 7 2 33 2" xfId="52175"/>
    <cellStyle name="Total (line) 7 2 33 2 2" xfId="52176"/>
    <cellStyle name="Total (line) 7 2 33 2 3" xfId="52177"/>
    <cellStyle name="Total (line) 7 2 33 2 4" xfId="52178"/>
    <cellStyle name="Total (line) 7 2 33 3" xfId="52179"/>
    <cellStyle name="Total (line) 7 2 33 4" xfId="52180"/>
    <cellStyle name="Total (line) 7 2 33 5" xfId="52181"/>
    <cellStyle name="Total (line) 7 2 34" xfId="7281"/>
    <cellStyle name="Total (line) 7 2 34 2" xfId="52182"/>
    <cellStyle name="Total (line) 7 2 34 2 2" xfId="52183"/>
    <cellStyle name="Total (line) 7 2 34 2 3" xfId="52184"/>
    <cellStyle name="Total (line) 7 2 34 2 4" xfId="52185"/>
    <cellStyle name="Total (line) 7 2 34 3" xfId="52186"/>
    <cellStyle name="Total (line) 7 2 34 4" xfId="52187"/>
    <cellStyle name="Total (line) 7 2 34 5" xfId="52188"/>
    <cellStyle name="Total (line) 7 2 35" xfId="7282"/>
    <cellStyle name="Total (line) 7 2 35 2" xfId="52189"/>
    <cellStyle name="Total (line) 7 2 35 2 2" xfId="52190"/>
    <cellStyle name="Total (line) 7 2 35 2 3" xfId="52191"/>
    <cellStyle name="Total (line) 7 2 35 2 4" xfId="52192"/>
    <cellStyle name="Total (line) 7 2 35 3" xfId="52193"/>
    <cellStyle name="Total (line) 7 2 35 4" xfId="52194"/>
    <cellStyle name="Total (line) 7 2 35 5" xfId="52195"/>
    <cellStyle name="Total (line) 7 2 36" xfId="7283"/>
    <cellStyle name="Total (line) 7 2 36 2" xfId="52196"/>
    <cellStyle name="Total (line) 7 2 36 2 2" xfId="52197"/>
    <cellStyle name="Total (line) 7 2 36 2 3" xfId="52198"/>
    <cellStyle name="Total (line) 7 2 36 2 4" xfId="52199"/>
    <cellStyle name="Total (line) 7 2 36 3" xfId="52200"/>
    <cellStyle name="Total (line) 7 2 36 4" xfId="52201"/>
    <cellStyle name="Total (line) 7 2 36 5" xfId="52202"/>
    <cellStyle name="Total (line) 7 2 37" xfId="7284"/>
    <cellStyle name="Total (line) 7 2 37 2" xfId="52203"/>
    <cellStyle name="Total (line) 7 2 37 2 2" xfId="52204"/>
    <cellStyle name="Total (line) 7 2 37 2 3" xfId="52205"/>
    <cellStyle name="Total (line) 7 2 37 2 4" xfId="52206"/>
    <cellStyle name="Total (line) 7 2 37 3" xfId="52207"/>
    <cellStyle name="Total (line) 7 2 37 4" xfId="52208"/>
    <cellStyle name="Total (line) 7 2 37 5" xfId="52209"/>
    <cellStyle name="Total (line) 7 2 38" xfId="7285"/>
    <cellStyle name="Total (line) 7 2 38 2" xfId="52210"/>
    <cellStyle name="Total (line) 7 2 38 2 2" xfId="52211"/>
    <cellStyle name="Total (line) 7 2 38 2 3" xfId="52212"/>
    <cellStyle name="Total (line) 7 2 38 2 4" xfId="52213"/>
    <cellStyle name="Total (line) 7 2 38 3" xfId="52214"/>
    <cellStyle name="Total (line) 7 2 38 4" xfId="52215"/>
    <cellStyle name="Total (line) 7 2 38 5" xfId="52216"/>
    <cellStyle name="Total (line) 7 2 39" xfId="7286"/>
    <cellStyle name="Total (line) 7 2 39 2" xfId="52217"/>
    <cellStyle name="Total (line) 7 2 39 2 2" xfId="52218"/>
    <cellStyle name="Total (line) 7 2 39 2 3" xfId="52219"/>
    <cellStyle name="Total (line) 7 2 39 2 4" xfId="52220"/>
    <cellStyle name="Total (line) 7 2 39 3" xfId="52221"/>
    <cellStyle name="Total (line) 7 2 39 4" xfId="52222"/>
    <cellStyle name="Total (line) 7 2 39 5" xfId="52223"/>
    <cellStyle name="Total (line) 7 2 4" xfId="7287"/>
    <cellStyle name="Total (line) 7 2 4 2" xfId="52224"/>
    <cellStyle name="Total (line) 7 2 4 2 2" xfId="52225"/>
    <cellStyle name="Total (line) 7 2 4 2 3" xfId="52226"/>
    <cellStyle name="Total (line) 7 2 4 2 4" xfId="52227"/>
    <cellStyle name="Total (line) 7 2 4 3" xfId="52228"/>
    <cellStyle name="Total (line) 7 2 4 4" xfId="52229"/>
    <cellStyle name="Total (line) 7 2 4 5" xfId="52230"/>
    <cellStyle name="Total (line) 7 2 40" xfId="7288"/>
    <cellStyle name="Total (line) 7 2 40 2" xfId="52231"/>
    <cellStyle name="Total (line) 7 2 40 2 2" xfId="52232"/>
    <cellStyle name="Total (line) 7 2 40 2 3" xfId="52233"/>
    <cellStyle name="Total (line) 7 2 40 2 4" xfId="52234"/>
    <cellStyle name="Total (line) 7 2 40 3" xfId="52235"/>
    <cellStyle name="Total (line) 7 2 40 4" xfId="52236"/>
    <cellStyle name="Total (line) 7 2 40 5" xfId="52237"/>
    <cellStyle name="Total (line) 7 2 41" xfId="7289"/>
    <cellStyle name="Total (line) 7 2 41 2" xfId="52238"/>
    <cellStyle name="Total (line) 7 2 41 2 2" xfId="52239"/>
    <cellStyle name="Total (line) 7 2 41 2 3" xfId="52240"/>
    <cellStyle name="Total (line) 7 2 41 2 4" xfId="52241"/>
    <cellStyle name="Total (line) 7 2 41 3" xfId="52242"/>
    <cellStyle name="Total (line) 7 2 41 4" xfId="52243"/>
    <cellStyle name="Total (line) 7 2 41 5" xfId="52244"/>
    <cellStyle name="Total (line) 7 2 42" xfId="7290"/>
    <cellStyle name="Total (line) 7 2 42 2" xfId="52245"/>
    <cellStyle name="Total (line) 7 2 42 2 2" xfId="52246"/>
    <cellStyle name="Total (line) 7 2 42 2 3" xfId="52247"/>
    <cellStyle name="Total (line) 7 2 42 2 4" xfId="52248"/>
    <cellStyle name="Total (line) 7 2 42 3" xfId="52249"/>
    <cellStyle name="Total (line) 7 2 42 4" xfId="52250"/>
    <cellStyle name="Total (line) 7 2 42 5" xfId="52251"/>
    <cellStyle name="Total (line) 7 2 43" xfId="7291"/>
    <cellStyle name="Total (line) 7 2 43 2" xfId="52252"/>
    <cellStyle name="Total (line) 7 2 43 2 2" xfId="52253"/>
    <cellStyle name="Total (line) 7 2 43 2 3" xfId="52254"/>
    <cellStyle name="Total (line) 7 2 43 2 4" xfId="52255"/>
    <cellStyle name="Total (line) 7 2 43 3" xfId="52256"/>
    <cellStyle name="Total (line) 7 2 43 4" xfId="52257"/>
    <cellStyle name="Total (line) 7 2 43 5" xfId="52258"/>
    <cellStyle name="Total (line) 7 2 44" xfId="7292"/>
    <cellStyle name="Total (line) 7 2 44 2" xfId="52259"/>
    <cellStyle name="Total (line) 7 2 44 2 2" xfId="52260"/>
    <cellStyle name="Total (line) 7 2 44 2 3" xfId="52261"/>
    <cellStyle name="Total (line) 7 2 44 2 4" xfId="52262"/>
    <cellStyle name="Total (line) 7 2 44 3" xfId="52263"/>
    <cellStyle name="Total (line) 7 2 44 4" xfId="52264"/>
    <cellStyle name="Total (line) 7 2 44 5" xfId="52265"/>
    <cellStyle name="Total (line) 7 2 45" xfId="52266"/>
    <cellStyle name="Total (line) 7 2 45 2" xfId="52267"/>
    <cellStyle name="Total (line) 7 2 45 3" xfId="52268"/>
    <cellStyle name="Total (line) 7 2 45 4" xfId="52269"/>
    <cellStyle name="Total (line) 7 2 46" xfId="52270"/>
    <cellStyle name="Total (line) 7 2 46 2" xfId="52271"/>
    <cellStyle name="Total (line) 7 2 46 3" xfId="52272"/>
    <cellStyle name="Total (line) 7 2 46 4" xfId="52273"/>
    <cellStyle name="Total (line) 7 2 47" xfId="52274"/>
    <cellStyle name="Total (line) 7 2 5" xfId="7293"/>
    <cellStyle name="Total (line) 7 2 5 2" xfId="52275"/>
    <cellStyle name="Total (line) 7 2 5 2 2" xfId="52276"/>
    <cellStyle name="Total (line) 7 2 5 2 3" xfId="52277"/>
    <cellStyle name="Total (line) 7 2 5 2 4" xfId="52278"/>
    <cellStyle name="Total (line) 7 2 5 3" xfId="52279"/>
    <cellStyle name="Total (line) 7 2 5 4" xfId="52280"/>
    <cellStyle name="Total (line) 7 2 5 5" xfId="52281"/>
    <cellStyle name="Total (line) 7 2 6" xfId="7294"/>
    <cellStyle name="Total (line) 7 2 6 2" xfId="52282"/>
    <cellStyle name="Total (line) 7 2 6 2 2" xfId="52283"/>
    <cellStyle name="Total (line) 7 2 6 2 3" xfId="52284"/>
    <cellStyle name="Total (line) 7 2 6 2 4" xfId="52285"/>
    <cellStyle name="Total (line) 7 2 6 3" xfId="52286"/>
    <cellStyle name="Total (line) 7 2 6 4" xfId="52287"/>
    <cellStyle name="Total (line) 7 2 6 5" xfId="52288"/>
    <cellStyle name="Total (line) 7 2 7" xfId="7295"/>
    <cellStyle name="Total (line) 7 2 7 2" xfId="52289"/>
    <cellStyle name="Total (line) 7 2 7 2 2" xfId="52290"/>
    <cellStyle name="Total (line) 7 2 7 2 3" xfId="52291"/>
    <cellStyle name="Total (line) 7 2 7 2 4" xfId="52292"/>
    <cellStyle name="Total (line) 7 2 7 3" xfId="52293"/>
    <cellStyle name="Total (line) 7 2 7 4" xfId="52294"/>
    <cellStyle name="Total (line) 7 2 7 5" xfId="52295"/>
    <cellStyle name="Total (line) 7 2 8" xfId="7296"/>
    <cellStyle name="Total (line) 7 2 8 2" xfId="52296"/>
    <cellStyle name="Total (line) 7 2 8 2 2" xfId="52297"/>
    <cellStyle name="Total (line) 7 2 8 2 3" xfId="52298"/>
    <cellStyle name="Total (line) 7 2 8 2 4" xfId="52299"/>
    <cellStyle name="Total (line) 7 2 8 3" xfId="52300"/>
    <cellStyle name="Total (line) 7 2 8 4" xfId="52301"/>
    <cellStyle name="Total (line) 7 2 8 5" xfId="52302"/>
    <cellStyle name="Total (line) 7 2 9" xfId="7297"/>
    <cellStyle name="Total (line) 7 2 9 2" xfId="52303"/>
    <cellStyle name="Total (line) 7 2 9 2 2" xfId="52304"/>
    <cellStyle name="Total (line) 7 2 9 2 3" xfId="52305"/>
    <cellStyle name="Total (line) 7 2 9 2 4" xfId="52306"/>
    <cellStyle name="Total (line) 7 2 9 3" xfId="52307"/>
    <cellStyle name="Total (line) 7 2 9 4" xfId="52308"/>
    <cellStyle name="Total (line) 7 2 9 5" xfId="52309"/>
    <cellStyle name="Total (line) 7 20" xfId="7298"/>
    <cellStyle name="Total (line) 7 20 2" xfId="52310"/>
    <cellStyle name="Total (line) 7 20 2 2" xfId="52311"/>
    <cellStyle name="Total (line) 7 20 2 3" xfId="52312"/>
    <cellStyle name="Total (line) 7 20 2 4" xfId="52313"/>
    <cellStyle name="Total (line) 7 20 3" xfId="52314"/>
    <cellStyle name="Total (line) 7 20 4" xfId="52315"/>
    <cellStyle name="Total (line) 7 20 5" xfId="52316"/>
    <cellStyle name="Total (line) 7 21" xfId="7299"/>
    <cellStyle name="Total (line) 7 21 2" xfId="52317"/>
    <cellStyle name="Total (line) 7 21 2 2" xfId="52318"/>
    <cellStyle name="Total (line) 7 21 2 3" xfId="52319"/>
    <cellStyle name="Total (line) 7 21 2 4" xfId="52320"/>
    <cellStyle name="Total (line) 7 21 3" xfId="52321"/>
    <cellStyle name="Total (line) 7 21 4" xfId="52322"/>
    <cellStyle name="Total (line) 7 21 5" xfId="52323"/>
    <cellStyle name="Total (line) 7 22" xfId="7300"/>
    <cellStyle name="Total (line) 7 22 2" xfId="52324"/>
    <cellStyle name="Total (line) 7 22 2 2" xfId="52325"/>
    <cellStyle name="Total (line) 7 22 2 3" xfId="52326"/>
    <cellStyle name="Total (line) 7 22 2 4" xfId="52327"/>
    <cellStyle name="Total (line) 7 22 3" xfId="52328"/>
    <cellStyle name="Total (line) 7 22 4" xfId="52329"/>
    <cellStyle name="Total (line) 7 22 5" xfId="52330"/>
    <cellStyle name="Total (line) 7 23" xfId="7301"/>
    <cellStyle name="Total (line) 7 23 2" xfId="52331"/>
    <cellStyle name="Total (line) 7 23 2 2" xfId="52332"/>
    <cellStyle name="Total (line) 7 23 2 3" xfId="52333"/>
    <cellStyle name="Total (line) 7 23 2 4" xfId="52334"/>
    <cellStyle name="Total (line) 7 23 3" xfId="52335"/>
    <cellStyle name="Total (line) 7 23 4" xfId="52336"/>
    <cellStyle name="Total (line) 7 23 5" xfId="52337"/>
    <cellStyle name="Total (line) 7 24" xfId="7302"/>
    <cellStyle name="Total (line) 7 24 2" xfId="52338"/>
    <cellStyle name="Total (line) 7 24 2 2" xfId="52339"/>
    <cellStyle name="Total (line) 7 24 2 3" xfId="52340"/>
    <cellStyle name="Total (line) 7 24 2 4" xfId="52341"/>
    <cellStyle name="Total (line) 7 24 3" xfId="52342"/>
    <cellStyle name="Total (line) 7 24 4" xfId="52343"/>
    <cellStyle name="Total (line) 7 24 5" xfId="52344"/>
    <cellStyle name="Total (line) 7 25" xfId="7303"/>
    <cellStyle name="Total (line) 7 25 2" xfId="52345"/>
    <cellStyle name="Total (line) 7 25 2 2" xfId="52346"/>
    <cellStyle name="Total (line) 7 25 2 3" xfId="52347"/>
    <cellStyle name="Total (line) 7 25 2 4" xfId="52348"/>
    <cellStyle name="Total (line) 7 25 3" xfId="52349"/>
    <cellStyle name="Total (line) 7 25 4" xfId="52350"/>
    <cellStyle name="Total (line) 7 25 5" xfId="52351"/>
    <cellStyle name="Total (line) 7 26" xfId="7304"/>
    <cellStyle name="Total (line) 7 26 2" xfId="52352"/>
    <cellStyle name="Total (line) 7 26 2 2" xfId="52353"/>
    <cellStyle name="Total (line) 7 26 2 3" xfId="52354"/>
    <cellStyle name="Total (line) 7 26 2 4" xfId="52355"/>
    <cellStyle name="Total (line) 7 26 3" xfId="52356"/>
    <cellStyle name="Total (line) 7 26 4" xfId="52357"/>
    <cellStyle name="Total (line) 7 26 5" xfId="52358"/>
    <cellStyle name="Total (line) 7 27" xfId="7305"/>
    <cellStyle name="Total (line) 7 27 2" xfId="52359"/>
    <cellStyle name="Total (line) 7 27 2 2" xfId="52360"/>
    <cellStyle name="Total (line) 7 27 2 3" xfId="52361"/>
    <cellStyle name="Total (line) 7 27 2 4" xfId="52362"/>
    <cellStyle name="Total (line) 7 27 3" xfId="52363"/>
    <cellStyle name="Total (line) 7 27 4" xfId="52364"/>
    <cellStyle name="Total (line) 7 27 5" xfId="52365"/>
    <cellStyle name="Total (line) 7 28" xfId="7306"/>
    <cellStyle name="Total (line) 7 28 2" xfId="52366"/>
    <cellStyle name="Total (line) 7 28 2 2" xfId="52367"/>
    <cellStyle name="Total (line) 7 28 2 3" xfId="52368"/>
    <cellStyle name="Total (line) 7 28 2 4" xfId="52369"/>
    <cellStyle name="Total (line) 7 28 3" xfId="52370"/>
    <cellStyle name="Total (line) 7 28 4" xfId="52371"/>
    <cellStyle name="Total (line) 7 28 5" xfId="52372"/>
    <cellStyle name="Total (line) 7 29" xfId="7307"/>
    <cellStyle name="Total (line) 7 29 2" xfId="52373"/>
    <cellStyle name="Total (line) 7 29 2 2" xfId="52374"/>
    <cellStyle name="Total (line) 7 29 2 3" xfId="52375"/>
    <cellStyle name="Total (line) 7 29 2 4" xfId="52376"/>
    <cellStyle name="Total (line) 7 29 3" xfId="52377"/>
    <cellStyle name="Total (line) 7 29 4" xfId="52378"/>
    <cellStyle name="Total (line) 7 29 5" xfId="52379"/>
    <cellStyle name="Total (line) 7 3" xfId="7308"/>
    <cellStyle name="Total (line) 7 3 2" xfId="52380"/>
    <cellStyle name="Total (line) 7 3 2 2" xfId="52381"/>
    <cellStyle name="Total (line) 7 3 2 3" xfId="52382"/>
    <cellStyle name="Total (line) 7 3 2 4" xfId="52383"/>
    <cellStyle name="Total (line) 7 3 3" xfId="52384"/>
    <cellStyle name="Total (line) 7 3 4" xfId="52385"/>
    <cellStyle name="Total (line) 7 3 5" xfId="52386"/>
    <cellStyle name="Total (line) 7 30" xfId="7309"/>
    <cellStyle name="Total (line) 7 30 2" xfId="52387"/>
    <cellStyle name="Total (line) 7 30 2 2" xfId="52388"/>
    <cellStyle name="Total (line) 7 30 2 3" xfId="52389"/>
    <cellStyle name="Total (line) 7 30 2 4" xfId="52390"/>
    <cellStyle name="Total (line) 7 30 3" xfId="52391"/>
    <cellStyle name="Total (line) 7 30 4" xfId="52392"/>
    <cellStyle name="Total (line) 7 30 5" xfId="52393"/>
    <cellStyle name="Total (line) 7 31" xfId="7310"/>
    <cellStyle name="Total (line) 7 31 2" xfId="52394"/>
    <cellStyle name="Total (line) 7 31 2 2" xfId="52395"/>
    <cellStyle name="Total (line) 7 31 2 3" xfId="52396"/>
    <cellStyle name="Total (line) 7 31 2 4" xfId="52397"/>
    <cellStyle name="Total (line) 7 31 3" xfId="52398"/>
    <cellStyle name="Total (line) 7 31 4" xfId="52399"/>
    <cellStyle name="Total (line) 7 31 5" xfId="52400"/>
    <cellStyle name="Total (line) 7 32" xfId="7311"/>
    <cellStyle name="Total (line) 7 32 2" xfId="52401"/>
    <cellStyle name="Total (line) 7 32 2 2" xfId="52402"/>
    <cellStyle name="Total (line) 7 32 2 3" xfId="52403"/>
    <cellStyle name="Total (line) 7 32 2 4" xfId="52404"/>
    <cellStyle name="Total (line) 7 32 3" xfId="52405"/>
    <cellStyle name="Total (line) 7 32 4" xfId="52406"/>
    <cellStyle name="Total (line) 7 32 5" xfId="52407"/>
    <cellStyle name="Total (line) 7 33" xfId="7312"/>
    <cellStyle name="Total (line) 7 33 2" xfId="52408"/>
    <cellStyle name="Total (line) 7 33 2 2" xfId="52409"/>
    <cellStyle name="Total (line) 7 33 2 3" xfId="52410"/>
    <cellStyle name="Total (line) 7 33 2 4" xfId="52411"/>
    <cellStyle name="Total (line) 7 33 3" xfId="52412"/>
    <cellStyle name="Total (line) 7 33 4" xfId="52413"/>
    <cellStyle name="Total (line) 7 33 5" xfId="52414"/>
    <cellStyle name="Total (line) 7 34" xfId="7313"/>
    <cellStyle name="Total (line) 7 34 2" xfId="52415"/>
    <cellStyle name="Total (line) 7 34 2 2" xfId="52416"/>
    <cellStyle name="Total (line) 7 34 2 3" xfId="52417"/>
    <cellStyle name="Total (line) 7 34 2 4" xfId="52418"/>
    <cellStyle name="Total (line) 7 34 3" xfId="52419"/>
    <cellStyle name="Total (line) 7 34 4" xfId="52420"/>
    <cellStyle name="Total (line) 7 34 5" xfId="52421"/>
    <cellStyle name="Total (line) 7 35" xfId="7314"/>
    <cellStyle name="Total (line) 7 35 2" xfId="52422"/>
    <cellStyle name="Total (line) 7 35 2 2" xfId="52423"/>
    <cellStyle name="Total (line) 7 35 2 3" xfId="52424"/>
    <cellStyle name="Total (line) 7 35 2 4" xfId="52425"/>
    <cellStyle name="Total (line) 7 35 3" xfId="52426"/>
    <cellStyle name="Total (line) 7 35 4" xfId="52427"/>
    <cellStyle name="Total (line) 7 35 5" xfId="52428"/>
    <cellStyle name="Total (line) 7 36" xfId="7315"/>
    <cellStyle name="Total (line) 7 36 2" xfId="52429"/>
    <cellStyle name="Total (line) 7 36 2 2" xfId="52430"/>
    <cellStyle name="Total (line) 7 36 2 3" xfId="52431"/>
    <cellStyle name="Total (line) 7 36 2 4" xfId="52432"/>
    <cellStyle name="Total (line) 7 36 3" xfId="52433"/>
    <cellStyle name="Total (line) 7 36 4" xfId="52434"/>
    <cellStyle name="Total (line) 7 36 5" xfId="52435"/>
    <cellStyle name="Total (line) 7 37" xfId="7316"/>
    <cellStyle name="Total (line) 7 37 2" xfId="52436"/>
    <cellStyle name="Total (line) 7 37 2 2" xfId="52437"/>
    <cellStyle name="Total (line) 7 37 2 3" xfId="52438"/>
    <cellStyle name="Total (line) 7 37 2 4" xfId="52439"/>
    <cellStyle name="Total (line) 7 37 3" xfId="52440"/>
    <cellStyle name="Total (line) 7 37 4" xfId="52441"/>
    <cellStyle name="Total (line) 7 37 5" xfId="52442"/>
    <cellStyle name="Total (line) 7 38" xfId="7317"/>
    <cellStyle name="Total (line) 7 38 2" xfId="52443"/>
    <cellStyle name="Total (line) 7 38 2 2" xfId="52444"/>
    <cellStyle name="Total (line) 7 38 2 3" xfId="52445"/>
    <cellStyle name="Total (line) 7 38 2 4" xfId="52446"/>
    <cellStyle name="Total (line) 7 38 3" xfId="52447"/>
    <cellStyle name="Total (line) 7 38 4" xfId="52448"/>
    <cellStyle name="Total (line) 7 38 5" xfId="52449"/>
    <cellStyle name="Total (line) 7 39" xfId="7318"/>
    <cellStyle name="Total (line) 7 39 2" xfId="52450"/>
    <cellStyle name="Total (line) 7 39 2 2" xfId="52451"/>
    <cellStyle name="Total (line) 7 39 2 3" xfId="52452"/>
    <cellStyle name="Total (line) 7 39 2 4" xfId="52453"/>
    <cellStyle name="Total (line) 7 39 3" xfId="52454"/>
    <cellStyle name="Total (line) 7 39 4" xfId="52455"/>
    <cellStyle name="Total (line) 7 39 5" xfId="52456"/>
    <cellStyle name="Total (line) 7 4" xfId="7319"/>
    <cellStyle name="Total (line) 7 4 2" xfId="52457"/>
    <cellStyle name="Total (line) 7 4 2 2" xfId="52458"/>
    <cellStyle name="Total (line) 7 4 2 3" xfId="52459"/>
    <cellStyle name="Total (line) 7 4 2 4" xfId="52460"/>
    <cellStyle name="Total (line) 7 4 3" xfId="52461"/>
    <cellStyle name="Total (line) 7 4 4" xfId="52462"/>
    <cellStyle name="Total (line) 7 4 5" xfId="52463"/>
    <cellStyle name="Total (line) 7 40" xfId="7320"/>
    <cellStyle name="Total (line) 7 40 2" xfId="52464"/>
    <cellStyle name="Total (line) 7 40 2 2" xfId="52465"/>
    <cellStyle name="Total (line) 7 40 2 3" xfId="52466"/>
    <cellStyle name="Total (line) 7 40 2 4" xfId="52467"/>
    <cellStyle name="Total (line) 7 40 3" xfId="52468"/>
    <cellStyle name="Total (line) 7 40 4" xfId="52469"/>
    <cellStyle name="Total (line) 7 40 5" xfId="52470"/>
    <cellStyle name="Total (line) 7 41" xfId="7321"/>
    <cellStyle name="Total (line) 7 41 2" xfId="52471"/>
    <cellStyle name="Total (line) 7 41 2 2" xfId="52472"/>
    <cellStyle name="Total (line) 7 41 2 3" xfId="52473"/>
    <cellStyle name="Total (line) 7 41 2 4" xfId="52474"/>
    <cellStyle name="Total (line) 7 41 3" xfId="52475"/>
    <cellStyle name="Total (line) 7 41 4" xfId="52476"/>
    <cellStyle name="Total (line) 7 41 5" xfId="52477"/>
    <cellStyle name="Total (line) 7 42" xfId="7322"/>
    <cellStyle name="Total (line) 7 42 2" xfId="52478"/>
    <cellStyle name="Total (line) 7 42 2 2" xfId="52479"/>
    <cellStyle name="Total (line) 7 42 2 3" xfId="52480"/>
    <cellStyle name="Total (line) 7 42 2 4" xfId="52481"/>
    <cellStyle name="Total (line) 7 42 3" xfId="52482"/>
    <cellStyle name="Total (line) 7 42 4" xfId="52483"/>
    <cellStyle name="Total (line) 7 42 5" xfId="52484"/>
    <cellStyle name="Total (line) 7 43" xfId="7323"/>
    <cellStyle name="Total (line) 7 43 2" xfId="52485"/>
    <cellStyle name="Total (line) 7 43 2 2" xfId="52486"/>
    <cellStyle name="Total (line) 7 43 2 3" xfId="52487"/>
    <cellStyle name="Total (line) 7 43 2 4" xfId="52488"/>
    <cellStyle name="Total (line) 7 43 3" xfId="52489"/>
    <cellStyle name="Total (line) 7 43 4" xfId="52490"/>
    <cellStyle name="Total (line) 7 43 5" xfId="52491"/>
    <cellStyle name="Total (line) 7 44" xfId="7324"/>
    <cellStyle name="Total (line) 7 44 2" xfId="52492"/>
    <cellStyle name="Total (line) 7 44 2 2" xfId="52493"/>
    <cellStyle name="Total (line) 7 44 2 3" xfId="52494"/>
    <cellStyle name="Total (line) 7 44 2 4" xfId="52495"/>
    <cellStyle name="Total (line) 7 44 3" xfId="52496"/>
    <cellStyle name="Total (line) 7 44 4" xfId="52497"/>
    <cellStyle name="Total (line) 7 44 5" xfId="52498"/>
    <cellStyle name="Total (line) 7 45" xfId="7325"/>
    <cellStyle name="Total (line) 7 45 2" xfId="52499"/>
    <cellStyle name="Total (line) 7 45 2 2" xfId="52500"/>
    <cellStyle name="Total (line) 7 45 2 3" xfId="52501"/>
    <cellStyle name="Total (line) 7 45 2 4" xfId="52502"/>
    <cellStyle name="Total (line) 7 45 3" xfId="52503"/>
    <cellStyle name="Total (line) 7 45 4" xfId="52504"/>
    <cellStyle name="Total (line) 7 45 5" xfId="52505"/>
    <cellStyle name="Total (line) 7 46" xfId="52506"/>
    <cellStyle name="Total (line) 7 46 2" xfId="52507"/>
    <cellStyle name="Total (line) 7 46 3" xfId="52508"/>
    <cellStyle name="Total (line) 7 46 4" xfId="52509"/>
    <cellStyle name="Total (line) 7 47" xfId="52510"/>
    <cellStyle name="Total (line) 7 5" xfId="7326"/>
    <cellStyle name="Total (line) 7 5 2" xfId="52511"/>
    <cellStyle name="Total (line) 7 5 2 2" xfId="52512"/>
    <cellStyle name="Total (line) 7 5 2 3" xfId="52513"/>
    <cellStyle name="Total (line) 7 5 2 4" xfId="52514"/>
    <cellStyle name="Total (line) 7 5 3" xfId="52515"/>
    <cellStyle name="Total (line) 7 5 4" xfId="52516"/>
    <cellStyle name="Total (line) 7 5 5" xfId="52517"/>
    <cellStyle name="Total (line) 7 6" xfId="7327"/>
    <cellStyle name="Total (line) 7 6 2" xfId="52518"/>
    <cellStyle name="Total (line) 7 6 2 2" xfId="52519"/>
    <cellStyle name="Total (line) 7 6 2 3" xfId="52520"/>
    <cellStyle name="Total (line) 7 6 2 4" xfId="52521"/>
    <cellStyle name="Total (line) 7 6 3" xfId="52522"/>
    <cellStyle name="Total (line) 7 6 4" xfId="52523"/>
    <cellStyle name="Total (line) 7 6 5" xfId="52524"/>
    <cellStyle name="Total (line) 7 7" xfId="7328"/>
    <cellStyle name="Total (line) 7 7 2" xfId="52525"/>
    <cellStyle name="Total (line) 7 7 2 2" xfId="52526"/>
    <cellStyle name="Total (line) 7 7 2 3" xfId="52527"/>
    <cellStyle name="Total (line) 7 7 2 4" xfId="52528"/>
    <cellStyle name="Total (line) 7 7 3" xfId="52529"/>
    <cellStyle name="Total (line) 7 7 4" xfId="52530"/>
    <cellStyle name="Total (line) 7 7 5" xfId="52531"/>
    <cellStyle name="Total (line) 7 8" xfId="7329"/>
    <cellStyle name="Total (line) 7 8 2" xfId="52532"/>
    <cellStyle name="Total (line) 7 8 2 2" xfId="52533"/>
    <cellStyle name="Total (line) 7 8 2 3" xfId="52534"/>
    <cellStyle name="Total (line) 7 8 2 4" xfId="52535"/>
    <cellStyle name="Total (line) 7 8 3" xfId="52536"/>
    <cellStyle name="Total (line) 7 8 4" xfId="52537"/>
    <cellStyle name="Total (line) 7 8 5" xfId="52538"/>
    <cellStyle name="Total (line) 7 9" xfId="7330"/>
    <cellStyle name="Total (line) 7 9 2" xfId="52539"/>
    <cellStyle name="Total (line) 7 9 2 2" xfId="52540"/>
    <cellStyle name="Total (line) 7 9 2 3" xfId="52541"/>
    <cellStyle name="Total (line) 7 9 2 4" xfId="52542"/>
    <cellStyle name="Total (line) 7 9 3" xfId="52543"/>
    <cellStyle name="Total (line) 7 9 4" xfId="52544"/>
    <cellStyle name="Total (line) 7 9 5" xfId="52545"/>
    <cellStyle name="Total (line) 8" xfId="7331"/>
    <cellStyle name="Total (line) 8 10" xfId="7332"/>
    <cellStyle name="Total (line) 8 10 2" xfId="52546"/>
    <cellStyle name="Total (line) 8 10 2 2" xfId="52547"/>
    <cellStyle name="Total (line) 8 10 2 3" xfId="52548"/>
    <cellStyle name="Total (line) 8 10 2 4" xfId="52549"/>
    <cellStyle name="Total (line) 8 10 3" xfId="52550"/>
    <cellStyle name="Total (line) 8 10 4" xfId="52551"/>
    <cellStyle name="Total (line) 8 10 5" xfId="52552"/>
    <cellStyle name="Total (line) 8 11" xfId="7333"/>
    <cellStyle name="Total (line) 8 11 2" xfId="52553"/>
    <cellStyle name="Total (line) 8 11 2 2" xfId="52554"/>
    <cellStyle name="Total (line) 8 11 2 3" xfId="52555"/>
    <cellStyle name="Total (line) 8 11 2 4" xfId="52556"/>
    <cellStyle name="Total (line) 8 11 3" xfId="52557"/>
    <cellStyle name="Total (line) 8 11 4" xfId="52558"/>
    <cellStyle name="Total (line) 8 11 5" xfId="52559"/>
    <cellStyle name="Total (line) 8 12" xfId="7334"/>
    <cellStyle name="Total (line) 8 12 2" xfId="52560"/>
    <cellStyle name="Total (line) 8 12 2 2" xfId="52561"/>
    <cellStyle name="Total (line) 8 12 2 3" xfId="52562"/>
    <cellStyle name="Total (line) 8 12 2 4" xfId="52563"/>
    <cellStyle name="Total (line) 8 12 3" xfId="52564"/>
    <cellStyle name="Total (line) 8 12 4" xfId="52565"/>
    <cellStyle name="Total (line) 8 12 5" xfId="52566"/>
    <cellStyle name="Total (line) 8 13" xfId="7335"/>
    <cellStyle name="Total (line) 8 13 2" xfId="52567"/>
    <cellStyle name="Total (line) 8 13 2 2" xfId="52568"/>
    <cellStyle name="Total (line) 8 13 2 3" xfId="52569"/>
    <cellStyle name="Total (line) 8 13 2 4" xfId="52570"/>
    <cellStyle name="Total (line) 8 13 3" xfId="52571"/>
    <cellStyle name="Total (line) 8 13 4" xfId="52572"/>
    <cellStyle name="Total (line) 8 13 5" xfId="52573"/>
    <cellStyle name="Total (line) 8 14" xfId="7336"/>
    <cellStyle name="Total (line) 8 14 2" xfId="52574"/>
    <cellStyle name="Total (line) 8 14 2 2" xfId="52575"/>
    <cellStyle name="Total (line) 8 14 2 3" xfId="52576"/>
    <cellStyle name="Total (line) 8 14 2 4" xfId="52577"/>
    <cellStyle name="Total (line) 8 14 3" xfId="52578"/>
    <cellStyle name="Total (line) 8 14 4" xfId="52579"/>
    <cellStyle name="Total (line) 8 14 5" xfId="52580"/>
    <cellStyle name="Total (line) 8 15" xfId="7337"/>
    <cellStyle name="Total (line) 8 15 2" xfId="52581"/>
    <cellStyle name="Total (line) 8 15 2 2" xfId="52582"/>
    <cellStyle name="Total (line) 8 15 2 3" xfId="52583"/>
    <cellStyle name="Total (line) 8 15 2 4" xfId="52584"/>
    <cellStyle name="Total (line) 8 15 3" xfId="52585"/>
    <cellStyle name="Total (line) 8 15 4" xfId="52586"/>
    <cellStyle name="Total (line) 8 15 5" xfId="52587"/>
    <cellStyle name="Total (line) 8 16" xfId="7338"/>
    <cellStyle name="Total (line) 8 16 2" xfId="52588"/>
    <cellStyle name="Total (line) 8 16 2 2" xfId="52589"/>
    <cellStyle name="Total (line) 8 16 2 3" xfId="52590"/>
    <cellStyle name="Total (line) 8 16 2 4" xfId="52591"/>
    <cellStyle name="Total (line) 8 16 3" xfId="52592"/>
    <cellStyle name="Total (line) 8 16 4" xfId="52593"/>
    <cellStyle name="Total (line) 8 16 5" xfId="52594"/>
    <cellStyle name="Total (line) 8 17" xfId="7339"/>
    <cellStyle name="Total (line) 8 17 2" xfId="52595"/>
    <cellStyle name="Total (line) 8 17 2 2" xfId="52596"/>
    <cellStyle name="Total (line) 8 17 2 3" xfId="52597"/>
    <cellStyle name="Total (line) 8 17 2 4" xfId="52598"/>
    <cellStyle name="Total (line) 8 17 3" xfId="52599"/>
    <cellStyle name="Total (line) 8 17 4" xfId="52600"/>
    <cellStyle name="Total (line) 8 17 5" xfId="52601"/>
    <cellStyle name="Total (line) 8 18" xfId="7340"/>
    <cellStyle name="Total (line) 8 18 2" xfId="52602"/>
    <cellStyle name="Total (line) 8 18 2 2" xfId="52603"/>
    <cellStyle name="Total (line) 8 18 2 3" xfId="52604"/>
    <cellStyle name="Total (line) 8 18 2 4" xfId="52605"/>
    <cellStyle name="Total (line) 8 18 3" xfId="52606"/>
    <cellStyle name="Total (line) 8 18 4" xfId="52607"/>
    <cellStyle name="Total (line) 8 18 5" xfId="52608"/>
    <cellStyle name="Total (line) 8 19" xfId="7341"/>
    <cellStyle name="Total (line) 8 19 2" xfId="52609"/>
    <cellStyle name="Total (line) 8 19 2 2" xfId="52610"/>
    <cellStyle name="Total (line) 8 19 2 3" xfId="52611"/>
    <cellStyle name="Total (line) 8 19 2 4" xfId="52612"/>
    <cellStyle name="Total (line) 8 19 3" xfId="52613"/>
    <cellStyle name="Total (line) 8 19 4" xfId="52614"/>
    <cellStyle name="Total (line) 8 19 5" xfId="52615"/>
    <cellStyle name="Total (line) 8 2" xfId="7342"/>
    <cellStyle name="Total (line) 8 2 2" xfId="52616"/>
    <cellStyle name="Total (line) 8 2 2 2" xfId="52617"/>
    <cellStyle name="Total (line) 8 2 2 3" xfId="52618"/>
    <cellStyle name="Total (line) 8 2 2 4" xfId="52619"/>
    <cellStyle name="Total (line) 8 2 3" xfId="52620"/>
    <cellStyle name="Total (line) 8 2 4" xfId="52621"/>
    <cellStyle name="Total (line) 8 2 5" xfId="52622"/>
    <cellStyle name="Total (line) 8 20" xfId="7343"/>
    <cellStyle name="Total (line) 8 20 2" xfId="52623"/>
    <cellStyle name="Total (line) 8 20 2 2" xfId="52624"/>
    <cellStyle name="Total (line) 8 20 2 3" xfId="52625"/>
    <cellStyle name="Total (line) 8 20 2 4" xfId="52626"/>
    <cellStyle name="Total (line) 8 20 3" xfId="52627"/>
    <cellStyle name="Total (line) 8 20 4" xfId="52628"/>
    <cellStyle name="Total (line) 8 20 5" xfId="52629"/>
    <cellStyle name="Total (line) 8 21" xfId="7344"/>
    <cellStyle name="Total (line) 8 21 2" xfId="52630"/>
    <cellStyle name="Total (line) 8 21 2 2" xfId="52631"/>
    <cellStyle name="Total (line) 8 21 2 3" xfId="52632"/>
    <cellStyle name="Total (line) 8 21 2 4" xfId="52633"/>
    <cellStyle name="Total (line) 8 21 3" xfId="52634"/>
    <cellStyle name="Total (line) 8 21 4" xfId="52635"/>
    <cellStyle name="Total (line) 8 21 5" xfId="52636"/>
    <cellStyle name="Total (line) 8 22" xfId="7345"/>
    <cellStyle name="Total (line) 8 22 2" xfId="52637"/>
    <cellStyle name="Total (line) 8 22 2 2" xfId="52638"/>
    <cellStyle name="Total (line) 8 22 2 3" xfId="52639"/>
    <cellStyle name="Total (line) 8 22 2 4" xfId="52640"/>
    <cellStyle name="Total (line) 8 22 3" xfId="52641"/>
    <cellStyle name="Total (line) 8 22 4" xfId="52642"/>
    <cellStyle name="Total (line) 8 22 5" xfId="52643"/>
    <cellStyle name="Total (line) 8 23" xfId="7346"/>
    <cellStyle name="Total (line) 8 23 2" xfId="52644"/>
    <cellStyle name="Total (line) 8 23 2 2" xfId="52645"/>
    <cellStyle name="Total (line) 8 23 2 3" xfId="52646"/>
    <cellStyle name="Total (line) 8 23 2 4" xfId="52647"/>
    <cellStyle name="Total (line) 8 23 3" xfId="52648"/>
    <cellStyle name="Total (line) 8 23 4" xfId="52649"/>
    <cellStyle name="Total (line) 8 23 5" xfId="52650"/>
    <cellStyle name="Total (line) 8 24" xfId="7347"/>
    <cellStyle name="Total (line) 8 24 2" xfId="52651"/>
    <cellStyle name="Total (line) 8 24 2 2" xfId="52652"/>
    <cellStyle name="Total (line) 8 24 2 3" xfId="52653"/>
    <cellStyle name="Total (line) 8 24 2 4" xfId="52654"/>
    <cellStyle name="Total (line) 8 24 3" xfId="52655"/>
    <cellStyle name="Total (line) 8 24 4" xfId="52656"/>
    <cellStyle name="Total (line) 8 24 5" xfId="52657"/>
    <cellStyle name="Total (line) 8 25" xfId="7348"/>
    <cellStyle name="Total (line) 8 25 2" xfId="52658"/>
    <cellStyle name="Total (line) 8 25 2 2" xfId="52659"/>
    <cellStyle name="Total (line) 8 25 2 3" xfId="52660"/>
    <cellStyle name="Total (line) 8 25 2 4" xfId="52661"/>
    <cellStyle name="Total (line) 8 25 3" xfId="52662"/>
    <cellStyle name="Total (line) 8 25 4" xfId="52663"/>
    <cellStyle name="Total (line) 8 25 5" xfId="52664"/>
    <cellStyle name="Total (line) 8 26" xfId="7349"/>
    <cellStyle name="Total (line) 8 26 2" xfId="52665"/>
    <cellStyle name="Total (line) 8 26 2 2" xfId="52666"/>
    <cellStyle name="Total (line) 8 26 2 3" xfId="52667"/>
    <cellStyle name="Total (line) 8 26 2 4" xfId="52668"/>
    <cellStyle name="Total (line) 8 26 3" xfId="52669"/>
    <cellStyle name="Total (line) 8 26 4" xfId="52670"/>
    <cellStyle name="Total (line) 8 26 5" xfId="52671"/>
    <cellStyle name="Total (line) 8 27" xfId="7350"/>
    <cellStyle name="Total (line) 8 27 2" xfId="52672"/>
    <cellStyle name="Total (line) 8 27 2 2" xfId="52673"/>
    <cellStyle name="Total (line) 8 27 2 3" xfId="52674"/>
    <cellStyle name="Total (line) 8 27 2 4" xfId="52675"/>
    <cellStyle name="Total (line) 8 27 3" xfId="52676"/>
    <cellStyle name="Total (line) 8 27 4" xfId="52677"/>
    <cellStyle name="Total (line) 8 27 5" xfId="52678"/>
    <cellStyle name="Total (line) 8 28" xfId="7351"/>
    <cellStyle name="Total (line) 8 28 2" xfId="52679"/>
    <cellStyle name="Total (line) 8 28 2 2" xfId="52680"/>
    <cellStyle name="Total (line) 8 28 2 3" xfId="52681"/>
    <cellStyle name="Total (line) 8 28 2 4" xfId="52682"/>
    <cellStyle name="Total (line) 8 28 3" xfId="52683"/>
    <cellStyle name="Total (line) 8 28 4" xfId="52684"/>
    <cellStyle name="Total (line) 8 28 5" xfId="52685"/>
    <cellStyle name="Total (line) 8 29" xfId="7352"/>
    <cellStyle name="Total (line) 8 29 2" xfId="52686"/>
    <cellStyle name="Total (line) 8 29 2 2" xfId="52687"/>
    <cellStyle name="Total (line) 8 29 2 3" xfId="52688"/>
    <cellStyle name="Total (line) 8 29 2 4" xfId="52689"/>
    <cellStyle name="Total (line) 8 29 3" xfId="52690"/>
    <cellStyle name="Total (line) 8 29 4" xfId="52691"/>
    <cellStyle name="Total (line) 8 29 5" xfId="52692"/>
    <cellStyle name="Total (line) 8 3" xfId="7353"/>
    <cellStyle name="Total (line) 8 3 2" xfId="52693"/>
    <cellStyle name="Total (line) 8 3 2 2" xfId="52694"/>
    <cellStyle name="Total (line) 8 3 2 3" xfId="52695"/>
    <cellStyle name="Total (line) 8 3 2 4" xfId="52696"/>
    <cellStyle name="Total (line) 8 3 3" xfId="52697"/>
    <cellStyle name="Total (line) 8 3 4" xfId="52698"/>
    <cellStyle name="Total (line) 8 3 5" xfId="52699"/>
    <cellStyle name="Total (line) 8 30" xfId="7354"/>
    <cellStyle name="Total (line) 8 30 2" xfId="52700"/>
    <cellStyle name="Total (line) 8 30 2 2" xfId="52701"/>
    <cellStyle name="Total (line) 8 30 2 3" xfId="52702"/>
    <cellStyle name="Total (line) 8 30 2 4" xfId="52703"/>
    <cellStyle name="Total (line) 8 30 3" xfId="52704"/>
    <cellStyle name="Total (line) 8 30 4" xfId="52705"/>
    <cellStyle name="Total (line) 8 30 5" xfId="52706"/>
    <cellStyle name="Total (line) 8 31" xfId="7355"/>
    <cellStyle name="Total (line) 8 31 2" xfId="52707"/>
    <cellStyle name="Total (line) 8 31 2 2" xfId="52708"/>
    <cellStyle name="Total (line) 8 31 2 3" xfId="52709"/>
    <cellStyle name="Total (line) 8 31 2 4" xfId="52710"/>
    <cellStyle name="Total (line) 8 31 3" xfId="52711"/>
    <cellStyle name="Total (line) 8 31 4" xfId="52712"/>
    <cellStyle name="Total (line) 8 31 5" xfId="52713"/>
    <cellStyle name="Total (line) 8 32" xfId="7356"/>
    <cellStyle name="Total (line) 8 32 2" xfId="52714"/>
    <cellStyle name="Total (line) 8 32 2 2" xfId="52715"/>
    <cellStyle name="Total (line) 8 32 2 3" xfId="52716"/>
    <cellStyle name="Total (line) 8 32 2 4" xfId="52717"/>
    <cellStyle name="Total (line) 8 32 3" xfId="52718"/>
    <cellStyle name="Total (line) 8 32 4" xfId="52719"/>
    <cellStyle name="Total (line) 8 32 5" xfId="52720"/>
    <cellStyle name="Total (line) 8 33" xfId="7357"/>
    <cellStyle name="Total (line) 8 33 2" xfId="52721"/>
    <cellStyle name="Total (line) 8 33 2 2" xfId="52722"/>
    <cellStyle name="Total (line) 8 33 2 3" xfId="52723"/>
    <cellStyle name="Total (line) 8 33 2 4" xfId="52724"/>
    <cellStyle name="Total (line) 8 33 3" xfId="52725"/>
    <cellStyle name="Total (line) 8 33 4" xfId="52726"/>
    <cellStyle name="Total (line) 8 33 5" xfId="52727"/>
    <cellStyle name="Total (line) 8 34" xfId="7358"/>
    <cellStyle name="Total (line) 8 34 2" xfId="52728"/>
    <cellStyle name="Total (line) 8 34 2 2" xfId="52729"/>
    <cellStyle name="Total (line) 8 34 2 3" xfId="52730"/>
    <cellStyle name="Total (line) 8 34 2 4" xfId="52731"/>
    <cellStyle name="Total (line) 8 34 3" xfId="52732"/>
    <cellStyle name="Total (line) 8 34 4" xfId="52733"/>
    <cellStyle name="Total (line) 8 34 5" xfId="52734"/>
    <cellStyle name="Total (line) 8 35" xfId="7359"/>
    <cellStyle name="Total (line) 8 35 2" xfId="52735"/>
    <cellStyle name="Total (line) 8 35 2 2" xfId="52736"/>
    <cellStyle name="Total (line) 8 35 2 3" xfId="52737"/>
    <cellStyle name="Total (line) 8 35 2 4" xfId="52738"/>
    <cellStyle name="Total (line) 8 35 3" xfId="52739"/>
    <cellStyle name="Total (line) 8 35 4" xfId="52740"/>
    <cellStyle name="Total (line) 8 35 5" xfId="52741"/>
    <cellStyle name="Total (line) 8 36" xfId="7360"/>
    <cellStyle name="Total (line) 8 36 2" xfId="52742"/>
    <cellStyle name="Total (line) 8 36 2 2" xfId="52743"/>
    <cellStyle name="Total (line) 8 36 2 3" xfId="52744"/>
    <cellStyle name="Total (line) 8 36 2 4" xfId="52745"/>
    <cellStyle name="Total (line) 8 36 3" xfId="52746"/>
    <cellStyle name="Total (line) 8 36 4" xfId="52747"/>
    <cellStyle name="Total (line) 8 36 5" xfId="52748"/>
    <cellStyle name="Total (line) 8 37" xfId="7361"/>
    <cellStyle name="Total (line) 8 37 2" xfId="52749"/>
    <cellStyle name="Total (line) 8 37 2 2" xfId="52750"/>
    <cellStyle name="Total (line) 8 37 2 3" xfId="52751"/>
    <cellStyle name="Total (line) 8 37 2 4" xfId="52752"/>
    <cellStyle name="Total (line) 8 37 3" xfId="52753"/>
    <cellStyle name="Total (line) 8 37 4" xfId="52754"/>
    <cellStyle name="Total (line) 8 37 5" xfId="52755"/>
    <cellStyle name="Total (line) 8 38" xfId="7362"/>
    <cellStyle name="Total (line) 8 38 2" xfId="52756"/>
    <cellStyle name="Total (line) 8 38 2 2" xfId="52757"/>
    <cellStyle name="Total (line) 8 38 2 3" xfId="52758"/>
    <cellStyle name="Total (line) 8 38 2 4" xfId="52759"/>
    <cellStyle name="Total (line) 8 38 3" xfId="52760"/>
    <cellStyle name="Total (line) 8 38 4" xfId="52761"/>
    <cellStyle name="Total (line) 8 38 5" xfId="52762"/>
    <cellStyle name="Total (line) 8 39" xfId="7363"/>
    <cellStyle name="Total (line) 8 39 2" xfId="52763"/>
    <cellStyle name="Total (line) 8 39 2 2" xfId="52764"/>
    <cellStyle name="Total (line) 8 39 2 3" xfId="52765"/>
    <cellStyle name="Total (line) 8 39 2 4" xfId="52766"/>
    <cellStyle name="Total (line) 8 39 3" xfId="52767"/>
    <cellStyle name="Total (line) 8 39 4" xfId="52768"/>
    <cellStyle name="Total (line) 8 39 5" xfId="52769"/>
    <cellStyle name="Total (line) 8 4" xfId="7364"/>
    <cellStyle name="Total (line) 8 4 2" xfId="52770"/>
    <cellStyle name="Total (line) 8 4 2 2" xfId="52771"/>
    <cellStyle name="Total (line) 8 4 2 3" xfId="52772"/>
    <cellStyle name="Total (line) 8 4 2 4" xfId="52773"/>
    <cellStyle name="Total (line) 8 4 3" xfId="52774"/>
    <cellStyle name="Total (line) 8 4 4" xfId="52775"/>
    <cellStyle name="Total (line) 8 4 5" xfId="52776"/>
    <cellStyle name="Total (line) 8 40" xfId="7365"/>
    <cellStyle name="Total (line) 8 40 2" xfId="52777"/>
    <cellStyle name="Total (line) 8 40 2 2" xfId="52778"/>
    <cellStyle name="Total (line) 8 40 2 3" xfId="52779"/>
    <cellStyle name="Total (line) 8 40 2 4" xfId="52780"/>
    <cellStyle name="Total (line) 8 40 3" xfId="52781"/>
    <cellStyle name="Total (line) 8 40 4" xfId="52782"/>
    <cellStyle name="Total (line) 8 40 5" xfId="52783"/>
    <cellStyle name="Total (line) 8 41" xfId="7366"/>
    <cellStyle name="Total (line) 8 41 2" xfId="52784"/>
    <cellStyle name="Total (line) 8 41 2 2" xfId="52785"/>
    <cellStyle name="Total (line) 8 41 2 3" xfId="52786"/>
    <cellStyle name="Total (line) 8 41 2 4" xfId="52787"/>
    <cellStyle name="Total (line) 8 41 3" xfId="52788"/>
    <cellStyle name="Total (line) 8 41 4" xfId="52789"/>
    <cellStyle name="Total (line) 8 41 5" xfId="52790"/>
    <cellStyle name="Total (line) 8 42" xfId="7367"/>
    <cellStyle name="Total (line) 8 42 2" xfId="52791"/>
    <cellStyle name="Total (line) 8 42 2 2" xfId="52792"/>
    <cellStyle name="Total (line) 8 42 2 3" xfId="52793"/>
    <cellStyle name="Total (line) 8 42 2 4" xfId="52794"/>
    <cellStyle name="Total (line) 8 42 3" xfId="52795"/>
    <cellStyle name="Total (line) 8 42 4" xfId="52796"/>
    <cellStyle name="Total (line) 8 42 5" xfId="52797"/>
    <cellStyle name="Total (line) 8 43" xfId="7368"/>
    <cellStyle name="Total (line) 8 43 2" xfId="52798"/>
    <cellStyle name="Total (line) 8 43 2 2" xfId="52799"/>
    <cellStyle name="Total (line) 8 43 2 3" xfId="52800"/>
    <cellStyle name="Total (line) 8 43 2 4" xfId="52801"/>
    <cellStyle name="Total (line) 8 43 3" xfId="52802"/>
    <cellStyle name="Total (line) 8 43 4" xfId="52803"/>
    <cellStyle name="Total (line) 8 43 5" xfId="52804"/>
    <cellStyle name="Total (line) 8 44" xfId="7369"/>
    <cellStyle name="Total (line) 8 44 2" xfId="52805"/>
    <cellStyle name="Total (line) 8 44 2 2" xfId="52806"/>
    <cellStyle name="Total (line) 8 44 2 3" xfId="52807"/>
    <cellStyle name="Total (line) 8 44 2 4" xfId="52808"/>
    <cellStyle name="Total (line) 8 44 3" xfId="52809"/>
    <cellStyle name="Total (line) 8 44 4" xfId="52810"/>
    <cellStyle name="Total (line) 8 44 5" xfId="52811"/>
    <cellStyle name="Total (line) 8 45" xfId="52812"/>
    <cellStyle name="Total (line) 8 45 2" xfId="52813"/>
    <cellStyle name="Total (line) 8 45 3" xfId="52814"/>
    <cellStyle name="Total (line) 8 45 4" xfId="52815"/>
    <cellStyle name="Total (line) 8 46" xfId="52816"/>
    <cellStyle name="Total (line) 8 46 2" xfId="52817"/>
    <cellStyle name="Total (line) 8 46 3" xfId="52818"/>
    <cellStyle name="Total (line) 8 46 4" xfId="52819"/>
    <cellStyle name="Total (line) 8 47" xfId="52820"/>
    <cellStyle name="Total (line) 8 48" xfId="52821"/>
    <cellStyle name="Total (line) 8 49" xfId="52822"/>
    <cellStyle name="Total (line) 8 5" xfId="7370"/>
    <cellStyle name="Total (line) 8 5 2" xfId="52823"/>
    <cellStyle name="Total (line) 8 5 2 2" xfId="52824"/>
    <cellStyle name="Total (line) 8 5 2 3" xfId="52825"/>
    <cellStyle name="Total (line) 8 5 2 4" xfId="52826"/>
    <cellStyle name="Total (line) 8 5 3" xfId="52827"/>
    <cellStyle name="Total (line) 8 5 4" xfId="52828"/>
    <cellStyle name="Total (line) 8 5 5" xfId="52829"/>
    <cellStyle name="Total (line) 8 6" xfId="7371"/>
    <cellStyle name="Total (line) 8 6 2" xfId="52830"/>
    <cellStyle name="Total (line) 8 6 2 2" xfId="52831"/>
    <cellStyle name="Total (line) 8 6 2 3" xfId="52832"/>
    <cellStyle name="Total (line) 8 6 2 4" xfId="52833"/>
    <cellStyle name="Total (line) 8 6 3" xfId="52834"/>
    <cellStyle name="Total (line) 8 6 4" xfId="52835"/>
    <cellStyle name="Total (line) 8 6 5" xfId="52836"/>
    <cellStyle name="Total (line) 8 7" xfId="7372"/>
    <cellStyle name="Total (line) 8 7 2" xfId="52837"/>
    <cellStyle name="Total (line) 8 7 2 2" xfId="52838"/>
    <cellStyle name="Total (line) 8 7 2 3" xfId="52839"/>
    <cellStyle name="Total (line) 8 7 2 4" xfId="52840"/>
    <cellStyle name="Total (line) 8 7 3" xfId="52841"/>
    <cellStyle name="Total (line) 8 7 4" xfId="52842"/>
    <cellStyle name="Total (line) 8 7 5" xfId="52843"/>
    <cellStyle name="Total (line) 8 8" xfId="7373"/>
    <cellStyle name="Total (line) 8 8 2" xfId="52844"/>
    <cellStyle name="Total (line) 8 8 2 2" xfId="52845"/>
    <cellStyle name="Total (line) 8 8 2 3" xfId="52846"/>
    <cellStyle name="Total (line) 8 8 2 4" xfId="52847"/>
    <cellStyle name="Total (line) 8 8 3" xfId="52848"/>
    <cellStyle name="Total (line) 8 8 4" xfId="52849"/>
    <cellStyle name="Total (line) 8 8 5" xfId="52850"/>
    <cellStyle name="Total (line) 8 9" xfId="7374"/>
    <cellStyle name="Total (line) 8 9 2" xfId="52851"/>
    <cellStyle name="Total (line) 8 9 2 2" xfId="52852"/>
    <cellStyle name="Total (line) 8 9 2 3" xfId="52853"/>
    <cellStyle name="Total (line) 8 9 2 4" xfId="52854"/>
    <cellStyle name="Total (line) 8 9 3" xfId="52855"/>
    <cellStyle name="Total (line) 8 9 4" xfId="52856"/>
    <cellStyle name="Total (line) 8 9 5" xfId="52857"/>
    <cellStyle name="Total (line) 9" xfId="7375"/>
    <cellStyle name="Total (line) 9 2" xfId="52858"/>
    <cellStyle name="Total (line) 9 2 2" xfId="52859"/>
    <cellStyle name="Total (line) 9 2 3" xfId="52860"/>
    <cellStyle name="Total (line) 9 2 4" xfId="52861"/>
    <cellStyle name="Total (line) 9 3" xfId="52862"/>
    <cellStyle name="Total (line) 9 4" xfId="52863"/>
    <cellStyle name="Total (line) 9 5" xfId="52864"/>
    <cellStyle name="Totals" xfId="7376"/>
    <cellStyle name="Under Construction Flag" xfId="7377"/>
    <cellStyle name="UserInstructions" xfId="7378"/>
    <cellStyle name="Very Large" xfId="7379"/>
    <cellStyle name="Währung [0]_Compiling Utility Macros" xfId="7380"/>
    <cellStyle name="Währung_Compiling Utility Macros" xfId="7381"/>
    <cellStyle name="Warning Text" xfId="14" builtinId="11" customBuiltin="1"/>
    <cellStyle name="WingDings" xfId="7382"/>
    <cellStyle name="WIP" xfId="7383"/>
    <cellStyle name="Wrap" xfId="7384"/>
    <cellStyle name="Wrap Bold" xfId="7385"/>
    <cellStyle name="Wrap Title" xfId="7386"/>
    <cellStyle name="Wrap_NTS99-~11" xfId="73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P47"/>
  <sheetViews>
    <sheetView tabSelected="1" workbookViewId="0">
      <selection activeCell="A25" sqref="A25"/>
    </sheetView>
  </sheetViews>
  <sheetFormatPr defaultRowHeight="15"/>
  <cols>
    <col min="1" max="1" width="20.7109375" customWidth="1"/>
    <col min="2" max="2" width="36.42578125" customWidth="1"/>
    <col min="3" max="4" width="13.7109375" style="9" customWidth="1"/>
    <col min="5" max="9" width="13.7109375" customWidth="1"/>
    <col min="10" max="10" width="13.7109375" style="9" customWidth="1"/>
    <col min="11" max="12" width="13.7109375" customWidth="1"/>
    <col min="14" max="16" width="12.7109375" customWidth="1"/>
  </cols>
  <sheetData>
    <row r="1" spans="1:16" ht="21">
      <c r="G1" s="127" t="s">
        <v>245</v>
      </c>
      <c r="K1" s="128"/>
    </row>
    <row r="2" spans="1:16" ht="15.75">
      <c r="A2" s="282"/>
      <c r="B2" s="282"/>
      <c r="C2" s="282"/>
      <c r="D2" s="282"/>
      <c r="E2" s="282"/>
      <c r="F2" s="282"/>
      <c r="G2" s="283"/>
      <c r="H2" s="282"/>
      <c r="I2" s="282"/>
      <c r="J2" s="282"/>
      <c r="K2" s="284">
        <v>43430</v>
      </c>
      <c r="L2" s="282"/>
      <c r="M2" s="282"/>
    </row>
    <row r="3" spans="1:16">
      <c r="A3" s="282"/>
      <c r="B3" s="282"/>
      <c r="C3" s="282"/>
      <c r="D3" s="282"/>
      <c r="E3" s="282"/>
      <c r="F3" s="282"/>
      <c r="G3" s="282"/>
      <c r="H3" s="282"/>
      <c r="I3" s="282"/>
      <c r="J3" s="282"/>
      <c r="K3" s="282"/>
      <c r="L3" s="282"/>
      <c r="M3" s="282"/>
    </row>
    <row r="4" spans="1:16">
      <c r="A4" s="282"/>
      <c r="B4" s="282"/>
      <c r="C4" s="282"/>
      <c r="D4" s="282"/>
      <c r="E4" s="285" t="str">
        <f>Assumptions!$A$7</f>
        <v>1a</v>
      </c>
      <c r="F4" s="285" t="str">
        <f>Assumptions!$A$8</f>
        <v>1b</v>
      </c>
      <c r="G4" s="285" t="str">
        <f>Assumptions!$A$9</f>
        <v>1c</v>
      </c>
      <c r="H4" s="285" t="str">
        <f>Assumptions!$A$10</f>
        <v>1d</v>
      </c>
      <c r="I4" s="285" t="str">
        <f>Assumptions!$A$11</f>
        <v>2a</v>
      </c>
      <c r="J4" s="285" t="str">
        <f>Assumptions!$A$12</f>
        <v>3a</v>
      </c>
      <c r="K4" s="282"/>
      <c r="L4" s="282"/>
      <c r="M4" s="282"/>
    </row>
    <row r="5" spans="1:16" ht="105">
      <c r="A5" s="282"/>
      <c r="B5" s="282"/>
      <c r="C5" s="286" t="s">
        <v>140</v>
      </c>
      <c r="D5" s="286" t="s">
        <v>90</v>
      </c>
      <c r="E5" s="287" t="s">
        <v>158</v>
      </c>
      <c r="F5" s="287" t="s">
        <v>159</v>
      </c>
      <c r="G5" s="287" t="s">
        <v>160</v>
      </c>
      <c r="H5" s="287" t="s">
        <v>161</v>
      </c>
      <c r="I5" s="287" t="s">
        <v>247</v>
      </c>
      <c r="J5" s="288" t="s">
        <v>138</v>
      </c>
      <c r="K5" s="287" t="s">
        <v>86</v>
      </c>
      <c r="L5" s="287" t="s">
        <v>135</v>
      </c>
      <c r="M5" s="282"/>
      <c r="N5" s="203"/>
      <c r="O5" s="203"/>
      <c r="P5" s="203"/>
    </row>
    <row r="6" spans="1:16">
      <c r="A6" s="289" t="s">
        <v>77</v>
      </c>
      <c r="B6" s="290" t="s">
        <v>78</v>
      </c>
      <c r="C6" s="290"/>
      <c r="D6" s="290"/>
      <c r="E6" s="286"/>
      <c r="F6" s="286"/>
      <c r="G6" s="286"/>
      <c r="H6" s="286"/>
      <c r="I6" s="286"/>
      <c r="J6" s="286"/>
      <c r="K6" s="286"/>
      <c r="L6" s="286"/>
      <c r="M6" s="282"/>
    </row>
    <row r="7" spans="1:16">
      <c r="A7" s="291" t="str">
        <f>'Project Information'!$A$15</f>
        <v>Kay County Bridge Raises</v>
      </c>
      <c r="B7" s="290"/>
      <c r="C7" s="290"/>
      <c r="D7" s="290"/>
      <c r="E7" s="286"/>
      <c r="F7" s="286"/>
      <c r="G7" s="286"/>
      <c r="H7" s="286"/>
      <c r="I7" s="286"/>
      <c r="J7" s="286"/>
      <c r="K7" s="286"/>
      <c r="L7" s="286"/>
      <c r="M7" s="282"/>
    </row>
    <row r="8" spans="1:16">
      <c r="A8" s="291">
        <f>'Project Information'!$A$16</f>
        <v>14155</v>
      </c>
      <c r="B8" s="292" t="str">
        <f>'Project Information'!$B$16</f>
        <v>Indian Road over I-35</v>
      </c>
      <c r="C8" s="293">
        <f>Cost!F17</f>
        <v>800685.42501545697</v>
      </c>
      <c r="D8" s="293">
        <f>Cost!AF60</f>
        <v>63295.944444444445</v>
      </c>
      <c r="E8" s="293">
        <f>Ben1a_VehOpCosts!C21</f>
        <v>121134.99059349197</v>
      </c>
      <c r="F8" s="293">
        <f>Ben1b_TravelTime!C27</f>
        <v>99786.821128942407</v>
      </c>
      <c r="G8" s="293">
        <f>Ben1c_CrashCosts!C48</f>
        <v>86054.044537521622</v>
      </c>
      <c r="H8" s="293">
        <f>Ben1d_Emissions!C43</f>
        <v>10937.787644958335</v>
      </c>
      <c r="I8" s="293">
        <f>Ben2a_VehOpCosts!C23</f>
        <v>21.372247598228608</v>
      </c>
      <c r="J8" s="293">
        <f>Ben3a_InspectCosts!C16</f>
        <v>1600</v>
      </c>
      <c r="K8" s="293">
        <f>SUM(E8:J8)</f>
        <v>319535.01615251257</v>
      </c>
      <c r="L8" s="294">
        <f>(K8+D8)/C8</f>
        <v>0.4781290487329235</v>
      </c>
      <c r="M8" s="282"/>
      <c r="N8" s="86"/>
      <c r="O8" s="86"/>
      <c r="P8" s="137"/>
    </row>
    <row r="9" spans="1:16">
      <c r="A9" s="291">
        <f>'Project Information'!$A$17</f>
        <v>14429</v>
      </c>
      <c r="B9" s="292" t="str">
        <f>'Project Information'!$B$17</f>
        <v>North Avenue over I-35</v>
      </c>
      <c r="C9" s="293">
        <f>Cost!F18</f>
        <v>751460.00469440548</v>
      </c>
      <c r="D9" s="293">
        <f>Cost!AF61</f>
        <v>67890.933333333334</v>
      </c>
      <c r="E9" s="293">
        <f>Ben1a_VehOpCosts!C22</f>
        <v>216076.48109786375</v>
      </c>
      <c r="F9" s="293">
        <f>Ben1b_TravelTime!C28</f>
        <v>258905.23130145454</v>
      </c>
      <c r="G9" s="293">
        <f>Ben1c_CrashCosts!C49</f>
        <v>153587.73644365917</v>
      </c>
      <c r="H9" s="293">
        <f>Ben1d_Emissions!C44</f>
        <v>19485.113345713657</v>
      </c>
      <c r="I9" s="293">
        <f>Ben2a_VehOpCosts!C24</f>
        <v>21.372247598228608</v>
      </c>
      <c r="J9" s="293">
        <f>Ben3a_InspectCosts!C17</f>
        <v>1600</v>
      </c>
      <c r="K9" s="293">
        <f>SUM(E9:J9)</f>
        <v>649675.93443628936</v>
      </c>
      <c r="L9" s="294">
        <f>(K9+D9)/C9</f>
        <v>0.9548969516500535</v>
      </c>
      <c r="M9" s="282"/>
      <c r="N9" s="86"/>
      <c r="O9" s="86"/>
      <c r="P9" s="137"/>
    </row>
    <row r="10" spans="1:16">
      <c r="A10" s="291">
        <f>'Project Information'!$A$18</f>
        <v>14435</v>
      </c>
      <c r="B10" s="292" t="str">
        <f>'Project Information'!$B$18</f>
        <v>Highland Avenue over I-35</v>
      </c>
      <c r="C10" s="293">
        <f>Cost!F19</f>
        <v>736859.24442968692</v>
      </c>
      <c r="D10" s="293">
        <f>Cost!AF62</f>
        <v>66571.822222222225</v>
      </c>
      <c r="E10" s="293">
        <f>Ben1a_VehOpCosts!C23</f>
        <v>668843.51392701233</v>
      </c>
      <c r="F10" s="293">
        <f>Ben1b_TravelTime!C29</f>
        <v>264011.44699825451</v>
      </c>
      <c r="G10" s="293">
        <f>Ben1c_CrashCosts!C50</f>
        <v>155982.20917250766</v>
      </c>
      <c r="H10" s="293">
        <f>Ben1d_Emissions!C45</f>
        <v>19803.586144646881</v>
      </c>
      <c r="I10" s="293">
        <f>Ben2a_VehOpCosts!C25</f>
        <v>47.018944716102943</v>
      </c>
      <c r="J10" s="293">
        <f>Ben3a_InspectCosts!C18</f>
        <v>1600</v>
      </c>
      <c r="K10" s="293">
        <f>SUM(E10:J10)</f>
        <v>1110287.7751871375</v>
      </c>
      <c r="L10" s="294">
        <f>(K10+D10)/C10</f>
        <v>1.5971294467781612</v>
      </c>
      <c r="M10" s="282"/>
      <c r="N10" s="86"/>
      <c r="O10" s="86"/>
      <c r="P10" s="137"/>
    </row>
    <row r="11" spans="1:16">
      <c r="A11" s="291">
        <f>'Project Information'!$A$19</f>
        <v>14437</v>
      </c>
      <c r="B11" s="292" t="str">
        <f>'Project Information'!$B$19</f>
        <v>Hartford Avenue over I-35</v>
      </c>
      <c r="C11" s="293">
        <f>Cost!F20</f>
        <v>741030.89021960658</v>
      </c>
      <c r="D11" s="293">
        <f>Cost!AF63</f>
        <v>66948.711111111115</v>
      </c>
      <c r="E11" s="293">
        <f>Ben1a_VehOpCosts!C24</f>
        <v>668459.23369086732</v>
      </c>
      <c r="F11" s="293">
        <f>Ben1b_TravelTime!C30</f>
        <v>263662.54494258005</v>
      </c>
      <c r="G11" s="293">
        <f>Ben1c_CrashCosts!C51</f>
        <v>155832.91652011129</v>
      </c>
      <c r="H11" s="293">
        <f>Ben1d_Emissions!C46</f>
        <v>19733.045241406744</v>
      </c>
      <c r="I11" s="293">
        <f>Ben2a_VehOpCosts!C26</f>
        <v>21.372247598228608</v>
      </c>
      <c r="J11" s="293">
        <f>Ben3a_InspectCosts!C19</f>
        <v>1600</v>
      </c>
      <c r="K11" s="293">
        <f>SUM(E11:J11)</f>
        <v>1109309.1126425634</v>
      </c>
      <c r="L11" s="294">
        <f>(K11+D11)/C11</f>
        <v>1.5873263035027962</v>
      </c>
      <c r="M11" s="282"/>
      <c r="N11" s="86"/>
      <c r="O11" s="86"/>
      <c r="P11" s="137"/>
    </row>
    <row r="12" spans="1:16">
      <c r="A12" s="291">
        <f>'Project Information'!$A$20</f>
        <v>15145</v>
      </c>
      <c r="B12" s="292" t="str">
        <f>'Project Information'!$B$20</f>
        <v>Coleman Road over I-35</v>
      </c>
      <c r="C12" s="293">
        <f>Cost!F21</f>
        <v>743012.42196981818</v>
      </c>
      <c r="D12" s="293">
        <f>Cost!AF64</f>
        <v>75518.7</v>
      </c>
      <c r="E12" s="293">
        <f>Ben1a_VehOpCosts!C25</f>
        <v>657562.69911849441</v>
      </c>
      <c r="F12" s="293">
        <f>Ben1b_TravelTime!C31</f>
        <v>258575.23728082515</v>
      </c>
      <c r="G12" s="293">
        <f>Ben1c_CrashCosts!C52</f>
        <v>152838.55517383371</v>
      </c>
      <c r="H12" s="293">
        <f>Ben1d_Emissions!C47</f>
        <v>19390.009063927926</v>
      </c>
      <c r="I12" s="293">
        <f>Ben2a_VehOpCosts!C27</f>
        <v>21.372247598228608</v>
      </c>
      <c r="J12" s="293">
        <f>Ben3a_InspectCosts!C20</f>
        <v>1600</v>
      </c>
      <c r="K12" s="293">
        <f>SUM(E12:J12)</f>
        <v>1089987.8728846794</v>
      </c>
      <c r="L12" s="294">
        <f>(K12+D12)/C12</f>
        <v>1.5686232671518152</v>
      </c>
      <c r="M12" s="282"/>
      <c r="N12" s="86"/>
      <c r="O12" s="86"/>
      <c r="P12" s="137"/>
    </row>
    <row r="13" spans="1:16" s="9" customFormat="1">
      <c r="A13" s="291">
        <f>'Project Information'!$A$21</f>
        <v>15146</v>
      </c>
      <c r="B13" s="292" t="str">
        <f>'Project Information'!$B$21</f>
        <v>Chrysler Avenue over I-35</v>
      </c>
      <c r="C13" s="293">
        <f>Cost!F22</f>
        <v>747184.06775973784</v>
      </c>
      <c r="D13" s="293">
        <f>Cost!AF65</f>
        <v>75942.7</v>
      </c>
      <c r="E13" s="293">
        <f>Ben1a_VehOpCosts!C26</f>
        <v>658452.53390424303</v>
      </c>
      <c r="F13" s="293">
        <f>Ben1b_TravelTime!C32</f>
        <v>259755.13847070112</v>
      </c>
      <c r="G13" s="293">
        <f>Ben1c_CrashCosts!C53</f>
        <v>153499.66491436699</v>
      </c>
      <c r="H13" s="293">
        <f>Ben1d_Emissions!C48</f>
        <v>19461.960890128648</v>
      </c>
      <c r="I13" s="293">
        <f>Ben2a_VehOpCosts!C28</f>
        <v>21.372247598228608</v>
      </c>
      <c r="J13" s="293">
        <f>Ben3a_InspectCosts!C21</f>
        <v>1600</v>
      </c>
      <c r="K13" s="293">
        <f t="shared" ref="K13:K14" si="0">SUM(E13:J13)</f>
        <v>1092790.6704270381</v>
      </c>
      <c r="L13" s="294">
        <f t="shared" ref="L13:L15" si="1">(K13+D13)/C13</f>
        <v>1.5641840088095298</v>
      </c>
      <c r="M13" s="282"/>
      <c r="N13" s="86"/>
      <c r="O13" s="86"/>
      <c r="P13" s="137"/>
    </row>
    <row r="14" spans="1:16" s="9" customFormat="1">
      <c r="A14" s="291">
        <f>'Project Information'!$A$22</f>
        <v>15147</v>
      </c>
      <c r="B14" s="292" t="str">
        <f>'Project Information'!$B$22</f>
        <v>Ferguson Avenue over I-35</v>
      </c>
      <c r="C14" s="293">
        <f>Cost!F23</f>
        <v>749374.18179944565</v>
      </c>
      <c r="D14" s="293">
        <f>Cost!AF66</f>
        <v>76165.3</v>
      </c>
      <c r="E14" s="293">
        <f>Ben1a_VehOpCosts!C27</f>
        <v>658740.85447573918</v>
      </c>
      <c r="F14" s="293">
        <f>Ben1b_TravelTime!C33</f>
        <v>260051.51875070145</v>
      </c>
      <c r="G14" s="293">
        <f>Ben1c_CrashCosts!C54</f>
        <v>153641.01770430303</v>
      </c>
      <c r="H14" s="293">
        <f>Ben1d_Emissions!C49</f>
        <v>19506.385264066459</v>
      </c>
      <c r="I14" s="293">
        <f>Ben2a_VehOpCosts!C29</f>
        <v>47.018944716102943</v>
      </c>
      <c r="J14" s="293">
        <f>Ben3a_InspectCosts!C22</f>
        <v>1600</v>
      </c>
      <c r="K14" s="293">
        <f t="shared" si="0"/>
        <v>1093586.7951395262</v>
      </c>
      <c r="L14" s="294">
        <f t="shared" si="1"/>
        <v>1.5609719730811142</v>
      </c>
      <c r="M14" s="282"/>
      <c r="N14" s="86"/>
      <c r="O14" s="86"/>
      <c r="P14" s="137"/>
    </row>
    <row r="15" spans="1:16">
      <c r="A15" s="291">
        <f>'Project Information'!$A$23</f>
        <v>15149</v>
      </c>
      <c r="B15" s="292" t="str">
        <f>'Project Information'!$B$23</f>
        <v>Adobe Road over I-35</v>
      </c>
      <c r="C15" s="293">
        <f>Cost!F24</f>
        <v>941895.63500423625</v>
      </c>
      <c r="D15" s="293">
        <f>Cost!AF67</f>
        <v>95732.9</v>
      </c>
      <c r="E15" s="293">
        <f>Ben1a_VehOpCosts!C28</f>
        <v>124949.14390891555</v>
      </c>
      <c r="F15" s="293">
        <f>Ben1b_TravelTime!C34</f>
        <v>179481.71588111197</v>
      </c>
      <c r="G15" s="293">
        <f>Ben1c_CrashCosts!C55</f>
        <v>88705.788669947666</v>
      </c>
      <c r="H15" s="293">
        <f>Ben1d_Emissions!C50</f>
        <v>11298.937994629101</v>
      </c>
      <c r="I15" s="293">
        <f>Ben2a_VehOpCosts!C30</f>
        <v>21.372247598228608</v>
      </c>
      <c r="J15" s="293">
        <f>Ben3a_InspectCosts!C23</f>
        <v>1600</v>
      </c>
      <c r="K15" s="293">
        <f>SUM(E15:J15)</f>
        <v>406056.95870220248</v>
      </c>
      <c r="L15" s="294">
        <f t="shared" si="1"/>
        <v>0.53274464819018463</v>
      </c>
      <c r="M15" s="282"/>
      <c r="N15" s="86"/>
      <c r="O15" s="86"/>
      <c r="P15" s="137"/>
    </row>
    <row r="16" spans="1:16">
      <c r="A16" s="295" t="s">
        <v>185</v>
      </c>
      <c r="B16" s="292"/>
      <c r="C16" s="296">
        <f>SUM(C8:C15)</f>
        <v>6211501.8708923934</v>
      </c>
      <c r="D16" s="296">
        <f>SUM(D8:D15)</f>
        <v>588067.01111111115</v>
      </c>
      <c r="E16" s="296">
        <f t="shared" ref="E16:J16" si="2">SUM(E8:E15)</f>
        <v>3774219.4507166282</v>
      </c>
      <c r="F16" s="296">
        <f t="shared" si="2"/>
        <v>1844229.6547545712</v>
      </c>
      <c r="G16" s="296">
        <f t="shared" si="2"/>
        <v>1100141.9331362513</v>
      </c>
      <c r="H16" s="296">
        <f t="shared" si="2"/>
        <v>139616.82558947772</v>
      </c>
      <c r="I16" s="296">
        <f t="shared" si="2"/>
        <v>222.27137502157751</v>
      </c>
      <c r="J16" s="296">
        <f t="shared" si="2"/>
        <v>12800</v>
      </c>
      <c r="K16" s="293">
        <f>SUM(E16:J16)</f>
        <v>6871230.1355719501</v>
      </c>
      <c r="L16" s="297">
        <f>(K16+D16)/C16</f>
        <v>1.200884633334482</v>
      </c>
      <c r="M16" s="282"/>
      <c r="N16" s="204"/>
      <c r="O16" s="204"/>
      <c r="P16" s="205"/>
    </row>
    <row r="17" spans="1:16">
      <c r="A17" s="291" t="str">
        <f>'Project Information'!$A$25</f>
        <v>Kay County Bridge Reconstructions</v>
      </c>
      <c r="B17" s="290"/>
      <c r="C17" s="290"/>
      <c r="D17" s="290"/>
      <c r="E17" s="286"/>
      <c r="F17" s="286"/>
      <c r="G17" s="286"/>
      <c r="H17" s="286"/>
      <c r="I17" s="286"/>
      <c r="J17" s="286"/>
      <c r="K17" s="286"/>
      <c r="L17" s="286"/>
      <c r="M17" s="282"/>
    </row>
    <row r="18" spans="1:16">
      <c r="A18" s="291">
        <f>'Project Information'!$A$26</f>
        <v>14408</v>
      </c>
      <c r="B18" s="292" t="str">
        <f>'Project Information'!$B$26</f>
        <v>I-35 SB over US 60</v>
      </c>
      <c r="C18" s="293">
        <f>Cost!F27</f>
        <v>4622866.3470654227</v>
      </c>
      <c r="D18" s="293">
        <f>Cost!AF70</f>
        <v>3445650.2666666666</v>
      </c>
      <c r="E18" s="293">
        <f>Ben1a_VehOpCosts!C31</f>
        <v>1286272.6769853232</v>
      </c>
      <c r="F18" s="293">
        <f>Ben1b_TravelTime!C37</f>
        <v>2026595.2177501877</v>
      </c>
      <c r="G18" s="293">
        <f>Ben1c_CrashCosts!C58</f>
        <v>653273.3807848047</v>
      </c>
      <c r="H18" s="293">
        <f>Ben1d_Emissions!C53</f>
        <v>96265.526632023524</v>
      </c>
      <c r="I18" s="293">
        <f>Ben2a_VehOpCosts!C33</f>
        <v>9104.5774768453884</v>
      </c>
      <c r="J18" s="293">
        <f>Ben3a_InspectCosts!C26</f>
        <v>4000</v>
      </c>
      <c r="K18" s="293">
        <f>SUM(E18:J18)</f>
        <v>4075511.3796291845</v>
      </c>
      <c r="L18" s="294">
        <f>(K18+D18)/C18</f>
        <v>1.6269476730752241</v>
      </c>
      <c r="M18" s="282"/>
      <c r="N18" s="86"/>
      <c r="O18" s="86"/>
      <c r="P18" s="137"/>
    </row>
    <row r="19" spans="1:16">
      <c r="A19" s="291">
        <f>'Project Information'!$A$27</f>
        <v>14409</v>
      </c>
      <c r="B19" s="292" t="str">
        <f>'Project Information'!$B$27</f>
        <v>I-35 NB over US 60</v>
      </c>
      <c r="C19" s="293">
        <f>Cost!F28</f>
        <v>4623283.5116444146</v>
      </c>
      <c r="D19" s="293">
        <f>Cost!AF71</f>
        <v>3445961.2</v>
      </c>
      <c r="E19" s="293">
        <f>Ben1a_VehOpCosts!C32</f>
        <v>1286272.6769853232</v>
      </c>
      <c r="F19" s="293">
        <f>Ben1b_TravelTime!C38</f>
        <v>2026595.2177501877</v>
      </c>
      <c r="G19" s="293">
        <f>Ben1c_CrashCosts!C59</f>
        <v>653273.3807848047</v>
      </c>
      <c r="H19" s="293">
        <f>Ben1d_Emissions!C54</f>
        <v>96265.526632023524</v>
      </c>
      <c r="I19" s="293">
        <f>Ben2a_VehOpCosts!C34</f>
        <v>9104.5774768453884</v>
      </c>
      <c r="J19" s="293">
        <f>Ben3a_InspectCosts!C27</f>
        <v>4000</v>
      </c>
      <c r="K19" s="293">
        <f>SUM(E19:J19)</f>
        <v>4075511.3796291845</v>
      </c>
      <c r="L19" s="294">
        <f>(K19+D19)/C19</f>
        <v>1.6268681253670163</v>
      </c>
      <c r="M19" s="282"/>
      <c r="N19" s="86"/>
      <c r="O19" s="86"/>
      <c r="P19" s="137"/>
    </row>
    <row r="20" spans="1:16">
      <c r="A20" s="295" t="s">
        <v>185</v>
      </c>
      <c r="B20" s="292"/>
      <c r="C20" s="296">
        <f>SUM(C18:C19)</f>
        <v>9246149.8587098382</v>
      </c>
      <c r="D20" s="296">
        <f>SUM(D18:D19)</f>
        <v>6891611.4666666668</v>
      </c>
      <c r="E20" s="296">
        <f t="shared" ref="E20:J20" si="3">SUM(E18:E19)</f>
        <v>2572545.3539706464</v>
      </c>
      <c r="F20" s="296">
        <f t="shared" si="3"/>
        <v>4053190.4355003755</v>
      </c>
      <c r="G20" s="296">
        <f t="shared" si="3"/>
        <v>1306546.7615696094</v>
      </c>
      <c r="H20" s="296">
        <f t="shared" si="3"/>
        <v>192531.05326404705</v>
      </c>
      <c r="I20" s="296">
        <f t="shared" si="3"/>
        <v>18209.154953690777</v>
      </c>
      <c r="J20" s="296">
        <f t="shared" si="3"/>
        <v>8000</v>
      </c>
      <c r="K20" s="296">
        <f>SUM(E20:J20)</f>
        <v>8151022.759258369</v>
      </c>
      <c r="L20" s="297">
        <f>(K20+D20)/C20</f>
        <v>1.6269078974266171</v>
      </c>
      <c r="M20" s="282"/>
      <c r="N20" s="204"/>
      <c r="O20" s="204"/>
      <c r="P20" s="205"/>
    </row>
    <row r="21" spans="1:16">
      <c r="A21" s="298" t="s">
        <v>0</v>
      </c>
      <c r="B21" s="292"/>
      <c r="C21" s="299">
        <f>SUM(C20, C16)</f>
        <v>15457651.729602233</v>
      </c>
      <c r="D21" s="299">
        <f t="shared" ref="D21:K21" si="4">SUM(D20, D16)</f>
        <v>7479678.4777777782</v>
      </c>
      <c r="E21" s="299">
        <f t="shared" si="4"/>
        <v>6346764.8046872746</v>
      </c>
      <c r="F21" s="299">
        <f t="shared" si="4"/>
        <v>5897420.0902549466</v>
      </c>
      <c r="G21" s="299">
        <f t="shared" si="4"/>
        <v>2406688.6947058607</v>
      </c>
      <c r="H21" s="299">
        <f t="shared" si="4"/>
        <v>332147.8788535248</v>
      </c>
      <c r="I21" s="299">
        <f t="shared" si="4"/>
        <v>18431.426328712354</v>
      </c>
      <c r="J21" s="299">
        <f t="shared" si="4"/>
        <v>20800</v>
      </c>
      <c r="K21" s="299">
        <f t="shared" si="4"/>
        <v>15022252.89483032</v>
      </c>
      <c r="L21" s="300">
        <f>(K21+D21)/C21</f>
        <v>1.4557147337920477</v>
      </c>
      <c r="M21" s="282"/>
    </row>
    <row r="22" spans="1:16">
      <c r="A22" s="282"/>
      <c r="B22" s="282"/>
      <c r="C22" s="282"/>
      <c r="D22" s="282"/>
      <c r="E22" s="282"/>
      <c r="F22" s="282"/>
      <c r="G22" s="282"/>
      <c r="H22" s="282"/>
      <c r="I22" s="282"/>
      <c r="J22" s="282"/>
      <c r="K22" s="282"/>
      <c r="L22" s="282"/>
      <c r="M22" s="282"/>
    </row>
    <row r="23" spans="1:16">
      <c r="L23" s="9"/>
    </row>
    <row r="24" spans="1:16" ht="21">
      <c r="A24" s="9"/>
      <c r="B24" s="9"/>
      <c r="E24" s="9"/>
      <c r="F24" s="9"/>
      <c r="G24" s="127" t="s">
        <v>245</v>
      </c>
      <c r="H24" s="9"/>
      <c r="I24" s="9"/>
      <c r="K24" s="128"/>
      <c r="L24" s="9"/>
    </row>
    <row r="25" spans="1:16" ht="15.75">
      <c r="A25" s="282"/>
      <c r="B25" s="282"/>
      <c r="C25" s="282"/>
      <c r="D25" s="282"/>
      <c r="E25" s="282"/>
      <c r="F25" s="282"/>
      <c r="G25" s="283" t="s">
        <v>272</v>
      </c>
      <c r="H25" s="282"/>
      <c r="I25" s="282"/>
      <c r="J25" s="282"/>
      <c r="K25" s="284">
        <v>43430</v>
      </c>
      <c r="L25" s="282"/>
      <c r="M25" s="282"/>
    </row>
    <row r="26" spans="1:16">
      <c r="A26" s="282"/>
      <c r="B26" s="282"/>
      <c r="C26" s="282"/>
      <c r="D26" s="282"/>
      <c r="E26" s="282"/>
      <c r="F26" s="282"/>
      <c r="G26" s="282"/>
      <c r="H26" s="282"/>
      <c r="I26" s="282"/>
      <c r="J26" s="282"/>
      <c r="K26" s="282"/>
      <c r="L26" s="282"/>
      <c r="M26" s="282"/>
    </row>
    <row r="27" spans="1:16">
      <c r="A27" s="282"/>
      <c r="B27" s="282"/>
      <c r="C27" s="282"/>
      <c r="D27" s="282"/>
      <c r="E27" s="285" t="str">
        <f>Assumptions!$A$7</f>
        <v>1a</v>
      </c>
      <c r="F27" s="285" t="str">
        <f>Assumptions!$A$8</f>
        <v>1b</v>
      </c>
      <c r="G27" s="285" t="str">
        <f>Assumptions!$A$9</f>
        <v>1c</v>
      </c>
      <c r="H27" s="285" t="str">
        <f>Assumptions!$A$10</f>
        <v>1d</v>
      </c>
      <c r="I27" s="285" t="str">
        <f>Assumptions!$A$11</f>
        <v>2a</v>
      </c>
      <c r="J27" s="285" t="str">
        <f>Assumptions!$A$12</f>
        <v>3a</v>
      </c>
      <c r="K27" s="282"/>
      <c r="L27" s="282"/>
      <c r="M27" s="282"/>
    </row>
    <row r="28" spans="1:16" ht="105">
      <c r="A28" s="282"/>
      <c r="B28" s="282"/>
      <c r="C28" s="286" t="s">
        <v>140</v>
      </c>
      <c r="D28" s="286" t="s">
        <v>90</v>
      </c>
      <c r="E28" s="287" t="s">
        <v>158</v>
      </c>
      <c r="F28" s="287" t="s">
        <v>159</v>
      </c>
      <c r="G28" s="287" t="s">
        <v>160</v>
      </c>
      <c r="H28" s="287" t="s">
        <v>161</v>
      </c>
      <c r="I28" s="287" t="s">
        <v>247</v>
      </c>
      <c r="J28" s="288" t="s">
        <v>138</v>
      </c>
      <c r="K28" s="287" t="s">
        <v>86</v>
      </c>
      <c r="L28" s="287" t="s">
        <v>135</v>
      </c>
      <c r="M28" s="282"/>
    </row>
    <row r="29" spans="1:16">
      <c r="A29" s="289" t="s">
        <v>77</v>
      </c>
      <c r="B29" s="290" t="s">
        <v>78</v>
      </c>
      <c r="C29" s="290"/>
      <c r="D29" s="290"/>
      <c r="E29" s="286"/>
      <c r="F29" s="286"/>
      <c r="G29" s="286"/>
      <c r="H29" s="286"/>
      <c r="I29" s="286"/>
      <c r="J29" s="286"/>
      <c r="K29" s="286"/>
      <c r="L29" s="286"/>
      <c r="M29" s="282"/>
    </row>
    <row r="30" spans="1:16">
      <c r="A30" s="291" t="str">
        <f>'Project Information'!$A$15</f>
        <v>Kay County Bridge Raises</v>
      </c>
      <c r="B30" s="290"/>
      <c r="C30" s="290"/>
      <c r="D30" s="290"/>
      <c r="E30" s="286"/>
      <c r="F30" s="286"/>
      <c r="G30" s="286"/>
      <c r="H30" s="286"/>
      <c r="I30" s="286"/>
      <c r="J30" s="286"/>
      <c r="K30" s="286"/>
      <c r="L30" s="286"/>
      <c r="M30" s="282"/>
    </row>
    <row r="31" spans="1:16">
      <c r="A31" s="291">
        <f>'Project Information'!$A$16</f>
        <v>14155</v>
      </c>
      <c r="B31" s="292" t="str">
        <f>'Project Information'!$B$16</f>
        <v>Indian Road over I-35</v>
      </c>
      <c r="C31" s="293">
        <f>Cost!C39</f>
        <v>695442.7852831895</v>
      </c>
      <c r="D31" s="293">
        <f>Cost!C81</f>
        <v>11662.225704382257</v>
      </c>
      <c r="E31" s="293">
        <f>Ben1a_VehOpCosts!C41</f>
        <v>57264.602231456418</v>
      </c>
      <c r="F31" s="293">
        <f>Ben1b_TravelTime!C47</f>
        <v>47035.765007102971</v>
      </c>
      <c r="G31" s="293">
        <f>Ben1c_CrashCosts!C68</f>
        <v>40677.009769494893</v>
      </c>
      <c r="H31" s="293">
        <f>Ben1d_Emissions!C63</f>
        <v>5171.7176373264247</v>
      </c>
      <c r="I31" s="293">
        <f>Ben2a_VehOpCosts!C43</f>
        <v>8.6626576212928992</v>
      </c>
      <c r="J31" s="293">
        <f>Ben3a_InspectCosts!C38</f>
        <v>1180.7051132249549</v>
      </c>
      <c r="K31" s="293">
        <f>SUM(E31:J31)</f>
        <v>151338.46241622695</v>
      </c>
      <c r="L31" s="294">
        <f>(K31+D31)/C31</f>
        <v>0.23438403786766457</v>
      </c>
      <c r="M31" s="282"/>
    </row>
    <row r="32" spans="1:16">
      <c r="A32" s="291">
        <f>'Project Information'!$A$17</f>
        <v>14429</v>
      </c>
      <c r="B32" s="292" t="str">
        <f>'Project Information'!$B$17</f>
        <v>North Avenue over I-35</v>
      </c>
      <c r="C32" s="293">
        <f>Cost!C40</f>
        <v>652687.58786699211</v>
      </c>
      <c r="D32" s="293">
        <f>Cost!C82</f>
        <v>12508.848627883865</v>
      </c>
      <c r="E32" s="293">
        <f>Ben1a_VehOpCosts!C42</f>
        <v>102521.07018091081</v>
      </c>
      <c r="F32" s="293">
        <f>Ben1b_TravelTime!C48</f>
        <v>122820.5367116087</v>
      </c>
      <c r="G32" s="293">
        <f>Ben1c_CrashCosts!C69</f>
        <v>72864.458636515134</v>
      </c>
      <c r="H32" s="293">
        <f>Ben1d_Emissions!C64</f>
        <v>9247.2924668269898</v>
      </c>
      <c r="I32" s="293">
        <f>Ben2a_VehOpCosts!C44</f>
        <v>8.6626576212928992</v>
      </c>
      <c r="J32" s="293">
        <f>Ben3a_InspectCosts!C39</f>
        <v>1180.7051132249549</v>
      </c>
      <c r="K32" s="293">
        <f>SUM(E32:J32)</f>
        <v>308642.72576670791</v>
      </c>
      <c r="L32" s="294">
        <f>(K32+D32)/C32</f>
        <v>0.4920448624496252</v>
      </c>
      <c r="M32" s="282"/>
    </row>
    <row r="33" spans="1:13">
      <c r="A33" s="291">
        <f>'Project Information'!$A$18</f>
        <v>14435</v>
      </c>
      <c r="B33" s="292" t="str">
        <f>'Project Information'!$B$18</f>
        <v>Highland Avenue over I-35</v>
      </c>
      <c r="C33" s="293">
        <f>Cost!C41</f>
        <v>640005.96151473024</v>
      </c>
      <c r="D33" s="293">
        <f>Cost!C83</f>
        <v>12265.803490601196</v>
      </c>
      <c r="E33" s="293">
        <f>Ben1a_VehOpCosts!C43</f>
        <v>317453.44702665007</v>
      </c>
      <c r="F33" s="293">
        <f>Ben1b_TravelTime!C49</f>
        <v>125022.2408025341</v>
      </c>
      <c r="G33" s="293">
        <f>Ben1c_CrashCosts!C70</f>
        <v>73878.282285689813</v>
      </c>
      <c r="H33" s="293">
        <f>Ben1d_Emissions!C65</f>
        <v>9382.9391373566305</v>
      </c>
      <c r="I33" s="293">
        <f>Ben2a_VehOpCosts!C45</f>
        <v>19.057846766844378</v>
      </c>
      <c r="J33" s="293">
        <f>Ben3a_InspectCosts!C40</f>
        <v>1180.7051132249549</v>
      </c>
      <c r="K33" s="293">
        <f>SUM(E33:J33)</f>
        <v>526936.67221222236</v>
      </c>
      <c r="L33" s="294">
        <f>(K33+D33)/C33</f>
        <v>0.84249602054747963</v>
      </c>
      <c r="M33" s="282"/>
    </row>
    <row r="34" spans="1:13">
      <c r="A34" s="291">
        <f>'Project Information'!$A$19</f>
        <v>14437</v>
      </c>
      <c r="B34" s="292" t="str">
        <f>'Project Information'!$B$19</f>
        <v>Hartford Avenue over I-35</v>
      </c>
      <c r="C34" s="293">
        <f>Cost!C42</f>
        <v>643629.28332966217</v>
      </c>
      <c r="D34" s="293">
        <f>Cost!C84</f>
        <v>12335.244958396244</v>
      </c>
      <c r="E34" s="293">
        <f>Ben1a_VehOpCosts!C44</f>
        <v>317319.64120708121</v>
      </c>
      <c r="F34" s="293">
        <f>Ben1b_TravelTime!C50</f>
        <v>124900.75361397324</v>
      </c>
      <c r="G34" s="293">
        <f>Ben1c_CrashCosts!C71</f>
        <v>73826.298801163284</v>
      </c>
      <c r="H34" s="293">
        <f>Ben1d_Emissions!C66</f>
        <v>9358.3768973989936</v>
      </c>
      <c r="I34" s="293">
        <f>Ben2a_VehOpCosts!C46</f>
        <v>8.6626576212928992</v>
      </c>
      <c r="J34" s="293">
        <f>Ben3a_InspectCosts!C41</f>
        <v>1180.7051132249549</v>
      </c>
      <c r="K34" s="293">
        <f>SUM(E34:J34)</f>
        <v>526594.43829046295</v>
      </c>
      <c r="L34" s="294">
        <f>(K34+D34)/C34</f>
        <v>0.83732934036319062</v>
      </c>
      <c r="M34" s="282"/>
    </row>
    <row r="35" spans="1:13">
      <c r="A35" s="291">
        <f>'Project Information'!$A$20</f>
        <v>15145</v>
      </c>
      <c r="B35" s="292" t="str">
        <f>'Project Information'!$B$20</f>
        <v>Coleman Road over I-35</v>
      </c>
      <c r="C35" s="293">
        <f>Cost!C43</f>
        <v>645350.36119175481</v>
      </c>
      <c r="D35" s="293">
        <f>Cost!C85</f>
        <v>13914.258362548753</v>
      </c>
      <c r="E35" s="293">
        <f>Ben1a_VehOpCosts!C45</f>
        <v>312267.99206691206</v>
      </c>
      <c r="F35" s="293">
        <f>Ben1b_TravelTime!C51</f>
        <v>122663.7589295567</v>
      </c>
      <c r="G35" s="293">
        <f>Ben1c_CrashCosts!C72</f>
        <v>72508.528012032562</v>
      </c>
      <c r="H35" s="293">
        <f>Ben1d_Emissions!C67</f>
        <v>9202.1091076449757</v>
      </c>
      <c r="I35" s="293">
        <f>Ben2a_VehOpCosts!C47</f>
        <v>8.6626576212928992</v>
      </c>
      <c r="J35" s="293">
        <f>Ben3a_InspectCosts!C42</f>
        <v>1180.7051132249549</v>
      </c>
      <c r="K35" s="293">
        <f>SUM(E35:J35)</f>
        <v>517831.75588699261</v>
      </c>
      <c r="L35" s="294">
        <f>(K35+D35)/C35</f>
        <v>0.82396485107341888</v>
      </c>
      <c r="M35" s="282"/>
    </row>
    <row r="36" spans="1:13">
      <c r="A36" s="291">
        <f>'Project Information'!$A$21</f>
        <v>15146</v>
      </c>
      <c r="B36" s="292" t="str">
        <f>'Project Information'!$B$21</f>
        <v>Chrysler Avenue over I-35</v>
      </c>
      <c r="C36" s="293">
        <f>Cost!C44</f>
        <v>648973.68300668686</v>
      </c>
      <c r="D36" s="293">
        <f>Cost!C86</f>
        <v>13992.380013818183</v>
      </c>
      <c r="E36" s="293">
        <f>Ben1a_VehOpCosts!C46</f>
        <v>312555.43670613348</v>
      </c>
      <c r="F36" s="293">
        <f>Ben1b_TravelTime!C52</f>
        <v>123040.8478585416</v>
      </c>
      <c r="G36" s="293">
        <f>Ben1c_CrashCosts!C73</f>
        <v>72718.647926039019</v>
      </c>
      <c r="H36" s="293">
        <f>Ben1d_Emissions!C68</f>
        <v>9226.34838144268</v>
      </c>
      <c r="I36" s="293">
        <f>Ben2a_VehOpCosts!C48</f>
        <v>8.6626576212928992</v>
      </c>
      <c r="J36" s="293">
        <f>Ben3a_InspectCosts!C43</f>
        <v>1180.7051132249549</v>
      </c>
      <c r="K36" s="293">
        <f t="shared" ref="K36:K37" si="5">SUM(E36:J36)</f>
        <v>518730.64864300302</v>
      </c>
      <c r="L36" s="294">
        <f t="shared" ref="L36:L38" si="6">(K36+D36)/C36</f>
        <v>0.82087000229149842</v>
      </c>
      <c r="M36" s="282"/>
    </row>
    <row r="37" spans="1:13">
      <c r="A37" s="291">
        <f>'Project Information'!$A$22</f>
        <v>15147</v>
      </c>
      <c r="B37" s="292" t="str">
        <f>'Project Information'!$B$22</f>
        <v>Ferguson Avenue over I-35</v>
      </c>
      <c r="C37" s="293">
        <f>Cost!C45</f>
        <v>650875.92695952626</v>
      </c>
      <c r="D37" s="293">
        <f>Cost!C87</f>
        <v>14033.393880734635</v>
      </c>
      <c r="E37" s="293">
        <f>Ben1a_VehOpCosts!C47</f>
        <v>312653.74629699322</v>
      </c>
      <c r="F37" s="293">
        <f>Ben1b_TravelTime!C53</f>
        <v>123140.90741790993</v>
      </c>
      <c r="G37" s="293">
        <f>Ben1c_CrashCosts!C74</f>
        <v>72765.999084181705</v>
      </c>
      <c r="H37" s="293">
        <f>Ben1d_Emissions!C69</f>
        <v>9241.741139912825</v>
      </c>
      <c r="I37" s="293">
        <f>Ben2a_VehOpCosts!C49</f>
        <v>19.057846766844378</v>
      </c>
      <c r="J37" s="293">
        <f>Ben3a_InspectCosts!C44</f>
        <v>1180.7051132249549</v>
      </c>
      <c r="K37" s="293">
        <f t="shared" si="5"/>
        <v>519002.15689898952</v>
      </c>
      <c r="L37" s="294">
        <f t="shared" si="6"/>
        <v>0.8189510914464504</v>
      </c>
      <c r="M37" s="282"/>
    </row>
    <row r="38" spans="1:13">
      <c r="A38" s="291">
        <f>'Project Information'!$A$23</f>
        <v>15149</v>
      </c>
      <c r="B38" s="292" t="str">
        <f>'Project Information'!$B$23</f>
        <v>Adobe Road over I-35</v>
      </c>
      <c r="C38" s="293">
        <f>Cost!C46</f>
        <v>818092.22871863726</v>
      </c>
      <c r="D38" s="293">
        <f>Cost!C88</f>
        <v>17638.708086818806</v>
      </c>
      <c r="E38" s="293">
        <f>Ben1a_VehOpCosts!C48</f>
        <v>59206.941695040077</v>
      </c>
      <c r="F38" s="293">
        <f>Ben1b_TravelTime!C54</f>
        <v>85079.946495458105</v>
      </c>
      <c r="G38" s="293">
        <f>Ben1c_CrashCosts!C75</f>
        <v>42041.232943478433</v>
      </c>
      <c r="H38" s="293">
        <f>Ben1d_Emissions!C70</f>
        <v>5351.6229406597122</v>
      </c>
      <c r="I38" s="293">
        <f>Ben2a_VehOpCosts!C50</f>
        <v>8.6626576212928992</v>
      </c>
      <c r="J38" s="293">
        <f>Ben3a_InspectCosts!C45</f>
        <v>1180.7051132249549</v>
      </c>
      <c r="K38" s="293">
        <f>SUM(E38:J38)</f>
        <v>192869.11184548255</v>
      </c>
      <c r="L38" s="294">
        <f t="shared" si="6"/>
        <v>0.2573155110665406</v>
      </c>
      <c r="M38" s="282"/>
    </row>
    <row r="39" spans="1:13">
      <c r="A39" s="295" t="s">
        <v>185</v>
      </c>
      <c r="B39" s="292"/>
      <c r="C39" s="296">
        <f>SUM(C31:C38)</f>
        <v>5395057.8178711785</v>
      </c>
      <c r="D39" s="296">
        <f>SUM(D31:D38)</f>
        <v>108350.86312518394</v>
      </c>
      <c r="E39" s="296">
        <f t="shared" ref="E39" si="7">SUM(E31:E38)</f>
        <v>1791242.8774111774</v>
      </c>
      <c r="F39" s="296">
        <f t="shared" ref="F39" si="8">SUM(F31:F38)</f>
        <v>873704.75683668547</v>
      </c>
      <c r="G39" s="296">
        <f t="shared" ref="G39" si="9">SUM(G31:G38)</f>
        <v>521280.45745859487</v>
      </c>
      <c r="H39" s="296">
        <f t="shared" ref="H39" si="10">SUM(H31:H38)</f>
        <v>66182.147708569231</v>
      </c>
      <c r="I39" s="296">
        <f t="shared" ref="I39" si="11">SUM(I31:I38)</f>
        <v>90.091639261446161</v>
      </c>
      <c r="J39" s="296">
        <f t="shared" ref="J39" si="12">SUM(J31:J38)</f>
        <v>9445.640905799637</v>
      </c>
      <c r="K39" s="293">
        <f>SUM(E39:J39)</f>
        <v>3261945.9719600878</v>
      </c>
      <c r="L39" s="297">
        <f>(K39+D39)/C39</f>
        <v>0.62470078150434882</v>
      </c>
      <c r="M39" s="282"/>
    </row>
    <row r="40" spans="1:13">
      <c r="A40" s="291" t="str">
        <f>'Project Information'!$A$25</f>
        <v>Kay County Bridge Reconstructions</v>
      </c>
      <c r="B40" s="290"/>
      <c r="C40" s="290"/>
      <c r="D40" s="290"/>
      <c r="E40" s="286"/>
      <c r="F40" s="286"/>
      <c r="G40" s="286"/>
      <c r="H40" s="286"/>
      <c r="I40" s="286"/>
      <c r="J40" s="286"/>
      <c r="K40" s="286"/>
      <c r="L40" s="286"/>
      <c r="M40" s="282"/>
    </row>
    <row r="41" spans="1:13">
      <c r="A41" s="291">
        <f>'Project Information'!$A$26</f>
        <v>14408</v>
      </c>
      <c r="B41" s="292" t="str">
        <f>'Project Information'!$B$26</f>
        <v>I-35 SB over US 60</v>
      </c>
      <c r="C41" s="293">
        <f>Cost!C49</f>
        <v>4015233.6335247243</v>
      </c>
      <c r="D41" s="293">
        <f>Cost!C91</f>
        <v>634858.22766261874</v>
      </c>
      <c r="E41" s="293">
        <f>Ben1a_VehOpCosts!C51</f>
        <v>413609.42262107995</v>
      </c>
      <c r="F41" s="293">
        <f>Ben1b_TravelTime!C57</f>
        <v>645402.90558861755</v>
      </c>
      <c r="G41" s="293">
        <f>Ben1c_CrashCosts!C78</f>
        <v>207037.84690731182</v>
      </c>
      <c r="H41" s="293">
        <f>Ben1d_Emissions!C73</f>
        <v>32273.528415024688</v>
      </c>
      <c r="I41" s="293">
        <f>Ben2a_VehOpCosts!C53</f>
        <v>3690.2921466707749</v>
      </c>
      <c r="J41" s="293">
        <f>Ben3a_InspectCosts!C48</f>
        <v>2951.7627830623869</v>
      </c>
      <c r="K41" s="293">
        <f>SUM(E41:J41)</f>
        <v>1304965.7584617673</v>
      </c>
      <c r="L41" s="294">
        <f>(K41+D41)/C41</f>
        <v>0.48311609315284976</v>
      </c>
      <c r="M41" s="282"/>
    </row>
    <row r="42" spans="1:13">
      <c r="A42" s="291">
        <f>'Project Information'!$A$27</f>
        <v>14409</v>
      </c>
      <c r="B42" s="292" t="str">
        <f>'Project Information'!$B$27</f>
        <v>I-35 NB over US 60</v>
      </c>
      <c r="C42" s="293">
        <f>Cost!C50</f>
        <v>4015595.965706218</v>
      </c>
      <c r="D42" s="293">
        <f>Cost!C92</f>
        <v>634915.51687354979</v>
      </c>
      <c r="E42" s="293">
        <f>Ben1a_VehOpCosts!C52</f>
        <v>413609.42262107995</v>
      </c>
      <c r="F42" s="293">
        <f>Ben1b_TravelTime!C58</f>
        <v>645402.90558861755</v>
      </c>
      <c r="G42" s="293">
        <f>Ben1c_CrashCosts!C79</f>
        <v>207037.84690731182</v>
      </c>
      <c r="H42" s="293">
        <f>Ben1d_Emissions!C74</f>
        <v>32273.528415024688</v>
      </c>
      <c r="I42" s="293">
        <f>Ben2a_VehOpCosts!C54</f>
        <v>3690.2921466707749</v>
      </c>
      <c r="J42" s="293">
        <f>Ben3a_InspectCosts!C49</f>
        <v>2951.7627830623869</v>
      </c>
      <c r="K42" s="293">
        <f>SUM(E42:J42)</f>
        <v>1304965.7584617673</v>
      </c>
      <c r="L42" s="294">
        <f>(K42+D42)/C42</f>
        <v>0.48308676766840819</v>
      </c>
      <c r="M42" s="282"/>
    </row>
    <row r="43" spans="1:13">
      <c r="A43" s="295" t="s">
        <v>185</v>
      </c>
      <c r="B43" s="292"/>
      <c r="C43" s="296">
        <f>SUM(C41:C42)</f>
        <v>8030829.5992309423</v>
      </c>
      <c r="D43" s="296">
        <f>SUM(D41:D42)</f>
        <v>1269773.7445361684</v>
      </c>
      <c r="E43" s="296">
        <f t="shared" ref="E43" si="13">SUM(E41:E42)</f>
        <v>827218.84524215991</v>
      </c>
      <c r="F43" s="296">
        <f t="shared" ref="F43" si="14">SUM(F41:F42)</f>
        <v>1290805.8111772351</v>
      </c>
      <c r="G43" s="296">
        <f t="shared" ref="G43" si="15">SUM(G41:G42)</f>
        <v>414075.69381462364</v>
      </c>
      <c r="H43" s="296">
        <f t="shared" ref="H43" si="16">SUM(H41:H42)</f>
        <v>64547.056830049376</v>
      </c>
      <c r="I43" s="296">
        <f t="shared" ref="I43" si="17">SUM(I41:I42)</f>
        <v>7380.5842933415497</v>
      </c>
      <c r="J43" s="296">
        <f t="shared" ref="J43" si="18">SUM(J41:J42)</f>
        <v>5903.5255661247738</v>
      </c>
      <c r="K43" s="296">
        <f>SUM(E43:J43)</f>
        <v>2609931.5169235347</v>
      </c>
      <c r="L43" s="297">
        <f>(K43+D43)/C43</f>
        <v>0.48310142974908049</v>
      </c>
      <c r="M43" s="282"/>
    </row>
    <row r="44" spans="1:13">
      <c r="A44" s="298" t="s">
        <v>0</v>
      </c>
      <c r="B44" s="292"/>
      <c r="C44" s="299">
        <f>SUM(C43, C39)</f>
        <v>13425887.417102121</v>
      </c>
      <c r="D44" s="299">
        <f t="shared" ref="D44:K44" si="19">SUM(D43, D39)</f>
        <v>1378124.6076613523</v>
      </c>
      <c r="E44" s="299">
        <f t="shared" si="19"/>
        <v>2618461.7226533373</v>
      </c>
      <c r="F44" s="299">
        <f t="shared" si="19"/>
        <v>2164510.5680139204</v>
      </c>
      <c r="G44" s="299">
        <f t="shared" si="19"/>
        <v>935356.15127321845</v>
      </c>
      <c r="H44" s="299">
        <f t="shared" si="19"/>
        <v>130729.20453861861</v>
      </c>
      <c r="I44" s="299">
        <f t="shared" si="19"/>
        <v>7470.675932602996</v>
      </c>
      <c r="J44" s="299">
        <f t="shared" si="19"/>
        <v>15349.166471924411</v>
      </c>
      <c r="K44" s="299">
        <f t="shared" si="19"/>
        <v>5871877.488883622</v>
      </c>
      <c r="L44" s="300">
        <f>(K44+D44)/C44</f>
        <v>0.54000170501279487</v>
      </c>
      <c r="M44" s="282"/>
    </row>
    <row r="45" spans="1:13">
      <c r="A45" s="282"/>
      <c r="B45" s="282"/>
      <c r="C45" s="282"/>
      <c r="D45" s="282"/>
      <c r="E45" s="282"/>
      <c r="F45" s="282"/>
      <c r="G45" s="282"/>
      <c r="H45" s="282"/>
      <c r="I45" s="282"/>
      <c r="J45" s="282"/>
      <c r="K45" s="282"/>
      <c r="L45" s="282"/>
      <c r="M45" s="282"/>
    </row>
    <row r="47" spans="1:13">
      <c r="L47" s="9"/>
    </row>
  </sheetData>
  <pageMargins left="0.7" right="0.7" top="0.75" bottom="0.75" header="0.3" footer="0.3"/>
  <pageSetup scale="1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K71"/>
  <sheetViews>
    <sheetView zoomScale="75" zoomScaleNormal="75" workbookViewId="0">
      <pane xSplit="8" ySplit="9" topLeftCell="I10" activePane="bottomRight" state="frozen"/>
      <selection activeCell="AX8" sqref="AX8:AY9"/>
      <selection pane="topRight" activeCell="AX8" sqref="AX8:AY9"/>
      <selection pane="bottomLeft" activeCell="AX8" sqref="AX8:AY9"/>
      <selection pane="bottomRight" activeCell="F48" sqref="F48"/>
    </sheetView>
  </sheetViews>
  <sheetFormatPr defaultColWidth="9.140625" defaultRowHeight="15"/>
  <cols>
    <col min="1" max="1" width="19.85546875" style="9" customWidth="1"/>
    <col min="2" max="2" width="48.7109375" style="9" customWidth="1"/>
    <col min="3" max="7" width="16.7109375" style="9" customWidth="1"/>
    <col min="8" max="8" width="2.7109375" style="9" customWidth="1"/>
    <col min="9" max="9" width="16.7109375" style="9" customWidth="1"/>
    <col min="10" max="34" width="13.7109375" style="9" customWidth="1"/>
    <col min="35" max="36" width="2.7109375" style="9" customWidth="1"/>
    <col min="37" max="16384" width="9.140625" style="9"/>
  </cols>
  <sheetData>
    <row r="1" spans="1:37" ht="21">
      <c r="A1" s="1" t="s">
        <v>171</v>
      </c>
    </row>
    <row r="2" spans="1:37" ht="18.75">
      <c r="A2" s="181" t="str">
        <f>CONCATENATE("Benefit ",Assumptions!A12,":  ",Assumptions!B12,":  ",Assumptions!C12," resulting from ",Assumptions!D12,IF(ISBLANK(Assumptions!E12),"",CONCATENATE(" associated with ",Assumptions!E12)))</f>
        <v>Benefit 3a:  Bridge System Impacts:  Reduced Inspection Costs resulting from Avoided Need for Supplemental Inspections associated with New Structure</v>
      </c>
    </row>
    <row r="4" spans="1:37" ht="18.75">
      <c r="A4" s="189" t="s">
        <v>250</v>
      </c>
      <c r="B4" s="107"/>
      <c r="C4" s="108"/>
      <c r="D4" s="109"/>
      <c r="E4" s="110"/>
    </row>
    <row r="5" spans="1:37" ht="15.75">
      <c r="A5" s="192" t="s">
        <v>145</v>
      </c>
      <c r="B5" s="178"/>
      <c r="C5" s="193"/>
      <c r="D5" s="192"/>
      <c r="E5" s="194"/>
    </row>
    <row r="6" spans="1:37">
      <c r="A6" s="34" t="s">
        <v>251</v>
      </c>
      <c r="B6" s="13"/>
      <c r="C6" s="112"/>
      <c r="D6" s="270">
        <v>4000</v>
      </c>
      <c r="E6" s="115" t="s">
        <v>145</v>
      </c>
      <c r="L6" s="124"/>
      <c r="M6" s="11"/>
    </row>
    <row r="7" spans="1:37">
      <c r="A7" s="34" t="s">
        <v>252</v>
      </c>
      <c r="B7" s="13"/>
      <c r="C7" s="112"/>
      <c r="D7" s="270">
        <f>D6*0.5</f>
        <v>2000</v>
      </c>
      <c r="E7" s="115" t="s">
        <v>145</v>
      </c>
      <c r="L7" s="124"/>
      <c r="M7" s="11"/>
    </row>
    <row r="8" spans="1:37">
      <c r="A8" s="9" t="s">
        <v>253</v>
      </c>
      <c r="D8" s="270">
        <f>D6*0.8</f>
        <v>3200</v>
      </c>
      <c r="E8" s="115" t="s">
        <v>145</v>
      </c>
      <c r="J8" s="26">
        <f>'Project Information'!G8</f>
        <v>0</v>
      </c>
      <c r="K8" s="26">
        <f>'Project Information'!H8</f>
        <v>1</v>
      </c>
      <c r="L8" s="26">
        <f>'Project Information'!I8</f>
        <v>2</v>
      </c>
      <c r="M8" s="26">
        <f>'Project Information'!J8</f>
        <v>3</v>
      </c>
      <c r="N8" s="26">
        <f>'Project Information'!K8</f>
        <v>4</v>
      </c>
      <c r="O8" s="26">
        <f>'Project Information'!L8</f>
        <v>5</v>
      </c>
      <c r="P8" s="26">
        <f>'Project Information'!M8</f>
        <v>6</v>
      </c>
      <c r="Q8" s="26">
        <f>'Project Information'!N8</f>
        <v>7</v>
      </c>
      <c r="R8" s="26">
        <f>'Project Information'!O8</f>
        <v>8</v>
      </c>
      <c r="S8" s="26">
        <f>'Project Information'!P8</f>
        <v>9</v>
      </c>
      <c r="T8" s="26">
        <f>'Project Information'!Q8</f>
        <v>10</v>
      </c>
      <c r="U8" s="26">
        <f>'Project Information'!R8</f>
        <v>11</v>
      </c>
      <c r="V8" s="26">
        <f>'Project Information'!S8</f>
        <v>12</v>
      </c>
      <c r="W8" s="26">
        <f>'Project Information'!T8</f>
        <v>13</v>
      </c>
      <c r="X8" s="26">
        <f>'Project Information'!U8</f>
        <v>14</v>
      </c>
      <c r="Y8" s="26">
        <f>'Project Information'!V8</f>
        <v>15</v>
      </c>
      <c r="Z8" s="26">
        <f>'Project Information'!W8</f>
        <v>16</v>
      </c>
      <c r="AA8" s="26">
        <f>'Project Information'!X8</f>
        <v>17</v>
      </c>
      <c r="AB8" s="26">
        <f>'Project Information'!Y8</f>
        <v>18</v>
      </c>
      <c r="AC8" s="26">
        <f>'Project Information'!Z8</f>
        <v>19</v>
      </c>
      <c r="AD8" s="26">
        <f>'Project Information'!AA8</f>
        <v>20</v>
      </c>
      <c r="AE8" s="26">
        <f>'Project Information'!AB8</f>
        <v>21</v>
      </c>
      <c r="AF8" s="26">
        <f>'Project Information'!AC8</f>
        <v>22</v>
      </c>
      <c r="AG8" s="26">
        <f>'Project Information'!AD8</f>
        <v>23</v>
      </c>
      <c r="AH8" s="26">
        <f>'Project Information'!AE8</f>
        <v>24</v>
      </c>
      <c r="AI8" s="26">
        <f>'Project Information'!AF8</f>
        <v>25</v>
      </c>
    </row>
    <row r="9" spans="1:37">
      <c r="I9" s="39" t="s">
        <v>150</v>
      </c>
      <c r="J9" s="27">
        <f>'Project Information'!G9</f>
        <v>2017</v>
      </c>
      <c r="K9" s="27">
        <f>'Project Information'!H9</f>
        <v>2018</v>
      </c>
      <c r="L9" s="27">
        <f>'Project Information'!I9</f>
        <v>2019</v>
      </c>
      <c r="M9" s="27">
        <f>'Project Information'!J9</f>
        <v>2020</v>
      </c>
      <c r="N9" s="27">
        <f>'Project Information'!K9</f>
        <v>2021</v>
      </c>
      <c r="O9" s="27">
        <f>'Project Information'!L9</f>
        <v>2022</v>
      </c>
      <c r="P9" s="27">
        <f>'Project Information'!M9</f>
        <v>2023</v>
      </c>
      <c r="Q9" s="27">
        <f>'Project Information'!N9</f>
        <v>2024</v>
      </c>
      <c r="R9" s="27">
        <f>'Project Information'!O9</f>
        <v>2025</v>
      </c>
      <c r="S9" s="27">
        <f>'Project Information'!P9</f>
        <v>2026</v>
      </c>
      <c r="T9" s="27">
        <f>'Project Information'!Q9</f>
        <v>2027</v>
      </c>
      <c r="U9" s="27">
        <f>'Project Information'!R9</f>
        <v>2028</v>
      </c>
      <c r="V9" s="27">
        <f>'Project Information'!S9</f>
        <v>2029</v>
      </c>
      <c r="W9" s="27">
        <f>'Project Information'!T9</f>
        <v>2030</v>
      </c>
      <c r="X9" s="27">
        <f>'Project Information'!U9</f>
        <v>2031</v>
      </c>
      <c r="Y9" s="27">
        <f>'Project Information'!V9</f>
        <v>2032</v>
      </c>
      <c r="Z9" s="27">
        <f>'Project Information'!W9</f>
        <v>2033</v>
      </c>
      <c r="AA9" s="27">
        <f>'Project Information'!X9</f>
        <v>2034</v>
      </c>
      <c r="AB9" s="27">
        <f>'Project Information'!Y9</f>
        <v>2035</v>
      </c>
      <c r="AC9" s="27">
        <f>'Project Information'!Z9</f>
        <v>2036</v>
      </c>
      <c r="AD9" s="27">
        <f>'Project Information'!AA9</f>
        <v>2037</v>
      </c>
      <c r="AE9" s="27">
        <f>'Project Information'!AB9</f>
        <v>2038</v>
      </c>
      <c r="AF9" s="27">
        <f>'Project Information'!AC9</f>
        <v>2039</v>
      </c>
      <c r="AG9" s="27">
        <f>'Project Information'!AD9</f>
        <v>2040</v>
      </c>
      <c r="AH9" s="27">
        <f>'Project Information'!AE9</f>
        <v>2041</v>
      </c>
      <c r="AI9" s="27">
        <f>'Project Information'!AF9</f>
        <v>2042</v>
      </c>
      <c r="AK9" s="4" t="s">
        <v>8</v>
      </c>
    </row>
    <row r="10" spans="1:37">
      <c r="I10" s="39"/>
      <c r="J10" s="54" t="str">
        <f>CONCATENATE('Project Information'!$G$9,"$")</f>
        <v>2017$</v>
      </c>
      <c r="K10" s="54" t="str">
        <f>CONCATENATE('Project Information'!$G$9,"$")</f>
        <v>2017$</v>
      </c>
      <c r="L10" s="54" t="str">
        <f>CONCATENATE('Project Information'!$G$9,"$")</f>
        <v>2017$</v>
      </c>
      <c r="M10" s="54" t="str">
        <f>CONCATENATE('Project Information'!$G$9,"$")</f>
        <v>2017$</v>
      </c>
      <c r="N10" s="54" t="str">
        <f>CONCATENATE('Project Information'!$G$9,"$")</f>
        <v>2017$</v>
      </c>
      <c r="O10" s="54" t="str">
        <f>CONCATENATE('Project Information'!$G$9,"$")</f>
        <v>2017$</v>
      </c>
      <c r="P10" s="54" t="str">
        <f>CONCATENATE('Project Information'!$G$9,"$")</f>
        <v>2017$</v>
      </c>
      <c r="Q10" s="54" t="str">
        <f>CONCATENATE('Project Information'!$G$9,"$")</f>
        <v>2017$</v>
      </c>
      <c r="R10" s="54" t="str">
        <f>CONCATENATE('Project Information'!$G$9,"$")</f>
        <v>2017$</v>
      </c>
      <c r="S10" s="54" t="str">
        <f>CONCATENATE('Project Information'!$G$9,"$")</f>
        <v>2017$</v>
      </c>
      <c r="T10" s="54" t="str">
        <f>CONCATENATE('Project Information'!$G$9,"$")</f>
        <v>2017$</v>
      </c>
      <c r="U10" s="54" t="str">
        <f>CONCATENATE('Project Information'!$G$9,"$")</f>
        <v>2017$</v>
      </c>
      <c r="V10" s="54" t="str">
        <f>CONCATENATE('Project Information'!$G$9,"$")</f>
        <v>2017$</v>
      </c>
      <c r="W10" s="54" t="str">
        <f>CONCATENATE('Project Information'!$G$9,"$")</f>
        <v>2017$</v>
      </c>
      <c r="X10" s="54" t="str">
        <f>CONCATENATE('Project Information'!$G$9,"$")</f>
        <v>2017$</v>
      </c>
      <c r="Y10" s="54" t="str">
        <f>CONCATENATE('Project Information'!$G$9,"$")</f>
        <v>2017$</v>
      </c>
      <c r="Z10" s="54" t="str">
        <f>CONCATENATE('Project Information'!$G$9,"$")</f>
        <v>2017$</v>
      </c>
      <c r="AA10" s="54" t="str">
        <f>CONCATENATE('Project Information'!$G$9,"$")</f>
        <v>2017$</v>
      </c>
      <c r="AB10" s="54" t="str">
        <f>CONCATENATE('Project Information'!$G$9,"$")</f>
        <v>2017$</v>
      </c>
      <c r="AC10" s="54" t="str">
        <f>CONCATENATE('Project Information'!$G$9,"$")</f>
        <v>2017$</v>
      </c>
      <c r="AD10" s="54" t="str">
        <f>CONCATENATE('Project Information'!$G$9,"$")</f>
        <v>2017$</v>
      </c>
      <c r="AE10" s="54" t="str">
        <f>CONCATENATE('Project Information'!$G$9,"$")</f>
        <v>2017$</v>
      </c>
      <c r="AF10" s="54" t="str">
        <f>CONCATENATE('Project Information'!$G$9,"$")</f>
        <v>2017$</v>
      </c>
      <c r="AG10" s="54" t="str">
        <f>CONCATENATE('Project Information'!$G$9,"$")</f>
        <v>2017$</v>
      </c>
      <c r="AH10" s="54" t="str">
        <f>CONCATENATE('Project Information'!$G$9,"$")</f>
        <v>2017$</v>
      </c>
    </row>
    <row r="11" spans="1:37" s="4" customFormat="1" ht="18.75">
      <c r="A11" s="167" t="s">
        <v>139</v>
      </c>
      <c r="B11" s="35"/>
      <c r="C11" s="35"/>
      <c r="D11" s="35"/>
      <c r="E11" s="35"/>
      <c r="F11" s="35"/>
      <c r="G11" s="35"/>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row>
    <row r="12" spans="1:37" s="92" customFormat="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row>
    <row r="13" spans="1:37" s="11" customFormat="1">
      <c r="A13" s="29" t="s">
        <v>77</v>
      </c>
      <c r="B13" s="4" t="s">
        <v>78</v>
      </c>
      <c r="C13" s="9"/>
      <c r="D13" s="125"/>
      <c r="E13" s="2"/>
      <c r="F13" s="2"/>
      <c r="G13" s="2"/>
      <c r="H13" s="2"/>
      <c r="I13" s="2"/>
      <c r="AK13" s="191" t="s">
        <v>170</v>
      </c>
    </row>
    <row r="14" spans="1:37" s="11" customFormat="1">
      <c r="A14" s="29"/>
      <c r="B14" s="4"/>
      <c r="C14" s="253" t="s">
        <v>248</v>
      </c>
      <c r="D14" s="125"/>
      <c r="E14" s="2"/>
      <c r="F14" s="2"/>
      <c r="G14" s="2"/>
      <c r="H14" s="2"/>
      <c r="I14" s="2"/>
    </row>
    <row r="15" spans="1:37" s="11" customFormat="1">
      <c r="A15" s="97" t="str">
        <f>'Project Information'!$A$15</f>
        <v>Kay County Bridge Raises</v>
      </c>
      <c r="B15" s="89"/>
      <c r="C15" s="38" t="s">
        <v>145</v>
      </c>
      <c r="D15" s="126"/>
      <c r="E15" s="30"/>
      <c r="F15" s="30"/>
      <c r="G15" s="30"/>
      <c r="H15" s="2"/>
      <c r="I15" s="2"/>
      <c r="J15" s="9"/>
      <c r="K15" s="9"/>
      <c r="L15" s="9"/>
      <c r="M15" s="9"/>
      <c r="N15" s="9"/>
      <c r="O15" s="9"/>
      <c r="P15" s="9"/>
      <c r="Q15" s="9"/>
      <c r="R15" s="9"/>
      <c r="S15" s="9"/>
      <c r="T15" s="9"/>
      <c r="U15" s="9"/>
      <c r="V15" s="9"/>
      <c r="W15" s="9"/>
      <c r="X15" s="9"/>
      <c r="Y15" s="9"/>
      <c r="Z15" s="9"/>
      <c r="AA15" s="9"/>
      <c r="AB15" s="9"/>
      <c r="AC15" s="9"/>
      <c r="AD15" s="9"/>
      <c r="AE15" s="9"/>
      <c r="AF15" s="9"/>
      <c r="AG15" s="9"/>
      <c r="AH15" s="9"/>
    </row>
    <row r="16" spans="1:37" s="11" customFormat="1">
      <c r="A16" s="98">
        <f>'Project Information'!$A$16</f>
        <v>14155</v>
      </c>
      <c r="B16" s="28" t="str">
        <f>'Project Information'!$B$16</f>
        <v>Indian Road over I-35</v>
      </c>
      <c r="C16" s="249">
        <f t="shared" ref="C16:C23" si="0">SUM(G16:O16)</f>
        <v>1600</v>
      </c>
      <c r="D16" s="126"/>
      <c r="E16" s="30"/>
      <c r="F16" s="30"/>
      <c r="G16" s="30"/>
      <c r="H16" s="2"/>
      <c r="I16" s="2"/>
      <c r="J16" s="24">
        <f>$D$6-J58</f>
        <v>0</v>
      </c>
      <c r="K16" s="24">
        <f t="shared" ref="K16:AH23" si="1">$D$6-K58</f>
        <v>0</v>
      </c>
      <c r="L16" s="24">
        <f t="shared" si="1"/>
        <v>0</v>
      </c>
      <c r="M16" s="24">
        <f t="shared" si="1"/>
        <v>0</v>
      </c>
      <c r="N16" s="24">
        <f t="shared" si="1"/>
        <v>800</v>
      </c>
      <c r="O16" s="24">
        <f t="shared" si="1"/>
        <v>800</v>
      </c>
      <c r="P16" s="24">
        <f t="shared" si="1"/>
        <v>800</v>
      </c>
      <c r="Q16" s="24">
        <f t="shared" si="1"/>
        <v>800</v>
      </c>
      <c r="R16" s="24">
        <f t="shared" si="1"/>
        <v>800</v>
      </c>
      <c r="S16" s="24">
        <f t="shared" si="1"/>
        <v>800</v>
      </c>
      <c r="T16" s="24">
        <f t="shared" si="1"/>
        <v>800</v>
      </c>
      <c r="U16" s="24">
        <f t="shared" si="1"/>
        <v>800</v>
      </c>
      <c r="V16" s="24">
        <f t="shared" si="1"/>
        <v>800</v>
      </c>
      <c r="W16" s="24">
        <f t="shared" si="1"/>
        <v>800</v>
      </c>
      <c r="X16" s="24">
        <f t="shared" si="1"/>
        <v>800</v>
      </c>
      <c r="Y16" s="24">
        <f t="shared" si="1"/>
        <v>800</v>
      </c>
      <c r="Z16" s="24">
        <f t="shared" si="1"/>
        <v>800</v>
      </c>
      <c r="AA16" s="24">
        <f t="shared" si="1"/>
        <v>800</v>
      </c>
      <c r="AB16" s="24">
        <f t="shared" si="1"/>
        <v>800</v>
      </c>
      <c r="AC16" s="24">
        <f t="shared" si="1"/>
        <v>800</v>
      </c>
      <c r="AD16" s="24">
        <f t="shared" si="1"/>
        <v>800</v>
      </c>
      <c r="AE16" s="24">
        <f t="shared" si="1"/>
        <v>800</v>
      </c>
      <c r="AF16" s="24">
        <f t="shared" si="1"/>
        <v>800</v>
      </c>
      <c r="AG16" s="24">
        <f t="shared" si="1"/>
        <v>800</v>
      </c>
      <c r="AH16" s="24">
        <f t="shared" si="1"/>
        <v>800</v>
      </c>
    </row>
    <row r="17" spans="1:37" s="11" customFormat="1">
      <c r="A17" s="98">
        <f>'Project Information'!$A$17</f>
        <v>14429</v>
      </c>
      <c r="B17" s="28" t="str">
        <f>'Project Information'!$B$17</f>
        <v>North Avenue over I-35</v>
      </c>
      <c r="C17" s="249">
        <f t="shared" si="0"/>
        <v>1600</v>
      </c>
      <c r="D17" s="126"/>
      <c r="E17" s="30"/>
      <c r="F17" s="30"/>
      <c r="G17" s="30"/>
      <c r="H17" s="2"/>
      <c r="I17" s="2"/>
      <c r="J17" s="24">
        <f t="shared" ref="J17:Y23" si="2">$D$6-J59</f>
        <v>0</v>
      </c>
      <c r="K17" s="24">
        <f t="shared" si="2"/>
        <v>0</v>
      </c>
      <c r="L17" s="24">
        <f t="shared" si="2"/>
        <v>0</v>
      </c>
      <c r="M17" s="24">
        <f t="shared" si="2"/>
        <v>0</v>
      </c>
      <c r="N17" s="24">
        <f t="shared" si="2"/>
        <v>800</v>
      </c>
      <c r="O17" s="24">
        <f t="shared" si="2"/>
        <v>800</v>
      </c>
      <c r="P17" s="24">
        <f t="shared" si="2"/>
        <v>800</v>
      </c>
      <c r="Q17" s="24">
        <f t="shared" si="2"/>
        <v>800</v>
      </c>
      <c r="R17" s="24">
        <f t="shared" si="2"/>
        <v>800</v>
      </c>
      <c r="S17" s="24">
        <f t="shared" si="2"/>
        <v>800</v>
      </c>
      <c r="T17" s="24">
        <f t="shared" si="2"/>
        <v>800</v>
      </c>
      <c r="U17" s="24">
        <f t="shared" si="2"/>
        <v>800</v>
      </c>
      <c r="V17" s="24">
        <f t="shared" si="2"/>
        <v>800</v>
      </c>
      <c r="W17" s="24">
        <f t="shared" si="2"/>
        <v>800</v>
      </c>
      <c r="X17" s="24">
        <f t="shared" si="2"/>
        <v>800</v>
      </c>
      <c r="Y17" s="24">
        <f t="shared" si="2"/>
        <v>800</v>
      </c>
      <c r="Z17" s="24">
        <f t="shared" si="1"/>
        <v>800</v>
      </c>
      <c r="AA17" s="24">
        <f t="shared" si="1"/>
        <v>800</v>
      </c>
      <c r="AB17" s="24">
        <f t="shared" si="1"/>
        <v>800</v>
      </c>
      <c r="AC17" s="24">
        <f t="shared" si="1"/>
        <v>800</v>
      </c>
      <c r="AD17" s="24">
        <f t="shared" si="1"/>
        <v>800</v>
      </c>
      <c r="AE17" s="24">
        <f t="shared" si="1"/>
        <v>800</v>
      </c>
      <c r="AF17" s="24">
        <f t="shared" si="1"/>
        <v>800</v>
      </c>
      <c r="AG17" s="24">
        <f t="shared" si="1"/>
        <v>800</v>
      </c>
      <c r="AH17" s="24">
        <f t="shared" si="1"/>
        <v>800</v>
      </c>
    </row>
    <row r="18" spans="1:37" s="11" customFormat="1">
      <c r="A18" s="98">
        <f>'Project Information'!$A$18</f>
        <v>14435</v>
      </c>
      <c r="B18" s="28" t="str">
        <f>'Project Information'!$B$18</f>
        <v>Highland Avenue over I-35</v>
      </c>
      <c r="C18" s="249">
        <f t="shared" si="0"/>
        <v>1600</v>
      </c>
      <c r="D18" s="126"/>
      <c r="E18" s="30"/>
      <c r="F18" s="30"/>
      <c r="G18" s="30"/>
      <c r="H18" s="2"/>
      <c r="I18" s="2"/>
      <c r="J18" s="24">
        <f t="shared" si="2"/>
        <v>0</v>
      </c>
      <c r="K18" s="24">
        <f t="shared" si="1"/>
        <v>0</v>
      </c>
      <c r="L18" s="24">
        <f t="shared" si="1"/>
        <v>0</v>
      </c>
      <c r="M18" s="24">
        <f t="shared" si="1"/>
        <v>0</v>
      </c>
      <c r="N18" s="24">
        <f t="shared" si="1"/>
        <v>800</v>
      </c>
      <c r="O18" s="24">
        <f t="shared" si="1"/>
        <v>800</v>
      </c>
      <c r="P18" s="24">
        <f t="shared" si="1"/>
        <v>800</v>
      </c>
      <c r="Q18" s="24">
        <f t="shared" si="1"/>
        <v>800</v>
      </c>
      <c r="R18" s="24">
        <f t="shared" si="1"/>
        <v>800</v>
      </c>
      <c r="S18" s="24">
        <f t="shared" si="1"/>
        <v>800</v>
      </c>
      <c r="T18" s="24">
        <f t="shared" si="1"/>
        <v>800</v>
      </c>
      <c r="U18" s="24">
        <f t="shared" si="1"/>
        <v>800</v>
      </c>
      <c r="V18" s="24">
        <f t="shared" si="1"/>
        <v>800</v>
      </c>
      <c r="W18" s="24">
        <f t="shared" si="1"/>
        <v>800</v>
      </c>
      <c r="X18" s="24">
        <f t="shared" si="1"/>
        <v>800</v>
      </c>
      <c r="Y18" s="24">
        <f t="shared" si="1"/>
        <v>800</v>
      </c>
      <c r="Z18" s="24">
        <f t="shared" si="1"/>
        <v>800</v>
      </c>
      <c r="AA18" s="24">
        <f t="shared" si="1"/>
        <v>800</v>
      </c>
      <c r="AB18" s="24">
        <f t="shared" si="1"/>
        <v>800</v>
      </c>
      <c r="AC18" s="24">
        <f t="shared" si="1"/>
        <v>800</v>
      </c>
      <c r="AD18" s="24">
        <f t="shared" si="1"/>
        <v>800</v>
      </c>
      <c r="AE18" s="24">
        <f t="shared" si="1"/>
        <v>800</v>
      </c>
      <c r="AF18" s="24">
        <f t="shared" si="1"/>
        <v>800</v>
      </c>
      <c r="AG18" s="24">
        <f t="shared" si="1"/>
        <v>800</v>
      </c>
      <c r="AH18" s="24">
        <f t="shared" si="1"/>
        <v>800</v>
      </c>
    </row>
    <row r="19" spans="1:37" s="11" customFormat="1">
      <c r="A19" s="98">
        <f>'Project Information'!$A$19</f>
        <v>14437</v>
      </c>
      <c r="B19" s="28" t="str">
        <f>'Project Information'!$B$19</f>
        <v>Hartford Avenue over I-35</v>
      </c>
      <c r="C19" s="249">
        <f t="shared" si="0"/>
        <v>1600</v>
      </c>
      <c r="D19" s="126"/>
      <c r="E19" s="30"/>
      <c r="F19" s="30"/>
      <c r="G19" s="30"/>
      <c r="H19" s="2"/>
      <c r="I19" s="2"/>
      <c r="J19" s="24">
        <f t="shared" si="2"/>
        <v>0</v>
      </c>
      <c r="K19" s="24">
        <f t="shared" si="1"/>
        <v>0</v>
      </c>
      <c r="L19" s="24">
        <f t="shared" si="1"/>
        <v>0</v>
      </c>
      <c r="M19" s="24">
        <f t="shared" si="1"/>
        <v>0</v>
      </c>
      <c r="N19" s="24">
        <f t="shared" si="1"/>
        <v>800</v>
      </c>
      <c r="O19" s="24">
        <f t="shared" si="1"/>
        <v>800</v>
      </c>
      <c r="P19" s="24">
        <f t="shared" si="1"/>
        <v>800</v>
      </c>
      <c r="Q19" s="24">
        <f t="shared" si="1"/>
        <v>800</v>
      </c>
      <c r="R19" s="24">
        <f t="shared" si="1"/>
        <v>800</v>
      </c>
      <c r="S19" s="24">
        <f t="shared" si="1"/>
        <v>800</v>
      </c>
      <c r="T19" s="24">
        <f t="shared" si="1"/>
        <v>800</v>
      </c>
      <c r="U19" s="24">
        <f t="shared" si="1"/>
        <v>800</v>
      </c>
      <c r="V19" s="24">
        <f t="shared" si="1"/>
        <v>800</v>
      </c>
      <c r="W19" s="24">
        <f t="shared" si="1"/>
        <v>800</v>
      </c>
      <c r="X19" s="24">
        <f t="shared" si="1"/>
        <v>800</v>
      </c>
      <c r="Y19" s="24">
        <f t="shared" si="1"/>
        <v>800</v>
      </c>
      <c r="Z19" s="24">
        <f t="shared" si="1"/>
        <v>800</v>
      </c>
      <c r="AA19" s="24">
        <f t="shared" si="1"/>
        <v>800</v>
      </c>
      <c r="AB19" s="24">
        <f t="shared" si="1"/>
        <v>800</v>
      </c>
      <c r="AC19" s="24">
        <f t="shared" si="1"/>
        <v>800</v>
      </c>
      <c r="AD19" s="24">
        <f t="shared" si="1"/>
        <v>800</v>
      </c>
      <c r="AE19" s="24">
        <f t="shared" si="1"/>
        <v>800</v>
      </c>
      <c r="AF19" s="24">
        <f t="shared" si="1"/>
        <v>800</v>
      </c>
      <c r="AG19" s="24">
        <f t="shared" si="1"/>
        <v>800</v>
      </c>
      <c r="AH19" s="24">
        <f t="shared" si="1"/>
        <v>800</v>
      </c>
    </row>
    <row r="20" spans="1:37" s="11" customFormat="1">
      <c r="A20" s="98">
        <f>'Project Information'!$A$20</f>
        <v>15145</v>
      </c>
      <c r="B20" s="28" t="str">
        <f>'Project Information'!$B$20</f>
        <v>Coleman Road over I-35</v>
      </c>
      <c r="C20" s="249">
        <f t="shared" si="0"/>
        <v>1600</v>
      </c>
      <c r="D20" s="126"/>
      <c r="E20" s="30"/>
      <c r="F20" s="30"/>
      <c r="G20" s="30"/>
      <c r="H20" s="2"/>
      <c r="I20" s="2"/>
      <c r="J20" s="24">
        <f t="shared" si="2"/>
        <v>0</v>
      </c>
      <c r="K20" s="24">
        <f t="shared" si="1"/>
        <v>0</v>
      </c>
      <c r="L20" s="24">
        <f t="shared" si="1"/>
        <v>0</v>
      </c>
      <c r="M20" s="24">
        <f t="shared" si="1"/>
        <v>0</v>
      </c>
      <c r="N20" s="24">
        <f t="shared" si="1"/>
        <v>800</v>
      </c>
      <c r="O20" s="24">
        <f t="shared" si="1"/>
        <v>800</v>
      </c>
      <c r="P20" s="24">
        <f t="shared" si="1"/>
        <v>800</v>
      </c>
      <c r="Q20" s="24">
        <f t="shared" si="1"/>
        <v>800</v>
      </c>
      <c r="R20" s="24">
        <f t="shared" si="1"/>
        <v>800</v>
      </c>
      <c r="S20" s="24">
        <f t="shared" si="1"/>
        <v>800</v>
      </c>
      <c r="T20" s="24">
        <f t="shared" si="1"/>
        <v>800</v>
      </c>
      <c r="U20" s="24">
        <f t="shared" si="1"/>
        <v>800</v>
      </c>
      <c r="V20" s="24">
        <f t="shared" si="1"/>
        <v>800</v>
      </c>
      <c r="W20" s="24">
        <f t="shared" si="1"/>
        <v>800</v>
      </c>
      <c r="X20" s="24">
        <f t="shared" si="1"/>
        <v>800</v>
      </c>
      <c r="Y20" s="24">
        <f t="shared" si="1"/>
        <v>800</v>
      </c>
      <c r="Z20" s="24">
        <f t="shared" si="1"/>
        <v>800</v>
      </c>
      <c r="AA20" s="24">
        <f t="shared" si="1"/>
        <v>800</v>
      </c>
      <c r="AB20" s="24">
        <f t="shared" si="1"/>
        <v>800</v>
      </c>
      <c r="AC20" s="24">
        <f t="shared" si="1"/>
        <v>800</v>
      </c>
      <c r="AD20" s="24">
        <f t="shared" si="1"/>
        <v>800</v>
      </c>
      <c r="AE20" s="24">
        <f t="shared" si="1"/>
        <v>800</v>
      </c>
      <c r="AF20" s="24">
        <f t="shared" si="1"/>
        <v>800</v>
      </c>
      <c r="AG20" s="24">
        <f t="shared" si="1"/>
        <v>800</v>
      </c>
      <c r="AH20" s="24">
        <f t="shared" si="1"/>
        <v>800</v>
      </c>
    </row>
    <row r="21" spans="1:37" s="11" customFormat="1">
      <c r="A21" s="98">
        <f>'Project Information'!$A$21</f>
        <v>15146</v>
      </c>
      <c r="B21" s="28" t="str">
        <f>'Project Information'!$B$21</f>
        <v>Chrysler Avenue over I-35</v>
      </c>
      <c r="C21" s="249">
        <f t="shared" si="0"/>
        <v>1600</v>
      </c>
      <c r="D21" s="126"/>
      <c r="E21" s="30"/>
      <c r="F21" s="30"/>
      <c r="G21" s="30"/>
      <c r="H21" s="2"/>
      <c r="I21" s="2"/>
      <c r="J21" s="24">
        <f t="shared" si="2"/>
        <v>0</v>
      </c>
      <c r="K21" s="24">
        <f t="shared" si="1"/>
        <v>0</v>
      </c>
      <c r="L21" s="24">
        <f t="shared" si="1"/>
        <v>0</v>
      </c>
      <c r="M21" s="24">
        <f t="shared" si="1"/>
        <v>0</v>
      </c>
      <c r="N21" s="24">
        <f t="shared" si="1"/>
        <v>800</v>
      </c>
      <c r="O21" s="24">
        <f t="shared" si="1"/>
        <v>800</v>
      </c>
      <c r="P21" s="24">
        <f t="shared" si="1"/>
        <v>800</v>
      </c>
      <c r="Q21" s="24">
        <f t="shared" si="1"/>
        <v>800</v>
      </c>
      <c r="R21" s="24">
        <f t="shared" si="1"/>
        <v>800</v>
      </c>
      <c r="S21" s="24">
        <f t="shared" si="1"/>
        <v>800</v>
      </c>
      <c r="T21" s="24">
        <f t="shared" si="1"/>
        <v>800</v>
      </c>
      <c r="U21" s="24">
        <f t="shared" si="1"/>
        <v>800</v>
      </c>
      <c r="V21" s="24">
        <f t="shared" si="1"/>
        <v>800</v>
      </c>
      <c r="W21" s="24">
        <f t="shared" si="1"/>
        <v>800</v>
      </c>
      <c r="X21" s="24">
        <f t="shared" si="1"/>
        <v>800</v>
      </c>
      <c r="Y21" s="24">
        <f t="shared" si="1"/>
        <v>800</v>
      </c>
      <c r="Z21" s="24">
        <f t="shared" si="1"/>
        <v>800</v>
      </c>
      <c r="AA21" s="24">
        <f t="shared" si="1"/>
        <v>800</v>
      </c>
      <c r="AB21" s="24">
        <f t="shared" si="1"/>
        <v>800</v>
      </c>
      <c r="AC21" s="24">
        <f t="shared" si="1"/>
        <v>800</v>
      </c>
      <c r="AD21" s="24">
        <f t="shared" si="1"/>
        <v>800</v>
      </c>
      <c r="AE21" s="24">
        <f t="shared" si="1"/>
        <v>800</v>
      </c>
      <c r="AF21" s="24">
        <f t="shared" si="1"/>
        <v>800</v>
      </c>
      <c r="AG21" s="24">
        <f t="shared" si="1"/>
        <v>800</v>
      </c>
      <c r="AH21" s="24">
        <f t="shared" si="1"/>
        <v>800</v>
      </c>
    </row>
    <row r="22" spans="1:37" s="11" customFormat="1">
      <c r="A22" s="98">
        <f>'Project Information'!$A$22</f>
        <v>15147</v>
      </c>
      <c r="B22" s="28" t="str">
        <f>'Project Information'!$B$22</f>
        <v>Ferguson Avenue over I-35</v>
      </c>
      <c r="C22" s="249">
        <f t="shared" si="0"/>
        <v>1600</v>
      </c>
      <c r="D22" s="126"/>
      <c r="E22" s="30"/>
      <c r="F22" s="30"/>
      <c r="G22" s="30"/>
      <c r="H22" s="2"/>
      <c r="I22" s="2"/>
      <c r="J22" s="24">
        <f t="shared" si="2"/>
        <v>0</v>
      </c>
      <c r="K22" s="24">
        <f t="shared" si="1"/>
        <v>0</v>
      </c>
      <c r="L22" s="24">
        <f t="shared" si="1"/>
        <v>0</v>
      </c>
      <c r="M22" s="24">
        <f t="shared" si="1"/>
        <v>0</v>
      </c>
      <c r="N22" s="24">
        <f t="shared" si="1"/>
        <v>800</v>
      </c>
      <c r="O22" s="24">
        <f t="shared" si="1"/>
        <v>800</v>
      </c>
      <c r="P22" s="24">
        <f t="shared" si="1"/>
        <v>800</v>
      </c>
      <c r="Q22" s="24">
        <f t="shared" si="1"/>
        <v>800</v>
      </c>
      <c r="R22" s="24">
        <f t="shared" si="1"/>
        <v>800</v>
      </c>
      <c r="S22" s="24">
        <f t="shared" si="1"/>
        <v>800</v>
      </c>
      <c r="T22" s="24">
        <f t="shared" si="1"/>
        <v>800</v>
      </c>
      <c r="U22" s="24">
        <f t="shared" si="1"/>
        <v>800</v>
      </c>
      <c r="V22" s="24">
        <f t="shared" si="1"/>
        <v>800</v>
      </c>
      <c r="W22" s="24">
        <f t="shared" si="1"/>
        <v>800</v>
      </c>
      <c r="X22" s="24">
        <f t="shared" si="1"/>
        <v>800</v>
      </c>
      <c r="Y22" s="24">
        <f t="shared" si="1"/>
        <v>800</v>
      </c>
      <c r="Z22" s="24">
        <f t="shared" si="1"/>
        <v>800</v>
      </c>
      <c r="AA22" s="24">
        <f t="shared" si="1"/>
        <v>800</v>
      </c>
      <c r="AB22" s="24">
        <f t="shared" si="1"/>
        <v>800</v>
      </c>
      <c r="AC22" s="24">
        <f t="shared" si="1"/>
        <v>800</v>
      </c>
      <c r="AD22" s="24">
        <f t="shared" si="1"/>
        <v>800</v>
      </c>
      <c r="AE22" s="24">
        <f t="shared" si="1"/>
        <v>800</v>
      </c>
      <c r="AF22" s="24">
        <f t="shared" si="1"/>
        <v>800</v>
      </c>
      <c r="AG22" s="24">
        <f t="shared" si="1"/>
        <v>800</v>
      </c>
      <c r="AH22" s="24">
        <f t="shared" si="1"/>
        <v>800</v>
      </c>
    </row>
    <row r="23" spans="1:37" s="11" customFormat="1">
      <c r="A23" s="98">
        <f>'Project Information'!$A$23</f>
        <v>15149</v>
      </c>
      <c r="B23" s="28" t="str">
        <f>'Project Information'!$B$23</f>
        <v>Adobe Road over I-35</v>
      </c>
      <c r="C23" s="249">
        <f t="shared" si="0"/>
        <v>1600</v>
      </c>
      <c r="D23" s="2"/>
      <c r="E23" s="30"/>
      <c r="F23" s="30"/>
      <c r="G23" s="30"/>
      <c r="H23" s="2"/>
      <c r="I23" s="2"/>
      <c r="J23" s="24">
        <f t="shared" si="2"/>
        <v>0</v>
      </c>
      <c r="K23" s="24">
        <f t="shared" si="1"/>
        <v>0</v>
      </c>
      <c r="L23" s="24">
        <f t="shared" si="1"/>
        <v>0</v>
      </c>
      <c r="M23" s="24">
        <f t="shared" si="1"/>
        <v>0</v>
      </c>
      <c r="N23" s="24">
        <f t="shared" si="1"/>
        <v>800</v>
      </c>
      <c r="O23" s="24">
        <f t="shared" si="1"/>
        <v>800</v>
      </c>
      <c r="P23" s="24">
        <f t="shared" si="1"/>
        <v>800</v>
      </c>
      <c r="Q23" s="24">
        <f t="shared" si="1"/>
        <v>800</v>
      </c>
      <c r="R23" s="24">
        <f t="shared" si="1"/>
        <v>800</v>
      </c>
      <c r="S23" s="24">
        <f t="shared" si="1"/>
        <v>800</v>
      </c>
      <c r="T23" s="24">
        <f t="shared" si="1"/>
        <v>800</v>
      </c>
      <c r="U23" s="24">
        <f t="shared" si="1"/>
        <v>800</v>
      </c>
      <c r="V23" s="24">
        <f t="shared" si="1"/>
        <v>800</v>
      </c>
      <c r="W23" s="24">
        <f t="shared" si="1"/>
        <v>800</v>
      </c>
      <c r="X23" s="24">
        <f t="shared" si="1"/>
        <v>800</v>
      </c>
      <c r="Y23" s="24">
        <f t="shared" si="1"/>
        <v>800</v>
      </c>
      <c r="Z23" s="24">
        <f t="shared" si="1"/>
        <v>800</v>
      </c>
      <c r="AA23" s="24">
        <f t="shared" si="1"/>
        <v>800</v>
      </c>
      <c r="AB23" s="24">
        <f t="shared" si="1"/>
        <v>800</v>
      </c>
      <c r="AC23" s="24">
        <f t="shared" si="1"/>
        <v>800</v>
      </c>
      <c r="AD23" s="24">
        <f t="shared" si="1"/>
        <v>800</v>
      </c>
      <c r="AE23" s="24">
        <f t="shared" si="1"/>
        <v>800</v>
      </c>
      <c r="AF23" s="24">
        <f t="shared" si="1"/>
        <v>800</v>
      </c>
      <c r="AG23" s="24">
        <f t="shared" si="1"/>
        <v>800</v>
      </c>
      <c r="AH23" s="24">
        <f t="shared" si="1"/>
        <v>800</v>
      </c>
    </row>
    <row r="24" spans="1:37" s="11" customFormat="1">
      <c r="A24" s="99" t="s">
        <v>185</v>
      </c>
      <c r="B24" s="28"/>
      <c r="C24" s="250">
        <f>SUM(C16:C23)</f>
        <v>12800</v>
      </c>
      <c r="D24" s="126"/>
      <c r="E24" s="30"/>
      <c r="F24" s="30"/>
      <c r="G24" s="30"/>
      <c r="H24" s="2"/>
      <c r="I24" s="2"/>
      <c r="J24" s="104">
        <f>SUM(J16:J23)</f>
        <v>0</v>
      </c>
      <c r="K24" s="104">
        <f t="shared" ref="K24:AH24" si="3">SUM(K16:K23)</f>
        <v>0</v>
      </c>
      <c r="L24" s="104">
        <f t="shared" si="3"/>
        <v>0</v>
      </c>
      <c r="M24" s="104">
        <f t="shared" si="3"/>
        <v>0</v>
      </c>
      <c r="N24" s="104">
        <f t="shared" si="3"/>
        <v>6400</v>
      </c>
      <c r="O24" s="104">
        <f t="shared" si="3"/>
        <v>6400</v>
      </c>
      <c r="P24" s="104">
        <f t="shared" si="3"/>
        <v>6400</v>
      </c>
      <c r="Q24" s="104">
        <f t="shared" si="3"/>
        <v>6400</v>
      </c>
      <c r="R24" s="104">
        <f t="shared" si="3"/>
        <v>6400</v>
      </c>
      <c r="S24" s="104">
        <f t="shared" si="3"/>
        <v>6400</v>
      </c>
      <c r="T24" s="104">
        <f t="shared" si="3"/>
        <v>6400</v>
      </c>
      <c r="U24" s="104">
        <f t="shared" si="3"/>
        <v>6400</v>
      </c>
      <c r="V24" s="104">
        <f t="shared" si="3"/>
        <v>6400</v>
      </c>
      <c r="W24" s="104">
        <f t="shared" si="3"/>
        <v>6400</v>
      </c>
      <c r="X24" s="104">
        <f t="shared" si="3"/>
        <v>6400</v>
      </c>
      <c r="Y24" s="104">
        <f t="shared" si="3"/>
        <v>6400</v>
      </c>
      <c r="Z24" s="104">
        <f t="shared" si="3"/>
        <v>6400</v>
      </c>
      <c r="AA24" s="104">
        <f t="shared" si="3"/>
        <v>6400</v>
      </c>
      <c r="AB24" s="104">
        <f t="shared" si="3"/>
        <v>6400</v>
      </c>
      <c r="AC24" s="104">
        <f t="shared" si="3"/>
        <v>6400</v>
      </c>
      <c r="AD24" s="104">
        <f t="shared" si="3"/>
        <v>6400</v>
      </c>
      <c r="AE24" s="104">
        <f t="shared" si="3"/>
        <v>6400</v>
      </c>
      <c r="AF24" s="104">
        <f t="shared" si="3"/>
        <v>6400</v>
      </c>
      <c r="AG24" s="104">
        <f t="shared" si="3"/>
        <v>6400</v>
      </c>
      <c r="AH24" s="104">
        <f t="shared" si="3"/>
        <v>6400</v>
      </c>
    </row>
    <row r="25" spans="1:37" s="11" customFormat="1">
      <c r="A25" s="97" t="str">
        <f>'Project Information'!$A$25</f>
        <v>Kay County Bridge Reconstructions</v>
      </c>
      <c r="B25" s="89"/>
      <c r="C25" s="9"/>
      <c r="D25" s="126"/>
      <c r="E25" s="30"/>
      <c r="F25" s="30"/>
      <c r="G25" s="30"/>
      <c r="H25" s="2"/>
      <c r="I25" s="2"/>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row>
    <row r="26" spans="1:37" s="11" customFormat="1">
      <c r="A26" s="98">
        <f>'Project Information'!$A$26</f>
        <v>14408</v>
      </c>
      <c r="B26" s="28" t="str">
        <f>'Project Information'!$B$26</f>
        <v>I-35 SB over US 60</v>
      </c>
      <c r="C26" s="249">
        <f>SUM(G26:O26)</f>
        <v>4000</v>
      </c>
      <c r="D26" s="126"/>
      <c r="E26" s="30"/>
      <c r="F26" s="30"/>
      <c r="G26" s="30"/>
      <c r="H26" s="2"/>
      <c r="I26" s="2"/>
      <c r="J26" s="24">
        <f t="shared" ref="J26:Y27" si="4">$D$6-J68</f>
        <v>0</v>
      </c>
      <c r="K26" s="24">
        <f t="shared" si="4"/>
        <v>0</v>
      </c>
      <c r="L26" s="24">
        <f t="shared" si="4"/>
        <v>0</v>
      </c>
      <c r="M26" s="24">
        <f t="shared" si="4"/>
        <v>0</v>
      </c>
      <c r="N26" s="24">
        <f t="shared" si="4"/>
        <v>2000</v>
      </c>
      <c r="O26" s="24">
        <f t="shared" si="4"/>
        <v>2000</v>
      </c>
      <c r="P26" s="24">
        <f t="shared" si="4"/>
        <v>2000</v>
      </c>
      <c r="Q26" s="24">
        <f t="shared" si="4"/>
        <v>2000</v>
      </c>
      <c r="R26" s="24">
        <f t="shared" si="4"/>
        <v>2000</v>
      </c>
      <c r="S26" s="24">
        <f t="shared" si="4"/>
        <v>2000</v>
      </c>
      <c r="T26" s="24">
        <f t="shared" si="4"/>
        <v>2000</v>
      </c>
      <c r="U26" s="24">
        <f t="shared" si="4"/>
        <v>2000</v>
      </c>
      <c r="V26" s="24">
        <f t="shared" si="4"/>
        <v>2000</v>
      </c>
      <c r="W26" s="24">
        <f t="shared" si="4"/>
        <v>2000</v>
      </c>
      <c r="X26" s="24">
        <f t="shared" si="4"/>
        <v>2000</v>
      </c>
      <c r="Y26" s="24">
        <f t="shared" si="4"/>
        <v>2000</v>
      </c>
      <c r="Z26" s="24">
        <f t="shared" ref="K26:AH27" si="5">$D$6-Z68</f>
        <v>2000</v>
      </c>
      <c r="AA26" s="24">
        <f t="shared" si="5"/>
        <v>2000</v>
      </c>
      <c r="AB26" s="24">
        <f t="shared" si="5"/>
        <v>2000</v>
      </c>
      <c r="AC26" s="24">
        <f t="shared" si="5"/>
        <v>2000</v>
      </c>
      <c r="AD26" s="24">
        <f t="shared" si="5"/>
        <v>2000</v>
      </c>
      <c r="AE26" s="24">
        <f t="shared" si="5"/>
        <v>2000</v>
      </c>
      <c r="AF26" s="24">
        <f t="shared" si="5"/>
        <v>2000</v>
      </c>
      <c r="AG26" s="24">
        <f t="shared" si="5"/>
        <v>2000</v>
      </c>
      <c r="AH26" s="24">
        <f t="shared" si="5"/>
        <v>2000</v>
      </c>
    </row>
    <row r="27" spans="1:37" s="11" customFormat="1">
      <c r="A27" s="98">
        <f>'Project Information'!$A$27</f>
        <v>14409</v>
      </c>
      <c r="B27" s="28" t="str">
        <f>'Project Information'!$B$27</f>
        <v>I-35 NB over US 60</v>
      </c>
      <c r="C27" s="249">
        <f t="shared" ref="C27" si="6">SUM(G27:O27)</f>
        <v>4000</v>
      </c>
      <c r="D27" s="126"/>
      <c r="E27" s="30"/>
      <c r="F27" s="30"/>
      <c r="G27" s="30"/>
      <c r="H27" s="2"/>
      <c r="I27" s="2"/>
      <c r="J27" s="24">
        <f t="shared" si="4"/>
        <v>0</v>
      </c>
      <c r="K27" s="24">
        <f t="shared" si="5"/>
        <v>0</v>
      </c>
      <c r="L27" s="24">
        <f t="shared" si="5"/>
        <v>0</v>
      </c>
      <c r="M27" s="24">
        <f t="shared" si="5"/>
        <v>0</v>
      </c>
      <c r="N27" s="24">
        <f t="shared" si="5"/>
        <v>2000</v>
      </c>
      <c r="O27" s="24">
        <f t="shared" si="5"/>
        <v>2000</v>
      </c>
      <c r="P27" s="24">
        <f t="shared" si="5"/>
        <v>2000</v>
      </c>
      <c r="Q27" s="24">
        <f t="shared" si="5"/>
        <v>2000</v>
      </c>
      <c r="R27" s="24">
        <f t="shared" si="5"/>
        <v>2000</v>
      </c>
      <c r="S27" s="24">
        <f t="shared" si="5"/>
        <v>2000</v>
      </c>
      <c r="T27" s="24">
        <f t="shared" si="5"/>
        <v>2000</v>
      </c>
      <c r="U27" s="24">
        <f t="shared" si="5"/>
        <v>2000</v>
      </c>
      <c r="V27" s="24">
        <f t="shared" si="5"/>
        <v>2000</v>
      </c>
      <c r="W27" s="24">
        <f t="shared" si="5"/>
        <v>2000</v>
      </c>
      <c r="X27" s="24">
        <f t="shared" si="5"/>
        <v>2000</v>
      </c>
      <c r="Y27" s="24">
        <f t="shared" si="5"/>
        <v>2000</v>
      </c>
      <c r="Z27" s="24">
        <f t="shared" si="5"/>
        <v>2000</v>
      </c>
      <c r="AA27" s="24">
        <f t="shared" si="5"/>
        <v>2000</v>
      </c>
      <c r="AB27" s="24">
        <f t="shared" si="5"/>
        <v>2000</v>
      </c>
      <c r="AC27" s="24">
        <f t="shared" si="5"/>
        <v>2000</v>
      </c>
      <c r="AD27" s="24">
        <f t="shared" si="5"/>
        <v>2000</v>
      </c>
      <c r="AE27" s="24">
        <f t="shared" si="5"/>
        <v>2000</v>
      </c>
      <c r="AF27" s="24">
        <f t="shared" si="5"/>
        <v>2000</v>
      </c>
      <c r="AG27" s="24">
        <f t="shared" si="5"/>
        <v>2000</v>
      </c>
      <c r="AH27" s="24">
        <f t="shared" si="5"/>
        <v>2000</v>
      </c>
    </row>
    <row r="28" spans="1:37" s="11" customFormat="1">
      <c r="A28" s="99" t="s">
        <v>185</v>
      </c>
      <c r="B28" s="28"/>
      <c r="C28" s="250">
        <f>SUM(C26:C27)</f>
        <v>8000</v>
      </c>
      <c r="D28" s="126"/>
      <c r="E28" s="30"/>
      <c r="F28" s="30"/>
      <c r="G28" s="30"/>
      <c r="H28" s="2"/>
      <c r="I28" s="2"/>
      <c r="J28" s="104">
        <f t="shared" ref="J28" si="7">SUM(J26:J27)</f>
        <v>0</v>
      </c>
      <c r="K28" s="104">
        <f t="shared" ref="K28" si="8">SUM(K26:K27)</f>
        <v>0</v>
      </c>
      <c r="L28" s="104">
        <f t="shared" ref="L28" si="9">SUM(L26:L27)</f>
        <v>0</v>
      </c>
      <c r="M28" s="104">
        <f t="shared" ref="M28" si="10">SUM(M26:M27)</f>
        <v>0</v>
      </c>
      <c r="N28" s="104">
        <f t="shared" ref="N28" si="11">SUM(N26:N27)</f>
        <v>4000</v>
      </c>
      <c r="O28" s="104">
        <f t="shared" ref="O28" si="12">SUM(O26:O27)</f>
        <v>4000</v>
      </c>
      <c r="P28" s="104">
        <f t="shared" ref="P28" si="13">SUM(P26:P27)</f>
        <v>4000</v>
      </c>
      <c r="Q28" s="104">
        <f t="shared" ref="Q28" si="14">SUM(Q26:Q27)</f>
        <v>4000</v>
      </c>
      <c r="R28" s="104">
        <f t="shared" ref="R28" si="15">SUM(R26:R27)</f>
        <v>4000</v>
      </c>
      <c r="S28" s="104">
        <f t="shared" ref="S28" si="16">SUM(S26:S27)</f>
        <v>4000</v>
      </c>
      <c r="T28" s="104">
        <f t="shared" ref="T28" si="17">SUM(T26:T27)</f>
        <v>4000</v>
      </c>
      <c r="U28" s="104">
        <f t="shared" ref="U28" si="18">SUM(U26:U27)</f>
        <v>4000</v>
      </c>
      <c r="V28" s="104">
        <f t="shared" ref="V28" si="19">SUM(V26:V27)</f>
        <v>4000</v>
      </c>
      <c r="W28" s="104">
        <f t="shared" ref="W28" si="20">SUM(W26:W27)</f>
        <v>4000</v>
      </c>
      <c r="X28" s="104">
        <f t="shared" ref="X28" si="21">SUM(X26:X27)</f>
        <v>4000</v>
      </c>
      <c r="Y28" s="104">
        <f t="shared" ref="Y28" si="22">SUM(Y26:Y27)</f>
        <v>4000</v>
      </c>
      <c r="Z28" s="104">
        <f t="shared" ref="Z28" si="23">SUM(Z26:Z27)</f>
        <v>4000</v>
      </c>
      <c r="AA28" s="104">
        <f t="shared" ref="AA28" si="24">SUM(AA26:AA27)</f>
        <v>4000</v>
      </c>
      <c r="AB28" s="104">
        <f t="shared" ref="AB28" si="25">SUM(AB26:AB27)</f>
        <v>4000</v>
      </c>
      <c r="AC28" s="104">
        <f t="shared" ref="AC28" si="26">SUM(AC26:AC27)</f>
        <v>4000</v>
      </c>
      <c r="AD28" s="104">
        <f t="shared" ref="AD28" si="27">SUM(AD26:AD27)</f>
        <v>4000</v>
      </c>
      <c r="AE28" s="104">
        <f t="shared" ref="AE28" si="28">SUM(AE26:AE27)</f>
        <v>4000</v>
      </c>
      <c r="AF28" s="104">
        <f t="shared" ref="AF28" si="29">SUM(AF26:AF27)</f>
        <v>4000</v>
      </c>
      <c r="AG28" s="104">
        <f t="shared" ref="AG28" si="30">SUM(AG26:AG27)</f>
        <v>4000</v>
      </c>
      <c r="AH28" s="104">
        <f t="shared" ref="AH28" si="31">SUM(AH26:AH27)</f>
        <v>4000</v>
      </c>
    </row>
    <row r="29" spans="1:37">
      <c r="A29" s="100" t="s">
        <v>0</v>
      </c>
      <c r="C29" s="251">
        <f>SUM(C24,C28)</f>
        <v>20800</v>
      </c>
      <c r="D29" s="2"/>
      <c r="E29" s="2"/>
      <c r="F29" s="2"/>
      <c r="G29" s="2"/>
      <c r="H29" s="2"/>
      <c r="I29" s="2"/>
      <c r="J29" s="25">
        <f>SUM(J24,J28)</f>
        <v>0</v>
      </c>
      <c r="K29" s="25">
        <f t="shared" ref="K29:AH29" si="32">SUM(K24,K28)</f>
        <v>0</v>
      </c>
      <c r="L29" s="25">
        <f t="shared" si="32"/>
        <v>0</v>
      </c>
      <c r="M29" s="25">
        <f t="shared" si="32"/>
        <v>0</v>
      </c>
      <c r="N29" s="25">
        <f t="shared" si="32"/>
        <v>10400</v>
      </c>
      <c r="O29" s="25">
        <f t="shared" si="32"/>
        <v>10400</v>
      </c>
      <c r="P29" s="25">
        <f t="shared" si="32"/>
        <v>10400</v>
      </c>
      <c r="Q29" s="25">
        <f t="shared" si="32"/>
        <v>10400</v>
      </c>
      <c r="R29" s="25">
        <f t="shared" si="32"/>
        <v>10400</v>
      </c>
      <c r="S29" s="25">
        <f t="shared" si="32"/>
        <v>10400</v>
      </c>
      <c r="T29" s="25">
        <f t="shared" si="32"/>
        <v>10400</v>
      </c>
      <c r="U29" s="25">
        <f t="shared" si="32"/>
        <v>10400</v>
      </c>
      <c r="V29" s="25">
        <f t="shared" si="32"/>
        <v>10400</v>
      </c>
      <c r="W29" s="25">
        <f t="shared" si="32"/>
        <v>10400</v>
      </c>
      <c r="X29" s="25">
        <f t="shared" si="32"/>
        <v>10400</v>
      </c>
      <c r="Y29" s="25">
        <f t="shared" si="32"/>
        <v>10400</v>
      </c>
      <c r="Z29" s="25">
        <f t="shared" si="32"/>
        <v>10400</v>
      </c>
      <c r="AA29" s="25">
        <f t="shared" si="32"/>
        <v>10400</v>
      </c>
      <c r="AB29" s="25">
        <f t="shared" si="32"/>
        <v>10400</v>
      </c>
      <c r="AC29" s="25">
        <f t="shared" si="32"/>
        <v>10400</v>
      </c>
      <c r="AD29" s="25">
        <f t="shared" si="32"/>
        <v>10400</v>
      </c>
      <c r="AE29" s="25">
        <f t="shared" si="32"/>
        <v>10400</v>
      </c>
      <c r="AF29" s="25">
        <f t="shared" si="32"/>
        <v>10400</v>
      </c>
      <c r="AG29" s="25">
        <f t="shared" si="32"/>
        <v>10400</v>
      </c>
      <c r="AH29" s="25">
        <f t="shared" si="32"/>
        <v>10400</v>
      </c>
    </row>
    <row r="30" spans="1:37">
      <c r="A30" s="100"/>
      <c r="D30" s="2"/>
      <c r="E30" s="2"/>
      <c r="F30" s="2"/>
      <c r="G30" s="2"/>
      <c r="H30" s="2"/>
      <c r="I30" s="2"/>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row>
    <row r="31" spans="1:37">
      <c r="C31" s="2"/>
      <c r="D31" s="2"/>
      <c r="E31" s="2"/>
      <c r="F31" s="2"/>
      <c r="G31" s="2"/>
      <c r="H31" s="2"/>
      <c r="I31" s="2"/>
    </row>
    <row r="32" spans="1:37" ht="18.75">
      <c r="A32" s="186" t="s">
        <v>114</v>
      </c>
      <c r="B32" s="159"/>
      <c r="C32" s="159"/>
      <c r="D32" s="159"/>
      <c r="E32" s="159"/>
      <c r="F32" s="159"/>
      <c r="G32" s="159"/>
      <c r="AK32" s="10"/>
    </row>
    <row r="33" spans="1:37">
      <c r="A33" s="102" t="s">
        <v>115</v>
      </c>
      <c r="B33" s="11"/>
      <c r="C33" s="11"/>
      <c r="D33" s="11"/>
      <c r="E33" s="11"/>
      <c r="F33" s="11"/>
      <c r="G33" s="11"/>
      <c r="H33" s="11"/>
      <c r="I33" s="11"/>
      <c r="J33" s="106">
        <f>Assumptions!$G$38</f>
        <v>1</v>
      </c>
      <c r="K33" s="106">
        <f>Assumptions!$H$38</f>
        <v>0.93457943925233644</v>
      </c>
      <c r="L33" s="106">
        <f>Assumptions!$I$38</f>
        <v>0.87343872827321156</v>
      </c>
      <c r="M33" s="106">
        <f>Assumptions!$J$38</f>
        <v>0.81629787689085187</v>
      </c>
      <c r="N33" s="106">
        <f>Assumptions!$K$38</f>
        <v>0.7628952120475252</v>
      </c>
      <c r="O33" s="106">
        <f>Assumptions!$L$38</f>
        <v>0.71298617948366838</v>
      </c>
      <c r="P33" s="106">
        <f>Assumptions!$M$38</f>
        <v>0.66634222381651254</v>
      </c>
      <c r="Q33" s="106">
        <f>Assumptions!$N$38</f>
        <v>0.62274974188459109</v>
      </c>
      <c r="R33" s="106">
        <f>Assumptions!$O$38</f>
        <v>0.5820091045650384</v>
      </c>
      <c r="S33" s="106">
        <f>Assumptions!$P$38</f>
        <v>0.54393374258414806</v>
      </c>
      <c r="T33" s="106">
        <f>Assumptions!$Q$38</f>
        <v>0.5083492921347178</v>
      </c>
      <c r="U33" s="106">
        <f>Assumptions!$R$38</f>
        <v>0.47509279638758667</v>
      </c>
      <c r="V33" s="106">
        <f>Assumptions!$S$38</f>
        <v>0.44401195924073528</v>
      </c>
      <c r="W33" s="106">
        <f>Assumptions!$T$38</f>
        <v>0.41496444788853759</v>
      </c>
      <c r="X33" s="106">
        <f>Assumptions!$U$38</f>
        <v>0.3878172410173249</v>
      </c>
      <c r="Y33" s="106">
        <f>Assumptions!$V$38</f>
        <v>0.36244601964235967</v>
      </c>
      <c r="Z33" s="106">
        <f>Assumptions!$W$38</f>
        <v>0.33873459779659787</v>
      </c>
      <c r="AA33" s="106">
        <f>Assumptions!$X$38</f>
        <v>0.31657439046411018</v>
      </c>
      <c r="AB33" s="106">
        <f>Assumptions!$Y$38</f>
        <v>0.29586391632159825</v>
      </c>
      <c r="AC33" s="106">
        <f>Assumptions!$Z$38</f>
        <v>0.27650833301083949</v>
      </c>
      <c r="AD33" s="106">
        <f>Assumptions!$AA$38</f>
        <v>0.2584190028138687</v>
      </c>
      <c r="AE33" s="106">
        <f>Assumptions!$AB$38</f>
        <v>0.24151308674193336</v>
      </c>
      <c r="AF33" s="106">
        <f>Assumptions!$AC$38</f>
        <v>0.22571316517937698</v>
      </c>
      <c r="AG33" s="106">
        <f>Assumptions!$AD$38</f>
        <v>0.21094688334521211</v>
      </c>
      <c r="AH33" s="106">
        <f>Assumptions!$AE$38</f>
        <v>0.19714661994879637</v>
      </c>
      <c r="AK33" s="10"/>
    </row>
    <row r="34" spans="1:37">
      <c r="A34" s="102"/>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K34" s="10"/>
    </row>
    <row r="35" spans="1:37">
      <c r="A35" s="29" t="s">
        <v>77</v>
      </c>
      <c r="B35" s="4" t="s">
        <v>78</v>
      </c>
      <c r="AK35" s="10"/>
    </row>
    <row r="36" spans="1:37">
      <c r="A36" s="29"/>
      <c r="B36" s="4"/>
      <c r="C36" s="253" t="s">
        <v>248</v>
      </c>
      <c r="AK36" s="10"/>
    </row>
    <row r="37" spans="1:37">
      <c r="A37" s="97" t="str">
        <f>'Project Information'!$A$15</f>
        <v>Kay County Bridge Raises</v>
      </c>
      <c r="B37" s="89"/>
      <c r="C37" s="38" t="s">
        <v>145</v>
      </c>
      <c r="AK37" s="10"/>
    </row>
    <row r="38" spans="1:37">
      <c r="A38" s="98">
        <f>'Project Information'!$A$16</f>
        <v>14155</v>
      </c>
      <c r="B38" s="28" t="str">
        <f>'Project Information'!$B$16</f>
        <v>Indian Road over I-35</v>
      </c>
      <c r="C38" s="249">
        <f t="shared" ref="C38:C45" si="33">SUM(G38:O38)</f>
        <v>1180.7051132249549</v>
      </c>
      <c r="J38" s="24">
        <f>J16*J$33</f>
        <v>0</v>
      </c>
      <c r="K38" s="24">
        <f t="shared" ref="K38:AH45" si="34">K16*K$33</f>
        <v>0</v>
      </c>
      <c r="L38" s="24">
        <f t="shared" si="34"/>
        <v>0</v>
      </c>
      <c r="M38" s="24">
        <f t="shared" si="34"/>
        <v>0</v>
      </c>
      <c r="N38" s="24">
        <f t="shared" si="34"/>
        <v>610.31616963802014</v>
      </c>
      <c r="O38" s="24">
        <f t="shared" si="34"/>
        <v>570.38894358693472</v>
      </c>
      <c r="P38" s="24">
        <f t="shared" si="34"/>
        <v>533.07377905321005</v>
      </c>
      <c r="Q38" s="24">
        <f t="shared" si="34"/>
        <v>498.19979350767289</v>
      </c>
      <c r="R38" s="24">
        <f t="shared" si="34"/>
        <v>465.60728365203073</v>
      </c>
      <c r="S38" s="24">
        <f t="shared" si="34"/>
        <v>435.14699406731847</v>
      </c>
      <c r="T38" s="24">
        <f t="shared" si="34"/>
        <v>406.67943370777425</v>
      </c>
      <c r="U38" s="24">
        <f t="shared" si="34"/>
        <v>380.07423711006936</v>
      </c>
      <c r="V38" s="24">
        <f t="shared" si="34"/>
        <v>355.20956739258821</v>
      </c>
      <c r="W38" s="24">
        <f t="shared" si="34"/>
        <v>331.97155831083006</v>
      </c>
      <c r="X38" s="24">
        <f t="shared" si="34"/>
        <v>310.25379281385995</v>
      </c>
      <c r="Y38" s="24">
        <f t="shared" si="34"/>
        <v>289.95681571388775</v>
      </c>
      <c r="Z38" s="24">
        <f t="shared" si="34"/>
        <v>270.98767823727832</v>
      </c>
      <c r="AA38" s="24">
        <f t="shared" si="34"/>
        <v>253.25951237128814</v>
      </c>
      <c r="AB38" s="24">
        <f t="shared" si="34"/>
        <v>236.69113305727859</v>
      </c>
      <c r="AC38" s="24">
        <f t="shared" si="34"/>
        <v>221.20666640867159</v>
      </c>
      <c r="AD38" s="24">
        <f t="shared" si="34"/>
        <v>206.73520225109496</v>
      </c>
      <c r="AE38" s="24">
        <f t="shared" si="34"/>
        <v>193.2104693935467</v>
      </c>
      <c r="AF38" s="24">
        <f t="shared" si="34"/>
        <v>180.57053214350159</v>
      </c>
      <c r="AG38" s="24">
        <f t="shared" si="34"/>
        <v>168.7575066761697</v>
      </c>
      <c r="AH38" s="24">
        <f t="shared" si="34"/>
        <v>157.7172959590371</v>
      </c>
      <c r="AK38" s="10"/>
    </row>
    <row r="39" spans="1:37">
      <c r="A39" s="98">
        <f>'Project Information'!$A$17</f>
        <v>14429</v>
      </c>
      <c r="B39" s="28" t="str">
        <f>'Project Information'!$B$17</f>
        <v>North Avenue over I-35</v>
      </c>
      <c r="C39" s="249">
        <f t="shared" si="33"/>
        <v>1180.7051132249549</v>
      </c>
      <c r="J39" s="24">
        <f t="shared" ref="J39:Y45" si="35">J17*J$33</f>
        <v>0</v>
      </c>
      <c r="K39" s="24">
        <f t="shared" si="35"/>
        <v>0</v>
      </c>
      <c r="L39" s="24">
        <f t="shared" si="35"/>
        <v>0</v>
      </c>
      <c r="M39" s="24">
        <f t="shared" si="35"/>
        <v>0</v>
      </c>
      <c r="N39" s="24">
        <f t="shared" si="35"/>
        <v>610.31616963802014</v>
      </c>
      <c r="O39" s="24">
        <f t="shared" si="35"/>
        <v>570.38894358693472</v>
      </c>
      <c r="P39" s="24">
        <f t="shared" si="35"/>
        <v>533.07377905321005</v>
      </c>
      <c r="Q39" s="24">
        <f t="shared" si="35"/>
        <v>498.19979350767289</v>
      </c>
      <c r="R39" s="24">
        <f t="shared" si="35"/>
        <v>465.60728365203073</v>
      </c>
      <c r="S39" s="24">
        <f t="shared" si="35"/>
        <v>435.14699406731847</v>
      </c>
      <c r="T39" s="24">
        <f t="shared" si="35"/>
        <v>406.67943370777425</v>
      </c>
      <c r="U39" s="24">
        <f t="shared" si="35"/>
        <v>380.07423711006936</v>
      </c>
      <c r="V39" s="24">
        <f t="shared" si="35"/>
        <v>355.20956739258821</v>
      </c>
      <c r="W39" s="24">
        <f t="shared" si="35"/>
        <v>331.97155831083006</v>
      </c>
      <c r="X39" s="24">
        <f t="shared" si="35"/>
        <v>310.25379281385995</v>
      </c>
      <c r="Y39" s="24">
        <f t="shared" si="35"/>
        <v>289.95681571388775</v>
      </c>
      <c r="Z39" s="24">
        <f t="shared" si="34"/>
        <v>270.98767823727832</v>
      </c>
      <c r="AA39" s="24">
        <f t="shared" si="34"/>
        <v>253.25951237128814</v>
      </c>
      <c r="AB39" s="24">
        <f t="shared" si="34"/>
        <v>236.69113305727859</v>
      </c>
      <c r="AC39" s="24">
        <f t="shared" si="34"/>
        <v>221.20666640867159</v>
      </c>
      <c r="AD39" s="24">
        <f t="shared" si="34"/>
        <v>206.73520225109496</v>
      </c>
      <c r="AE39" s="24">
        <f t="shared" si="34"/>
        <v>193.2104693935467</v>
      </c>
      <c r="AF39" s="24">
        <f t="shared" si="34"/>
        <v>180.57053214350159</v>
      </c>
      <c r="AG39" s="24">
        <f t="shared" si="34"/>
        <v>168.7575066761697</v>
      </c>
      <c r="AH39" s="24">
        <f t="shared" si="34"/>
        <v>157.7172959590371</v>
      </c>
      <c r="AK39" s="10"/>
    </row>
    <row r="40" spans="1:37">
      <c r="A40" s="98">
        <f>'Project Information'!$A$18</f>
        <v>14435</v>
      </c>
      <c r="B40" s="28" t="str">
        <f>'Project Information'!$B$18</f>
        <v>Highland Avenue over I-35</v>
      </c>
      <c r="C40" s="249">
        <f t="shared" si="33"/>
        <v>1180.7051132249549</v>
      </c>
      <c r="J40" s="24">
        <f t="shared" si="35"/>
        <v>0</v>
      </c>
      <c r="K40" s="24">
        <f t="shared" si="34"/>
        <v>0</v>
      </c>
      <c r="L40" s="24">
        <f t="shared" si="34"/>
        <v>0</v>
      </c>
      <c r="M40" s="24">
        <f t="shared" si="34"/>
        <v>0</v>
      </c>
      <c r="N40" s="24">
        <f t="shared" si="34"/>
        <v>610.31616963802014</v>
      </c>
      <c r="O40" s="24">
        <f t="shared" si="34"/>
        <v>570.38894358693472</v>
      </c>
      <c r="P40" s="24">
        <f t="shared" si="34"/>
        <v>533.07377905321005</v>
      </c>
      <c r="Q40" s="24">
        <f t="shared" si="34"/>
        <v>498.19979350767289</v>
      </c>
      <c r="R40" s="24">
        <f t="shared" si="34"/>
        <v>465.60728365203073</v>
      </c>
      <c r="S40" s="24">
        <f t="shared" si="34"/>
        <v>435.14699406731847</v>
      </c>
      <c r="T40" s="24">
        <f t="shared" si="34"/>
        <v>406.67943370777425</v>
      </c>
      <c r="U40" s="24">
        <f t="shared" si="34"/>
        <v>380.07423711006936</v>
      </c>
      <c r="V40" s="24">
        <f t="shared" si="34"/>
        <v>355.20956739258821</v>
      </c>
      <c r="W40" s="24">
        <f t="shared" si="34"/>
        <v>331.97155831083006</v>
      </c>
      <c r="X40" s="24">
        <f t="shared" si="34"/>
        <v>310.25379281385995</v>
      </c>
      <c r="Y40" s="24">
        <f t="shared" si="34"/>
        <v>289.95681571388775</v>
      </c>
      <c r="Z40" s="24">
        <f t="shared" si="34"/>
        <v>270.98767823727832</v>
      </c>
      <c r="AA40" s="24">
        <f t="shared" si="34"/>
        <v>253.25951237128814</v>
      </c>
      <c r="AB40" s="24">
        <f t="shared" si="34"/>
        <v>236.69113305727859</v>
      </c>
      <c r="AC40" s="24">
        <f t="shared" si="34"/>
        <v>221.20666640867159</v>
      </c>
      <c r="AD40" s="24">
        <f t="shared" si="34"/>
        <v>206.73520225109496</v>
      </c>
      <c r="AE40" s="24">
        <f t="shared" si="34"/>
        <v>193.2104693935467</v>
      </c>
      <c r="AF40" s="24">
        <f t="shared" si="34"/>
        <v>180.57053214350159</v>
      </c>
      <c r="AG40" s="24">
        <f t="shared" si="34"/>
        <v>168.7575066761697</v>
      </c>
      <c r="AH40" s="24">
        <f t="shared" si="34"/>
        <v>157.7172959590371</v>
      </c>
      <c r="AK40" s="10"/>
    </row>
    <row r="41" spans="1:37">
      <c r="A41" s="98">
        <f>'Project Information'!$A$19</f>
        <v>14437</v>
      </c>
      <c r="B41" s="28" t="str">
        <f>'Project Information'!$B$19</f>
        <v>Hartford Avenue over I-35</v>
      </c>
      <c r="C41" s="249">
        <f t="shared" si="33"/>
        <v>1180.7051132249549</v>
      </c>
      <c r="J41" s="24">
        <f t="shared" si="35"/>
        <v>0</v>
      </c>
      <c r="K41" s="24">
        <f t="shared" si="34"/>
        <v>0</v>
      </c>
      <c r="L41" s="24">
        <f t="shared" si="34"/>
        <v>0</v>
      </c>
      <c r="M41" s="24">
        <f t="shared" si="34"/>
        <v>0</v>
      </c>
      <c r="N41" s="24">
        <f t="shared" si="34"/>
        <v>610.31616963802014</v>
      </c>
      <c r="O41" s="24">
        <f t="shared" si="34"/>
        <v>570.38894358693472</v>
      </c>
      <c r="P41" s="24">
        <f t="shared" si="34"/>
        <v>533.07377905321005</v>
      </c>
      <c r="Q41" s="24">
        <f t="shared" si="34"/>
        <v>498.19979350767289</v>
      </c>
      <c r="R41" s="24">
        <f t="shared" si="34"/>
        <v>465.60728365203073</v>
      </c>
      <c r="S41" s="24">
        <f t="shared" si="34"/>
        <v>435.14699406731847</v>
      </c>
      <c r="T41" s="24">
        <f t="shared" si="34"/>
        <v>406.67943370777425</v>
      </c>
      <c r="U41" s="24">
        <f t="shared" si="34"/>
        <v>380.07423711006936</v>
      </c>
      <c r="V41" s="24">
        <f t="shared" si="34"/>
        <v>355.20956739258821</v>
      </c>
      <c r="W41" s="24">
        <f t="shared" si="34"/>
        <v>331.97155831083006</v>
      </c>
      <c r="X41" s="24">
        <f t="shared" si="34"/>
        <v>310.25379281385995</v>
      </c>
      <c r="Y41" s="24">
        <f t="shared" si="34"/>
        <v>289.95681571388775</v>
      </c>
      <c r="Z41" s="24">
        <f t="shared" si="34"/>
        <v>270.98767823727832</v>
      </c>
      <c r="AA41" s="24">
        <f t="shared" si="34"/>
        <v>253.25951237128814</v>
      </c>
      <c r="AB41" s="24">
        <f t="shared" si="34"/>
        <v>236.69113305727859</v>
      </c>
      <c r="AC41" s="24">
        <f t="shared" si="34"/>
        <v>221.20666640867159</v>
      </c>
      <c r="AD41" s="24">
        <f t="shared" si="34"/>
        <v>206.73520225109496</v>
      </c>
      <c r="AE41" s="24">
        <f t="shared" si="34"/>
        <v>193.2104693935467</v>
      </c>
      <c r="AF41" s="24">
        <f t="shared" si="34"/>
        <v>180.57053214350159</v>
      </c>
      <c r="AG41" s="24">
        <f t="shared" si="34"/>
        <v>168.7575066761697</v>
      </c>
      <c r="AH41" s="24">
        <f t="shared" si="34"/>
        <v>157.7172959590371</v>
      </c>
      <c r="AK41" s="10"/>
    </row>
    <row r="42" spans="1:37">
      <c r="A42" s="98">
        <f>'Project Information'!$A$20</f>
        <v>15145</v>
      </c>
      <c r="B42" s="28" t="str">
        <f>'Project Information'!$B$20</f>
        <v>Coleman Road over I-35</v>
      </c>
      <c r="C42" s="249">
        <f t="shared" si="33"/>
        <v>1180.7051132249549</v>
      </c>
      <c r="J42" s="24">
        <f t="shared" si="35"/>
        <v>0</v>
      </c>
      <c r="K42" s="24">
        <f t="shared" si="34"/>
        <v>0</v>
      </c>
      <c r="L42" s="24">
        <f t="shared" si="34"/>
        <v>0</v>
      </c>
      <c r="M42" s="24">
        <f t="shared" si="34"/>
        <v>0</v>
      </c>
      <c r="N42" s="24">
        <f t="shared" si="34"/>
        <v>610.31616963802014</v>
      </c>
      <c r="O42" s="24">
        <f t="shared" si="34"/>
        <v>570.38894358693472</v>
      </c>
      <c r="P42" s="24">
        <f t="shared" si="34"/>
        <v>533.07377905321005</v>
      </c>
      <c r="Q42" s="24">
        <f t="shared" si="34"/>
        <v>498.19979350767289</v>
      </c>
      <c r="R42" s="24">
        <f t="shared" si="34"/>
        <v>465.60728365203073</v>
      </c>
      <c r="S42" s="24">
        <f t="shared" si="34"/>
        <v>435.14699406731847</v>
      </c>
      <c r="T42" s="24">
        <f t="shared" si="34"/>
        <v>406.67943370777425</v>
      </c>
      <c r="U42" s="24">
        <f t="shared" si="34"/>
        <v>380.07423711006936</v>
      </c>
      <c r="V42" s="24">
        <f t="shared" si="34"/>
        <v>355.20956739258821</v>
      </c>
      <c r="W42" s="24">
        <f t="shared" si="34"/>
        <v>331.97155831083006</v>
      </c>
      <c r="X42" s="24">
        <f t="shared" si="34"/>
        <v>310.25379281385995</v>
      </c>
      <c r="Y42" s="24">
        <f t="shared" si="34"/>
        <v>289.95681571388775</v>
      </c>
      <c r="Z42" s="24">
        <f t="shared" si="34"/>
        <v>270.98767823727832</v>
      </c>
      <c r="AA42" s="24">
        <f t="shared" si="34"/>
        <v>253.25951237128814</v>
      </c>
      <c r="AB42" s="24">
        <f t="shared" si="34"/>
        <v>236.69113305727859</v>
      </c>
      <c r="AC42" s="24">
        <f t="shared" si="34"/>
        <v>221.20666640867159</v>
      </c>
      <c r="AD42" s="24">
        <f t="shared" si="34"/>
        <v>206.73520225109496</v>
      </c>
      <c r="AE42" s="24">
        <f t="shared" si="34"/>
        <v>193.2104693935467</v>
      </c>
      <c r="AF42" s="24">
        <f t="shared" si="34"/>
        <v>180.57053214350159</v>
      </c>
      <c r="AG42" s="24">
        <f t="shared" si="34"/>
        <v>168.7575066761697</v>
      </c>
      <c r="AH42" s="24">
        <f t="shared" si="34"/>
        <v>157.7172959590371</v>
      </c>
      <c r="AK42" s="10"/>
    </row>
    <row r="43" spans="1:37">
      <c r="A43" s="98">
        <f>'Project Information'!$A$21</f>
        <v>15146</v>
      </c>
      <c r="B43" s="28" t="str">
        <f>'Project Information'!$B$21</f>
        <v>Chrysler Avenue over I-35</v>
      </c>
      <c r="C43" s="249">
        <f t="shared" si="33"/>
        <v>1180.7051132249549</v>
      </c>
      <c r="J43" s="24">
        <f t="shared" si="35"/>
        <v>0</v>
      </c>
      <c r="K43" s="24">
        <f t="shared" si="34"/>
        <v>0</v>
      </c>
      <c r="L43" s="24">
        <f t="shared" si="34"/>
        <v>0</v>
      </c>
      <c r="M43" s="24">
        <f t="shared" si="34"/>
        <v>0</v>
      </c>
      <c r="N43" s="24">
        <f t="shared" si="34"/>
        <v>610.31616963802014</v>
      </c>
      <c r="O43" s="24">
        <f t="shared" si="34"/>
        <v>570.38894358693472</v>
      </c>
      <c r="P43" s="24">
        <f t="shared" si="34"/>
        <v>533.07377905321005</v>
      </c>
      <c r="Q43" s="24">
        <f t="shared" si="34"/>
        <v>498.19979350767289</v>
      </c>
      <c r="R43" s="24">
        <f t="shared" si="34"/>
        <v>465.60728365203073</v>
      </c>
      <c r="S43" s="24">
        <f t="shared" si="34"/>
        <v>435.14699406731847</v>
      </c>
      <c r="T43" s="24">
        <f t="shared" si="34"/>
        <v>406.67943370777425</v>
      </c>
      <c r="U43" s="24">
        <f t="shared" si="34"/>
        <v>380.07423711006936</v>
      </c>
      <c r="V43" s="24">
        <f t="shared" si="34"/>
        <v>355.20956739258821</v>
      </c>
      <c r="W43" s="24">
        <f t="shared" si="34"/>
        <v>331.97155831083006</v>
      </c>
      <c r="X43" s="24">
        <f t="shared" si="34"/>
        <v>310.25379281385995</v>
      </c>
      <c r="Y43" s="24">
        <f t="shared" si="34"/>
        <v>289.95681571388775</v>
      </c>
      <c r="Z43" s="24">
        <f t="shared" si="34"/>
        <v>270.98767823727832</v>
      </c>
      <c r="AA43" s="24">
        <f t="shared" si="34"/>
        <v>253.25951237128814</v>
      </c>
      <c r="AB43" s="24">
        <f t="shared" si="34"/>
        <v>236.69113305727859</v>
      </c>
      <c r="AC43" s="24">
        <f t="shared" si="34"/>
        <v>221.20666640867159</v>
      </c>
      <c r="AD43" s="24">
        <f t="shared" si="34"/>
        <v>206.73520225109496</v>
      </c>
      <c r="AE43" s="24">
        <f t="shared" si="34"/>
        <v>193.2104693935467</v>
      </c>
      <c r="AF43" s="24">
        <f t="shared" si="34"/>
        <v>180.57053214350159</v>
      </c>
      <c r="AG43" s="24">
        <f t="shared" si="34"/>
        <v>168.7575066761697</v>
      </c>
      <c r="AH43" s="24">
        <f t="shared" si="34"/>
        <v>157.7172959590371</v>
      </c>
      <c r="AK43" s="10"/>
    </row>
    <row r="44" spans="1:37">
      <c r="A44" s="98">
        <f>'Project Information'!$A$22</f>
        <v>15147</v>
      </c>
      <c r="B44" s="28" t="str">
        <f>'Project Information'!$B$22</f>
        <v>Ferguson Avenue over I-35</v>
      </c>
      <c r="C44" s="249">
        <f t="shared" si="33"/>
        <v>1180.7051132249549</v>
      </c>
      <c r="J44" s="24">
        <f>J22*J$33</f>
        <v>0</v>
      </c>
      <c r="K44" s="24">
        <f t="shared" ref="K44:AH44" si="36">K22*K$33</f>
        <v>0</v>
      </c>
      <c r="L44" s="24">
        <f t="shared" si="36"/>
        <v>0</v>
      </c>
      <c r="M44" s="24">
        <f t="shared" si="36"/>
        <v>0</v>
      </c>
      <c r="N44" s="24">
        <f t="shared" si="36"/>
        <v>610.31616963802014</v>
      </c>
      <c r="O44" s="24">
        <f t="shared" si="36"/>
        <v>570.38894358693472</v>
      </c>
      <c r="P44" s="24">
        <f t="shared" si="36"/>
        <v>533.07377905321005</v>
      </c>
      <c r="Q44" s="24">
        <f t="shared" si="36"/>
        <v>498.19979350767289</v>
      </c>
      <c r="R44" s="24">
        <f t="shared" si="36"/>
        <v>465.60728365203073</v>
      </c>
      <c r="S44" s="24">
        <f t="shared" si="36"/>
        <v>435.14699406731847</v>
      </c>
      <c r="T44" s="24">
        <f t="shared" si="36"/>
        <v>406.67943370777425</v>
      </c>
      <c r="U44" s="24">
        <f t="shared" si="36"/>
        <v>380.07423711006936</v>
      </c>
      <c r="V44" s="24">
        <f t="shared" si="36"/>
        <v>355.20956739258821</v>
      </c>
      <c r="W44" s="24">
        <f t="shared" si="36"/>
        <v>331.97155831083006</v>
      </c>
      <c r="X44" s="24">
        <f t="shared" si="36"/>
        <v>310.25379281385995</v>
      </c>
      <c r="Y44" s="24">
        <f t="shared" si="36"/>
        <v>289.95681571388775</v>
      </c>
      <c r="Z44" s="24">
        <f t="shared" si="36"/>
        <v>270.98767823727832</v>
      </c>
      <c r="AA44" s="24">
        <f t="shared" si="36"/>
        <v>253.25951237128814</v>
      </c>
      <c r="AB44" s="24">
        <f t="shared" si="36"/>
        <v>236.69113305727859</v>
      </c>
      <c r="AC44" s="24">
        <f t="shared" si="36"/>
        <v>221.20666640867159</v>
      </c>
      <c r="AD44" s="24">
        <f t="shared" si="36"/>
        <v>206.73520225109496</v>
      </c>
      <c r="AE44" s="24">
        <f t="shared" si="36"/>
        <v>193.2104693935467</v>
      </c>
      <c r="AF44" s="24">
        <f t="shared" si="36"/>
        <v>180.57053214350159</v>
      </c>
      <c r="AG44" s="24">
        <f t="shared" si="36"/>
        <v>168.7575066761697</v>
      </c>
      <c r="AH44" s="24">
        <f t="shared" si="36"/>
        <v>157.7172959590371</v>
      </c>
      <c r="AK44" s="10"/>
    </row>
    <row r="45" spans="1:37">
      <c r="A45" s="98">
        <f>'Project Information'!$A$23</f>
        <v>15149</v>
      </c>
      <c r="B45" s="28" t="str">
        <f>'Project Information'!$B$23</f>
        <v>Adobe Road over I-35</v>
      </c>
      <c r="C45" s="249">
        <f t="shared" si="33"/>
        <v>1180.7051132249549</v>
      </c>
      <c r="J45" s="24">
        <f t="shared" si="35"/>
        <v>0</v>
      </c>
      <c r="K45" s="24">
        <f t="shared" si="34"/>
        <v>0</v>
      </c>
      <c r="L45" s="24">
        <f t="shared" si="34"/>
        <v>0</v>
      </c>
      <c r="M45" s="24">
        <f t="shared" si="34"/>
        <v>0</v>
      </c>
      <c r="N45" s="24">
        <f t="shared" si="34"/>
        <v>610.31616963802014</v>
      </c>
      <c r="O45" s="24">
        <f t="shared" si="34"/>
        <v>570.38894358693472</v>
      </c>
      <c r="P45" s="24">
        <f t="shared" si="34"/>
        <v>533.07377905321005</v>
      </c>
      <c r="Q45" s="24">
        <f t="shared" si="34"/>
        <v>498.19979350767289</v>
      </c>
      <c r="R45" s="24">
        <f t="shared" si="34"/>
        <v>465.60728365203073</v>
      </c>
      <c r="S45" s="24">
        <f t="shared" si="34"/>
        <v>435.14699406731847</v>
      </c>
      <c r="T45" s="24">
        <f t="shared" si="34"/>
        <v>406.67943370777425</v>
      </c>
      <c r="U45" s="24">
        <f t="shared" si="34"/>
        <v>380.07423711006936</v>
      </c>
      <c r="V45" s="24">
        <f t="shared" si="34"/>
        <v>355.20956739258821</v>
      </c>
      <c r="W45" s="24">
        <f t="shared" si="34"/>
        <v>331.97155831083006</v>
      </c>
      <c r="X45" s="24">
        <f t="shared" si="34"/>
        <v>310.25379281385995</v>
      </c>
      <c r="Y45" s="24">
        <f t="shared" si="34"/>
        <v>289.95681571388775</v>
      </c>
      <c r="Z45" s="24">
        <f t="shared" si="34"/>
        <v>270.98767823727832</v>
      </c>
      <c r="AA45" s="24">
        <f t="shared" si="34"/>
        <v>253.25951237128814</v>
      </c>
      <c r="AB45" s="24">
        <f t="shared" si="34"/>
        <v>236.69113305727859</v>
      </c>
      <c r="AC45" s="24">
        <f t="shared" si="34"/>
        <v>221.20666640867159</v>
      </c>
      <c r="AD45" s="24">
        <f t="shared" si="34"/>
        <v>206.73520225109496</v>
      </c>
      <c r="AE45" s="24">
        <f t="shared" si="34"/>
        <v>193.2104693935467</v>
      </c>
      <c r="AF45" s="24">
        <f t="shared" si="34"/>
        <v>180.57053214350159</v>
      </c>
      <c r="AG45" s="24">
        <f t="shared" si="34"/>
        <v>168.7575066761697</v>
      </c>
      <c r="AH45" s="24">
        <f t="shared" si="34"/>
        <v>157.7172959590371</v>
      </c>
      <c r="AK45" s="10"/>
    </row>
    <row r="46" spans="1:37">
      <c r="A46" s="99" t="s">
        <v>185</v>
      </c>
      <c r="B46" s="28"/>
      <c r="C46" s="250">
        <f>SUM(C38:C45)</f>
        <v>9445.640905799637</v>
      </c>
      <c r="J46" s="24">
        <f>SUM(J38:J45)</f>
        <v>0</v>
      </c>
      <c r="K46" s="24">
        <f t="shared" ref="K46:AH46" si="37">SUM(K38:K45)</f>
        <v>0</v>
      </c>
      <c r="L46" s="24">
        <f t="shared" si="37"/>
        <v>0</v>
      </c>
      <c r="M46" s="24">
        <f t="shared" si="37"/>
        <v>0</v>
      </c>
      <c r="N46" s="24">
        <f t="shared" si="37"/>
        <v>4882.5293571041611</v>
      </c>
      <c r="O46" s="24">
        <f t="shared" si="37"/>
        <v>4563.1115486954777</v>
      </c>
      <c r="P46" s="24">
        <f t="shared" si="37"/>
        <v>4264.5902324256813</v>
      </c>
      <c r="Q46" s="24">
        <f t="shared" si="37"/>
        <v>3985.5983480613831</v>
      </c>
      <c r="R46" s="24">
        <f t="shared" si="37"/>
        <v>3724.8582692162458</v>
      </c>
      <c r="S46" s="24">
        <f t="shared" si="37"/>
        <v>3481.1759525385487</v>
      </c>
      <c r="T46" s="24">
        <f t="shared" si="37"/>
        <v>3253.435469662194</v>
      </c>
      <c r="U46" s="24">
        <f t="shared" si="37"/>
        <v>3040.5938968805549</v>
      </c>
      <c r="V46" s="24">
        <f t="shared" si="37"/>
        <v>2841.6765391407057</v>
      </c>
      <c r="W46" s="24">
        <f t="shared" si="37"/>
        <v>2655.7724664866405</v>
      </c>
      <c r="X46" s="24">
        <f t="shared" si="37"/>
        <v>2482.0303425108796</v>
      </c>
      <c r="Y46" s="24">
        <f t="shared" si="37"/>
        <v>2319.6545257111025</v>
      </c>
      <c r="Z46" s="24">
        <f t="shared" si="37"/>
        <v>2167.9014258982265</v>
      </c>
      <c r="AA46" s="24">
        <f t="shared" si="37"/>
        <v>2026.0760989703051</v>
      </c>
      <c r="AB46" s="24">
        <f t="shared" si="37"/>
        <v>1893.529064458229</v>
      </c>
      <c r="AC46" s="24">
        <f t="shared" si="37"/>
        <v>1769.6533312693723</v>
      </c>
      <c r="AD46" s="24">
        <f t="shared" si="37"/>
        <v>1653.8816180087597</v>
      </c>
      <c r="AE46" s="24">
        <f t="shared" si="37"/>
        <v>1545.6837551483734</v>
      </c>
      <c r="AF46" s="24">
        <f t="shared" si="37"/>
        <v>1444.5642571480128</v>
      </c>
      <c r="AG46" s="24">
        <f t="shared" si="37"/>
        <v>1350.0600534093576</v>
      </c>
      <c r="AH46" s="24">
        <f t="shared" si="37"/>
        <v>1261.7383676722968</v>
      </c>
      <c r="AK46" s="10"/>
    </row>
    <row r="47" spans="1:37">
      <c r="A47" s="97" t="str">
        <f>'Project Information'!$A$25</f>
        <v>Kay County Bridge Reconstructions</v>
      </c>
      <c r="B47" s="89"/>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K47" s="10"/>
    </row>
    <row r="48" spans="1:37">
      <c r="A48" s="98">
        <f>'Project Information'!$A$26</f>
        <v>14408</v>
      </c>
      <c r="B48" s="28" t="str">
        <f>'Project Information'!$B$26</f>
        <v>I-35 SB over US 60</v>
      </c>
      <c r="C48" s="249">
        <f>SUM(G48:O48)</f>
        <v>2951.7627830623869</v>
      </c>
      <c r="J48" s="24">
        <f>J26*J$33</f>
        <v>0</v>
      </c>
      <c r="K48" s="24">
        <f t="shared" ref="K48:AH48" si="38">K26*K$33</f>
        <v>0</v>
      </c>
      <c r="L48" s="24">
        <f t="shared" si="38"/>
        <v>0</v>
      </c>
      <c r="M48" s="24">
        <f t="shared" si="38"/>
        <v>0</v>
      </c>
      <c r="N48" s="24">
        <f t="shared" si="38"/>
        <v>1525.7904240950504</v>
      </c>
      <c r="O48" s="24">
        <f t="shared" si="38"/>
        <v>1425.9723589673367</v>
      </c>
      <c r="P48" s="24">
        <f t="shared" si="38"/>
        <v>1332.684447633025</v>
      </c>
      <c r="Q48" s="24">
        <f t="shared" si="38"/>
        <v>1245.4994837691822</v>
      </c>
      <c r="R48" s="24">
        <f t="shared" si="38"/>
        <v>1164.0182091300769</v>
      </c>
      <c r="S48" s="24">
        <f t="shared" si="38"/>
        <v>1087.8674851682961</v>
      </c>
      <c r="T48" s="24">
        <f t="shared" si="38"/>
        <v>1016.6985842694356</v>
      </c>
      <c r="U48" s="24">
        <f t="shared" si="38"/>
        <v>950.18559277517329</v>
      </c>
      <c r="V48" s="24">
        <f t="shared" si="38"/>
        <v>888.02391848147056</v>
      </c>
      <c r="W48" s="24">
        <f t="shared" si="38"/>
        <v>829.92889577707513</v>
      </c>
      <c r="X48" s="24">
        <f t="shared" si="38"/>
        <v>775.63448203464975</v>
      </c>
      <c r="Y48" s="24">
        <f t="shared" si="38"/>
        <v>724.89203928471932</v>
      </c>
      <c r="Z48" s="24">
        <f t="shared" si="38"/>
        <v>677.46919559319576</v>
      </c>
      <c r="AA48" s="24">
        <f t="shared" si="38"/>
        <v>633.14878092822039</v>
      </c>
      <c r="AB48" s="24">
        <f t="shared" si="38"/>
        <v>591.72783264319651</v>
      </c>
      <c r="AC48" s="24">
        <f t="shared" si="38"/>
        <v>553.01666602167893</v>
      </c>
      <c r="AD48" s="24">
        <f t="shared" si="38"/>
        <v>516.8380056277374</v>
      </c>
      <c r="AE48" s="24">
        <f t="shared" si="38"/>
        <v>483.02617348386673</v>
      </c>
      <c r="AF48" s="24">
        <f t="shared" si="38"/>
        <v>451.42633035875394</v>
      </c>
      <c r="AG48" s="24">
        <f t="shared" si="38"/>
        <v>421.89376669042423</v>
      </c>
      <c r="AH48" s="24">
        <f t="shared" si="38"/>
        <v>394.29323989759274</v>
      </c>
      <c r="AK48" s="10"/>
    </row>
    <row r="49" spans="1:34">
      <c r="A49" s="98">
        <f>'Project Information'!$A$27</f>
        <v>14409</v>
      </c>
      <c r="B49" s="28" t="str">
        <f>'Project Information'!$B$27</f>
        <v>I-35 NB over US 60</v>
      </c>
      <c r="C49" s="249">
        <f t="shared" ref="C49" si="39">SUM(G49:O49)</f>
        <v>2951.7627830623869</v>
      </c>
      <c r="J49" s="24">
        <f t="shared" ref="J49:AH49" si="40">J27*J$33</f>
        <v>0</v>
      </c>
      <c r="K49" s="24">
        <f t="shared" si="40"/>
        <v>0</v>
      </c>
      <c r="L49" s="24">
        <f t="shared" si="40"/>
        <v>0</v>
      </c>
      <c r="M49" s="24">
        <f t="shared" si="40"/>
        <v>0</v>
      </c>
      <c r="N49" s="24">
        <f t="shared" si="40"/>
        <v>1525.7904240950504</v>
      </c>
      <c r="O49" s="24">
        <f t="shared" si="40"/>
        <v>1425.9723589673367</v>
      </c>
      <c r="P49" s="24">
        <f t="shared" si="40"/>
        <v>1332.684447633025</v>
      </c>
      <c r="Q49" s="24">
        <f t="shared" si="40"/>
        <v>1245.4994837691822</v>
      </c>
      <c r="R49" s="24">
        <f t="shared" si="40"/>
        <v>1164.0182091300769</v>
      </c>
      <c r="S49" s="24">
        <f t="shared" si="40"/>
        <v>1087.8674851682961</v>
      </c>
      <c r="T49" s="24">
        <f t="shared" si="40"/>
        <v>1016.6985842694356</v>
      </c>
      <c r="U49" s="24">
        <f t="shared" si="40"/>
        <v>950.18559277517329</v>
      </c>
      <c r="V49" s="24">
        <f t="shared" si="40"/>
        <v>888.02391848147056</v>
      </c>
      <c r="W49" s="24">
        <f t="shared" si="40"/>
        <v>829.92889577707513</v>
      </c>
      <c r="X49" s="24">
        <f t="shared" si="40"/>
        <v>775.63448203464975</v>
      </c>
      <c r="Y49" s="24">
        <f t="shared" si="40"/>
        <v>724.89203928471932</v>
      </c>
      <c r="Z49" s="24">
        <f t="shared" si="40"/>
        <v>677.46919559319576</v>
      </c>
      <c r="AA49" s="24">
        <f t="shared" si="40"/>
        <v>633.14878092822039</v>
      </c>
      <c r="AB49" s="24">
        <f t="shared" si="40"/>
        <v>591.72783264319651</v>
      </c>
      <c r="AC49" s="24">
        <f t="shared" si="40"/>
        <v>553.01666602167893</v>
      </c>
      <c r="AD49" s="24">
        <f t="shared" si="40"/>
        <v>516.8380056277374</v>
      </c>
      <c r="AE49" s="24">
        <f t="shared" si="40"/>
        <v>483.02617348386673</v>
      </c>
      <c r="AF49" s="24">
        <f t="shared" si="40"/>
        <v>451.42633035875394</v>
      </c>
      <c r="AG49" s="24">
        <f t="shared" si="40"/>
        <v>421.89376669042423</v>
      </c>
      <c r="AH49" s="24">
        <f t="shared" si="40"/>
        <v>394.29323989759274</v>
      </c>
    </row>
    <row r="50" spans="1:34">
      <c r="A50" s="99" t="s">
        <v>185</v>
      </c>
      <c r="B50" s="28"/>
      <c r="C50" s="250">
        <f>SUM(C48:C49)</f>
        <v>5903.5255661247738</v>
      </c>
      <c r="J50" s="24">
        <f>SUM(,J48,J49)</f>
        <v>0</v>
      </c>
      <c r="K50" s="24">
        <f t="shared" ref="K50:AH50" si="41">SUM(,K48,K49)</f>
        <v>0</v>
      </c>
      <c r="L50" s="24">
        <f t="shared" si="41"/>
        <v>0</v>
      </c>
      <c r="M50" s="24">
        <f t="shared" si="41"/>
        <v>0</v>
      </c>
      <c r="N50" s="24">
        <f t="shared" si="41"/>
        <v>3051.5808481901008</v>
      </c>
      <c r="O50" s="24">
        <f t="shared" si="41"/>
        <v>2851.9447179346735</v>
      </c>
      <c r="P50" s="24">
        <f t="shared" si="41"/>
        <v>2665.36889526605</v>
      </c>
      <c r="Q50" s="24">
        <f t="shared" si="41"/>
        <v>2490.9989675383645</v>
      </c>
      <c r="R50" s="24">
        <f t="shared" si="41"/>
        <v>2328.0364182601538</v>
      </c>
      <c r="S50" s="24">
        <f t="shared" si="41"/>
        <v>2175.7349703365921</v>
      </c>
      <c r="T50" s="24">
        <f t="shared" si="41"/>
        <v>2033.3971685388713</v>
      </c>
      <c r="U50" s="24">
        <f t="shared" si="41"/>
        <v>1900.3711855503466</v>
      </c>
      <c r="V50" s="24">
        <f t="shared" si="41"/>
        <v>1776.0478369629411</v>
      </c>
      <c r="W50" s="24">
        <f t="shared" si="41"/>
        <v>1659.8577915541503</v>
      </c>
      <c r="X50" s="24">
        <f t="shared" si="41"/>
        <v>1551.2689640692995</v>
      </c>
      <c r="Y50" s="24">
        <f t="shared" si="41"/>
        <v>1449.7840785694386</v>
      </c>
      <c r="Z50" s="24">
        <f t="shared" si="41"/>
        <v>1354.9383911863915</v>
      </c>
      <c r="AA50" s="24">
        <f t="shared" si="41"/>
        <v>1266.2975618564408</v>
      </c>
      <c r="AB50" s="24">
        <f t="shared" si="41"/>
        <v>1183.455665286393</v>
      </c>
      <c r="AC50" s="24">
        <f t="shared" si="41"/>
        <v>1106.0333320433579</v>
      </c>
      <c r="AD50" s="24">
        <f t="shared" si="41"/>
        <v>1033.6760112554748</v>
      </c>
      <c r="AE50" s="24">
        <f t="shared" si="41"/>
        <v>966.05234696773346</v>
      </c>
      <c r="AF50" s="24">
        <f t="shared" si="41"/>
        <v>902.85266071750789</v>
      </c>
      <c r="AG50" s="24">
        <f t="shared" si="41"/>
        <v>843.78753338084846</v>
      </c>
      <c r="AH50" s="24">
        <f t="shared" si="41"/>
        <v>788.58647979518548</v>
      </c>
    </row>
    <row r="51" spans="1:34">
      <c r="A51" s="100" t="s">
        <v>0</v>
      </c>
      <c r="C51" s="251">
        <f>SUM(C46,C50)</f>
        <v>15349.166471924411</v>
      </c>
      <c r="J51" s="25">
        <f>SUM(J46,J50)</f>
        <v>0</v>
      </c>
      <c r="K51" s="25">
        <f t="shared" ref="K51:AH51" si="42">SUM(K46,K50)</f>
        <v>0</v>
      </c>
      <c r="L51" s="25">
        <f t="shared" si="42"/>
        <v>0</v>
      </c>
      <c r="M51" s="25">
        <f t="shared" si="42"/>
        <v>0</v>
      </c>
      <c r="N51" s="25">
        <f t="shared" si="42"/>
        <v>7934.1102052942624</v>
      </c>
      <c r="O51" s="25">
        <f t="shared" si="42"/>
        <v>7415.0562666301512</v>
      </c>
      <c r="P51" s="25">
        <f t="shared" si="42"/>
        <v>6929.9591276917308</v>
      </c>
      <c r="Q51" s="25">
        <f t="shared" si="42"/>
        <v>6476.5973155997472</v>
      </c>
      <c r="R51" s="25">
        <f t="shared" si="42"/>
        <v>6052.8946874763997</v>
      </c>
      <c r="S51" s="25">
        <f t="shared" si="42"/>
        <v>5656.9109228751404</v>
      </c>
      <c r="T51" s="25">
        <f t="shared" si="42"/>
        <v>5286.8326382010655</v>
      </c>
      <c r="U51" s="25">
        <f t="shared" si="42"/>
        <v>4940.965082430901</v>
      </c>
      <c r="V51" s="25">
        <f t="shared" si="42"/>
        <v>4617.724376103647</v>
      </c>
      <c r="W51" s="25">
        <f t="shared" si="42"/>
        <v>4315.630258040791</v>
      </c>
      <c r="X51" s="25">
        <f t="shared" si="42"/>
        <v>4033.2993065801793</v>
      </c>
      <c r="Y51" s="25">
        <f t="shared" si="42"/>
        <v>3769.4386042805409</v>
      </c>
      <c r="Z51" s="25">
        <f t="shared" si="42"/>
        <v>3522.8398170846181</v>
      </c>
      <c r="AA51" s="25">
        <f t="shared" si="42"/>
        <v>3292.3736608267459</v>
      </c>
      <c r="AB51" s="25">
        <f t="shared" si="42"/>
        <v>3076.9847297446222</v>
      </c>
      <c r="AC51" s="25">
        <f t="shared" si="42"/>
        <v>2875.6866633127302</v>
      </c>
      <c r="AD51" s="25">
        <f t="shared" si="42"/>
        <v>2687.5576292642345</v>
      </c>
      <c r="AE51" s="25">
        <f t="shared" si="42"/>
        <v>2511.7361021161068</v>
      </c>
      <c r="AF51" s="25">
        <f t="shared" si="42"/>
        <v>2347.4169178655206</v>
      </c>
      <c r="AG51" s="25">
        <f t="shared" si="42"/>
        <v>2193.8475867902062</v>
      </c>
      <c r="AH51" s="25">
        <f t="shared" si="42"/>
        <v>2050.3248474674824</v>
      </c>
    </row>
    <row r="53" spans="1:34" ht="18.75">
      <c r="A53" s="167" t="s">
        <v>249</v>
      </c>
      <c r="B53" s="35"/>
      <c r="C53" s="35"/>
      <c r="D53" s="35"/>
      <c r="E53" s="35"/>
      <c r="F53" s="35"/>
      <c r="G53" s="35"/>
    </row>
    <row r="54" spans="1:34">
      <c r="A54" s="92"/>
      <c r="B54" s="92"/>
      <c r="C54" s="92"/>
      <c r="D54" s="92"/>
      <c r="E54" s="92"/>
      <c r="F54" s="92"/>
      <c r="G54" s="92"/>
    </row>
    <row r="55" spans="1:34">
      <c r="A55" s="29" t="s">
        <v>77</v>
      </c>
      <c r="B55" s="4" t="s">
        <v>78</v>
      </c>
      <c r="D55" s="125"/>
      <c r="E55" s="2"/>
      <c r="F55" s="2"/>
      <c r="G55" s="2"/>
    </row>
    <row r="56" spans="1:34">
      <c r="A56" s="29"/>
      <c r="B56" s="4"/>
      <c r="C56" s="253" t="s">
        <v>248</v>
      </c>
      <c r="D56" s="125"/>
      <c r="E56" s="2"/>
      <c r="F56" s="2"/>
      <c r="G56" s="2"/>
    </row>
    <row r="57" spans="1:34">
      <c r="A57" s="97" t="str">
        <f>'Project Information'!$A$15</f>
        <v>Kay County Bridge Raises</v>
      </c>
      <c r="B57" s="89"/>
      <c r="C57" s="38" t="s">
        <v>145</v>
      </c>
      <c r="D57" s="126"/>
      <c r="E57" s="30"/>
      <c r="F57" s="30"/>
      <c r="G57" s="30"/>
    </row>
    <row r="58" spans="1:34">
      <c r="A58" s="98">
        <f>'Project Information'!$A$16</f>
        <v>14155</v>
      </c>
      <c r="B58" s="28" t="str">
        <f>'Project Information'!$B$16</f>
        <v>Indian Road over I-35</v>
      </c>
      <c r="C58" s="249">
        <f t="shared" ref="C58:C65" si="43">SUM(G58:O58)</f>
        <v>22400</v>
      </c>
      <c r="D58" s="126"/>
      <c r="E58" s="30"/>
      <c r="F58" s="30"/>
      <c r="G58" s="30"/>
      <c r="J58" s="24">
        <f>$D$6</f>
        <v>4000</v>
      </c>
      <c r="K58" s="24">
        <f t="shared" ref="K58:M58" si="44">$D$6</f>
        <v>4000</v>
      </c>
      <c r="L58" s="24">
        <f t="shared" si="44"/>
        <v>4000</v>
      </c>
      <c r="M58" s="24">
        <f t="shared" si="44"/>
        <v>4000</v>
      </c>
      <c r="N58" s="24">
        <f>$D$8</f>
        <v>3200</v>
      </c>
      <c r="O58" s="24">
        <f t="shared" ref="O58:AH65" si="45">$D$8</f>
        <v>3200</v>
      </c>
      <c r="P58" s="24">
        <f t="shared" si="45"/>
        <v>3200</v>
      </c>
      <c r="Q58" s="24">
        <f t="shared" si="45"/>
        <v>3200</v>
      </c>
      <c r="R58" s="24">
        <f t="shared" si="45"/>
        <v>3200</v>
      </c>
      <c r="S58" s="24">
        <f t="shared" si="45"/>
        <v>3200</v>
      </c>
      <c r="T58" s="24">
        <f t="shared" si="45"/>
        <v>3200</v>
      </c>
      <c r="U58" s="24">
        <f t="shared" si="45"/>
        <v>3200</v>
      </c>
      <c r="V58" s="24">
        <f t="shared" si="45"/>
        <v>3200</v>
      </c>
      <c r="W58" s="24">
        <f t="shared" si="45"/>
        <v>3200</v>
      </c>
      <c r="X58" s="24">
        <f t="shared" si="45"/>
        <v>3200</v>
      </c>
      <c r="Y58" s="24">
        <f t="shared" si="45"/>
        <v>3200</v>
      </c>
      <c r="Z58" s="24">
        <f t="shared" si="45"/>
        <v>3200</v>
      </c>
      <c r="AA58" s="24">
        <f t="shared" si="45"/>
        <v>3200</v>
      </c>
      <c r="AB58" s="24">
        <f t="shared" si="45"/>
        <v>3200</v>
      </c>
      <c r="AC58" s="24">
        <f t="shared" si="45"/>
        <v>3200</v>
      </c>
      <c r="AD58" s="24">
        <f t="shared" si="45"/>
        <v>3200</v>
      </c>
      <c r="AE58" s="24">
        <f t="shared" si="45"/>
        <v>3200</v>
      </c>
      <c r="AF58" s="24">
        <f t="shared" si="45"/>
        <v>3200</v>
      </c>
      <c r="AG58" s="24">
        <f t="shared" si="45"/>
        <v>3200</v>
      </c>
      <c r="AH58" s="24">
        <f t="shared" si="45"/>
        <v>3200</v>
      </c>
    </row>
    <row r="59" spans="1:34">
      <c r="A59" s="98">
        <f>'Project Information'!$A$17</f>
        <v>14429</v>
      </c>
      <c r="B59" s="28" t="str">
        <f>'Project Information'!$B$17</f>
        <v>North Avenue over I-35</v>
      </c>
      <c r="C59" s="249">
        <f t="shared" si="43"/>
        <v>22400</v>
      </c>
      <c r="D59" s="126"/>
      <c r="E59" s="30"/>
      <c r="F59" s="30"/>
      <c r="G59" s="30"/>
      <c r="J59" s="24">
        <f t="shared" ref="J59:M65" si="46">$D$6</f>
        <v>4000</v>
      </c>
      <c r="K59" s="24">
        <f t="shared" si="46"/>
        <v>4000</v>
      </c>
      <c r="L59" s="24">
        <f t="shared" si="46"/>
        <v>4000</v>
      </c>
      <c r="M59" s="24">
        <f t="shared" si="46"/>
        <v>4000</v>
      </c>
      <c r="N59" s="24">
        <f t="shared" ref="N59:AC65" si="47">$D$8</f>
        <v>3200</v>
      </c>
      <c r="O59" s="24">
        <f t="shared" si="47"/>
        <v>3200</v>
      </c>
      <c r="P59" s="24">
        <f t="shared" si="47"/>
        <v>3200</v>
      </c>
      <c r="Q59" s="24">
        <f t="shared" si="47"/>
        <v>3200</v>
      </c>
      <c r="R59" s="24">
        <f t="shared" si="47"/>
        <v>3200</v>
      </c>
      <c r="S59" s="24">
        <f t="shared" si="47"/>
        <v>3200</v>
      </c>
      <c r="T59" s="24">
        <f t="shared" si="47"/>
        <v>3200</v>
      </c>
      <c r="U59" s="24">
        <f t="shared" si="47"/>
        <v>3200</v>
      </c>
      <c r="V59" s="24">
        <f t="shared" si="47"/>
        <v>3200</v>
      </c>
      <c r="W59" s="24">
        <f t="shared" si="47"/>
        <v>3200</v>
      </c>
      <c r="X59" s="24">
        <f t="shared" si="47"/>
        <v>3200</v>
      </c>
      <c r="Y59" s="24">
        <f t="shared" si="47"/>
        <v>3200</v>
      </c>
      <c r="Z59" s="24">
        <f t="shared" si="47"/>
        <v>3200</v>
      </c>
      <c r="AA59" s="24">
        <f t="shared" si="47"/>
        <v>3200</v>
      </c>
      <c r="AB59" s="24">
        <f t="shared" si="47"/>
        <v>3200</v>
      </c>
      <c r="AC59" s="24">
        <f t="shared" si="47"/>
        <v>3200</v>
      </c>
      <c r="AD59" s="24">
        <f t="shared" si="45"/>
        <v>3200</v>
      </c>
      <c r="AE59" s="24">
        <f t="shared" si="45"/>
        <v>3200</v>
      </c>
      <c r="AF59" s="24">
        <f t="shared" si="45"/>
        <v>3200</v>
      </c>
      <c r="AG59" s="24">
        <f t="shared" si="45"/>
        <v>3200</v>
      </c>
      <c r="AH59" s="24">
        <f t="shared" si="45"/>
        <v>3200</v>
      </c>
    </row>
    <row r="60" spans="1:34">
      <c r="A60" s="98">
        <f>'Project Information'!$A$18</f>
        <v>14435</v>
      </c>
      <c r="B60" s="28" t="str">
        <f>'Project Information'!$B$18</f>
        <v>Highland Avenue over I-35</v>
      </c>
      <c r="C60" s="249">
        <f t="shared" si="43"/>
        <v>22400</v>
      </c>
      <c r="D60" s="126"/>
      <c r="E60" s="30"/>
      <c r="F60" s="30"/>
      <c r="G60" s="30"/>
      <c r="J60" s="24">
        <f t="shared" si="46"/>
        <v>4000</v>
      </c>
      <c r="K60" s="24">
        <f t="shared" si="46"/>
        <v>4000</v>
      </c>
      <c r="L60" s="24">
        <f t="shared" si="46"/>
        <v>4000</v>
      </c>
      <c r="M60" s="24">
        <f t="shared" si="46"/>
        <v>4000</v>
      </c>
      <c r="N60" s="24">
        <f t="shared" si="47"/>
        <v>3200</v>
      </c>
      <c r="O60" s="24">
        <f t="shared" si="45"/>
        <v>3200</v>
      </c>
      <c r="P60" s="24">
        <f t="shared" si="45"/>
        <v>3200</v>
      </c>
      <c r="Q60" s="24">
        <f t="shared" si="45"/>
        <v>3200</v>
      </c>
      <c r="R60" s="24">
        <f t="shared" si="45"/>
        <v>3200</v>
      </c>
      <c r="S60" s="24">
        <f t="shared" si="45"/>
        <v>3200</v>
      </c>
      <c r="T60" s="24">
        <f t="shared" si="45"/>
        <v>3200</v>
      </c>
      <c r="U60" s="24">
        <f t="shared" si="45"/>
        <v>3200</v>
      </c>
      <c r="V60" s="24">
        <f t="shared" si="45"/>
        <v>3200</v>
      </c>
      <c r="W60" s="24">
        <f t="shared" si="45"/>
        <v>3200</v>
      </c>
      <c r="X60" s="24">
        <f t="shared" si="45"/>
        <v>3200</v>
      </c>
      <c r="Y60" s="24">
        <f t="shared" si="45"/>
        <v>3200</v>
      </c>
      <c r="Z60" s="24">
        <f t="shared" si="45"/>
        <v>3200</v>
      </c>
      <c r="AA60" s="24">
        <f t="shared" si="45"/>
        <v>3200</v>
      </c>
      <c r="AB60" s="24">
        <f t="shared" si="45"/>
        <v>3200</v>
      </c>
      <c r="AC60" s="24">
        <f t="shared" si="45"/>
        <v>3200</v>
      </c>
      <c r="AD60" s="24">
        <f t="shared" si="45"/>
        <v>3200</v>
      </c>
      <c r="AE60" s="24">
        <f t="shared" si="45"/>
        <v>3200</v>
      </c>
      <c r="AF60" s="24">
        <f t="shared" si="45"/>
        <v>3200</v>
      </c>
      <c r="AG60" s="24">
        <f t="shared" si="45"/>
        <v>3200</v>
      </c>
      <c r="AH60" s="24">
        <f t="shared" si="45"/>
        <v>3200</v>
      </c>
    </row>
    <row r="61" spans="1:34">
      <c r="A61" s="98">
        <f>'Project Information'!$A$19</f>
        <v>14437</v>
      </c>
      <c r="B61" s="28" t="str">
        <f>'Project Information'!$B$19</f>
        <v>Hartford Avenue over I-35</v>
      </c>
      <c r="C61" s="249">
        <f t="shared" si="43"/>
        <v>22400</v>
      </c>
      <c r="D61" s="126"/>
      <c r="E61" s="30"/>
      <c r="F61" s="30"/>
      <c r="G61" s="30"/>
      <c r="J61" s="24">
        <f t="shared" si="46"/>
        <v>4000</v>
      </c>
      <c r="K61" s="24">
        <f t="shared" si="46"/>
        <v>4000</v>
      </c>
      <c r="L61" s="24">
        <f t="shared" si="46"/>
        <v>4000</v>
      </c>
      <c r="M61" s="24">
        <f t="shared" si="46"/>
        <v>4000</v>
      </c>
      <c r="N61" s="24">
        <f t="shared" si="47"/>
        <v>3200</v>
      </c>
      <c r="O61" s="24">
        <f t="shared" si="45"/>
        <v>3200</v>
      </c>
      <c r="P61" s="24">
        <f t="shared" si="45"/>
        <v>3200</v>
      </c>
      <c r="Q61" s="24">
        <f t="shared" si="45"/>
        <v>3200</v>
      </c>
      <c r="R61" s="24">
        <f t="shared" si="45"/>
        <v>3200</v>
      </c>
      <c r="S61" s="24">
        <f t="shared" si="45"/>
        <v>3200</v>
      </c>
      <c r="T61" s="24">
        <f t="shared" si="45"/>
        <v>3200</v>
      </c>
      <c r="U61" s="24">
        <f t="shared" si="45"/>
        <v>3200</v>
      </c>
      <c r="V61" s="24">
        <f t="shared" si="45"/>
        <v>3200</v>
      </c>
      <c r="W61" s="24">
        <f t="shared" si="45"/>
        <v>3200</v>
      </c>
      <c r="X61" s="24">
        <f t="shared" si="45"/>
        <v>3200</v>
      </c>
      <c r="Y61" s="24">
        <f t="shared" si="45"/>
        <v>3200</v>
      </c>
      <c r="Z61" s="24">
        <f t="shared" si="45"/>
        <v>3200</v>
      </c>
      <c r="AA61" s="24">
        <f t="shared" si="45"/>
        <v>3200</v>
      </c>
      <c r="AB61" s="24">
        <f t="shared" si="45"/>
        <v>3200</v>
      </c>
      <c r="AC61" s="24">
        <f t="shared" si="45"/>
        <v>3200</v>
      </c>
      <c r="AD61" s="24">
        <f t="shared" si="45"/>
        <v>3200</v>
      </c>
      <c r="AE61" s="24">
        <f t="shared" si="45"/>
        <v>3200</v>
      </c>
      <c r="AF61" s="24">
        <f t="shared" si="45"/>
        <v>3200</v>
      </c>
      <c r="AG61" s="24">
        <f t="shared" si="45"/>
        <v>3200</v>
      </c>
      <c r="AH61" s="24">
        <f t="shared" si="45"/>
        <v>3200</v>
      </c>
    </row>
    <row r="62" spans="1:34">
      <c r="A62" s="98">
        <f>'Project Information'!$A$20</f>
        <v>15145</v>
      </c>
      <c r="B62" s="28" t="str">
        <f>'Project Information'!$B$20</f>
        <v>Coleman Road over I-35</v>
      </c>
      <c r="C62" s="249">
        <f t="shared" si="43"/>
        <v>22400</v>
      </c>
      <c r="D62" s="126"/>
      <c r="E62" s="30"/>
      <c r="F62" s="30"/>
      <c r="G62" s="30"/>
      <c r="J62" s="24">
        <f t="shared" si="46"/>
        <v>4000</v>
      </c>
      <c r="K62" s="24">
        <f t="shared" si="46"/>
        <v>4000</v>
      </c>
      <c r="L62" s="24">
        <f t="shared" si="46"/>
        <v>4000</v>
      </c>
      <c r="M62" s="24">
        <f t="shared" si="46"/>
        <v>4000</v>
      </c>
      <c r="N62" s="24">
        <f t="shared" si="47"/>
        <v>3200</v>
      </c>
      <c r="O62" s="24">
        <f t="shared" si="45"/>
        <v>3200</v>
      </c>
      <c r="P62" s="24">
        <f t="shared" si="45"/>
        <v>3200</v>
      </c>
      <c r="Q62" s="24">
        <f t="shared" si="45"/>
        <v>3200</v>
      </c>
      <c r="R62" s="24">
        <f t="shared" si="45"/>
        <v>3200</v>
      </c>
      <c r="S62" s="24">
        <f t="shared" si="45"/>
        <v>3200</v>
      </c>
      <c r="T62" s="24">
        <f t="shared" si="45"/>
        <v>3200</v>
      </c>
      <c r="U62" s="24">
        <f t="shared" si="45"/>
        <v>3200</v>
      </c>
      <c r="V62" s="24">
        <f t="shared" si="45"/>
        <v>3200</v>
      </c>
      <c r="W62" s="24">
        <f t="shared" si="45"/>
        <v>3200</v>
      </c>
      <c r="X62" s="24">
        <f t="shared" si="45"/>
        <v>3200</v>
      </c>
      <c r="Y62" s="24">
        <f t="shared" si="45"/>
        <v>3200</v>
      </c>
      <c r="Z62" s="24">
        <f t="shared" si="45"/>
        <v>3200</v>
      </c>
      <c r="AA62" s="24">
        <f t="shared" si="45"/>
        <v>3200</v>
      </c>
      <c r="AB62" s="24">
        <f t="shared" si="45"/>
        <v>3200</v>
      </c>
      <c r="AC62" s="24">
        <f t="shared" si="45"/>
        <v>3200</v>
      </c>
      <c r="AD62" s="24">
        <f t="shared" si="45"/>
        <v>3200</v>
      </c>
      <c r="AE62" s="24">
        <f t="shared" si="45"/>
        <v>3200</v>
      </c>
      <c r="AF62" s="24">
        <f t="shared" si="45"/>
        <v>3200</v>
      </c>
      <c r="AG62" s="24">
        <f t="shared" si="45"/>
        <v>3200</v>
      </c>
      <c r="AH62" s="24">
        <f t="shared" si="45"/>
        <v>3200</v>
      </c>
    </row>
    <row r="63" spans="1:34">
      <c r="A63" s="98">
        <f>'Project Information'!$A$21</f>
        <v>15146</v>
      </c>
      <c r="B63" s="28" t="str">
        <f>'Project Information'!$B$21</f>
        <v>Chrysler Avenue over I-35</v>
      </c>
      <c r="C63" s="249">
        <f t="shared" si="43"/>
        <v>22400</v>
      </c>
      <c r="D63" s="126"/>
      <c r="E63" s="30"/>
      <c r="F63" s="30"/>
      <c r="G63" s="30"/>
      <c r="J63" s="24">
        <f t="shared" si="46"/>
        <v>4000</v>
      </c>
      <c r="K63" s="24">
        <f t="shared" si="46"/>
        <v>4000</v>
      </c>
      <c r="L63" s="24">
        <f t="shared" si="46"/>
        <v>4000</v>
      </c>
      <c r="M63" s="24">
        <f t="shared" si="46"/>
        <v>4000</v>
      </c>
      <c r="N63" s="24">
        <f t="shared" si="47"/>
        <v>3200</v>
      </c>
      <c r="O63" s="24">
        <f t="shared" si="45"/>
        <v>3200</v>
      </c>
      <c r="P63" s="24">
        <f t="shared" si="45"/>
        <v>3200</v>
      </c>
      <c r="Q63" s="24">
        <f t="shared" si="45"/>
        <v>3200</v>
      </c>
      <c r="R63" s="24">
        <f t="shared" si="45"/>
        <v>3200</v>
      </c>
      <c r="S63" s="24">
        <f t="shared" si="45"/>
        <v>3200</v>
      </c>
      <c r="T63" s="24">
        <f t="shared" si="45"/>
        <v>3200</v>
      </c>
      <c r="U63" s="24">
        <f t="shared" si="45"/>
        <v>3200</v>
      </c>
      <c r="V63" s="24">
        <f t="shared" si="45"/>
        <v>3200</v>
      </c>
      <c r="W63" s="24">
        <f t="shared" si="45"/>
        <v>3200</v>
      </c>
      <c r="X63" s="24">
        <f t="shared" si="45"/>
        <v>3200</v>
      </c>
      <c r="Y63" s="24">
        <f t="shared" si="45"/>
        <v>3200</v>
      </c>
      <c r="Z63" s="24">
        <f t="shared" si="45"/>
        <v>3200</v>
      </c>
      <c r="AA63" s="24">
        <f t="shared" si="45"/>
        <v>3200</v>
      </c>
      <c r="AB63" s="24">
        <f t="shared" si="45"/>
        <v>3200</v>
      </c>
      <c r="AC63" s="24">
        <f t="shared" si="45"/>
        <v>3200</v>
      </c>
      <c r="AD63" s="24">
        <f t="shared" si="45"/>
        <v>3200</v>
      </c>
      <c r="AE63" s="24">
        <f t="shared" si="45"/>
        <v>3200</v>
      </c>
      <c r="AF63" s="24">
        <f t="shared" si="45"/>
        <v>3200</v>
      </c>
      <c r="AG63" s="24">
        <f t="shared" si="45"/>
        <v>3200</v>
      </c>
      <c r="AH63" s="24">
        <f t="shared" si="45"/>
        <v>3200</v>
      </c>
    </row>
    <row r="64" spans="1:34">
      <c r="A64" s="98">
        <f>'Project Information'!$A$22</f>
        <v>15147</v>
      </c>
      <c r="B64" s="28" t="str">
        <f>'Project Information'!$B$22</f>
        <v>Ferguson Avenue over I-35</v>
      </c>
      <c r="C64" s="249">
        <f t="shared" si="43"/>
        <v>22400</v>
      </c>
      <c r="D64" s="126"/>
      <c r="E64" s="30"/>
      <c r="F64" s="30"/>
      <c r="G64" s="30"/>
      <c r="J64" s="24">
        <f t="shared" si="46"/>
        <v>4000</v>
      </c>
      <c r="K64" s="24">
        <f t="shared" si="46"/>
        <v>4000</v>
      </c>
      <c r="L64" s="24">
        <f t="shared" si="46"/>
        <v>4000</v>
      </c>
      <c r="M64" s="24">
        <f t="shared" si="46"/>
        <v>4000</v>
      </c>
      <c r="N64" s="24">
        <f t="shared" si="47"/>
        <v>3200</v>
      </c>
      <c r="O64" s="24">
        <f t="shared" si="45"/>
        <v>3200</v>
      </c>
      <c r="P64" s="24">
        <f t="shared" si="45"/>
        <v>3200</v>
      </c>
      <c r="Q64" s="24">
        <f t="shared" si="45"/>
        <v>3200</v>
      </c>
      <c r="R64" s="24">
        <f t="shared" si="45"/>
        <v>3200</v>
      </c>
      <c r="S64" s="24">
        <f t="shared" si="45"/>
        <v>3200</v>
      </c>
      <c r="T64" s="24">
        <f t="shared" si="45"/>
        <v>3200</v>
      </c>
      <c r="U64" s="24">
        <f t="shared" si="45"/>
        <v>3200</v>
      </c>
      <c r="V64" s="24">
        <f t="shared" si="45"/>
        <v>3200</v>
      </c>
      <c r="W64" s="24">
        <f t="shared" si="45"/>
        <v>3200</v>
      </c>
      <c r="X64" s="24">
        <f t="shared" si="45"/>
        <v>3200</v>
      </c>
      <c r="Y64" s="24">
        <f t="shared" si="45"/>
        <v>3200</v>
      </c>
      <c r="Z64" s="24">
        <f t="shared" si="45"/>
        <v>3200</v>
      </c>
      <c r="AA64" s="24">
        <f t="shared" si="45"/>
        <v>3200</v>
      </c>
      <c r="AB64" s="24">
        <f t="shared" si="45"/>
        <v>3200</v>
      </c>
      <c r="AC64" s="24">
        <f t="shared" si="45"/>
        <v>3200</v>
      </c>
      <c r="AD64" s="24">
        <f t="shared" si="45"/>
        <v>3200</v>
      </c>
      <c r="AE64" s="24">
        <f t="shared" si="45"/>
        <v>3200</v>
      </c>
      <c r="AF64" s="24">
        <f t="shared" si="45"/>
        <v>3200</v>
      </c>
      <c r="AG64" s="24">
        <f t="shared" si="45"/>
        <v>3200</v>
      </c>
      <c r="AH64" s="24">
        <f t="shared" si="45"/>
        <v>3200</v>
      </c>
    </row>
    <row r="65" spans="1:34">
      <c r="A65" s="98">
        <f>'Project Information'!$A$23</f>
        <v>15149</v>
      </c>
      <c r="B65" s="28" t="str">
        <f>'Project Information'!$B$23</f>
        <v>Adobe Road over I-35</v>
      </c>
      <c r="C65" s="249">
        <f t="shared" si="43"/>
        <v>22400</v>
      </c>
      <c r="D65" s="2"/>
      <c r="E65" s="30"/>
      <c r="F65" s="30"/>
      <c r="G65" s="30"/>
      <c r="J65" s="24">
        <f t="shared" si="46"/>
        <v>4000</v>
      </c>
      <c r="K65" s="24">
        <f t="shared" si="46"/>
        <v>4000</v>
      </c>
      <c r="L65" s="24">
        <f t="shared" si="46"/>
        <v>4000</v>
      </c>
      <c r="M65" s="24">
        <f t="shared" si="46"/>
        <v>4000</v>
      </c>
      <c r="N65" s="24">
        <f t="shared" si="47"/>
        <v>3200</v>
      </c>
      <c r="O65" s="24">
        <f t="shared" si="45"/>
        <v>3200</v>
      </c>
      <c r="P65" s="24">
        <f t="shared" si="45"/>
        <v>3200</v>
      </c>
      <c r="Q65" s="24">
        <f t="shared" si="45"/>
        <v>3200</v>
      </c>
      <c r="R65" s="24">
        <f t="shared" si="45"/>
        <v>3200</v>
      </c>
      <c r="S65" s="24">
        <f t="shared" si="45"/>
        <v>3200</v>
      </c>
      <c r="T65" s="24">
        <f t="shared" si="45"/>
        <v>3200</v>
      </c>
      <c r="U65" s="24">
        <f t="shared" si="45"/>
        <v>3200</v>
      </c>
      <c r="V65" s="24">
        <f t="shared" si="45"/>
        <v>3200</v>
      </c>
      <c r="W65" s="24">
        <f t="shared" si="45"/>
        <v>3200</v>
      </c>
      <c r="X65" s="24">
        <f t="shared" si="45"/>
        <v>3200</v>
      </c>
      <c r="Y65" s="24">
        <f t="shared" si="45"/>
        <v>3200</v>
      </c>
      <c r="Z65" s="24">
        <f t="shared" si="45"/>
        <v>3200</v>
      </c>
      <c r="AA65" s="24">
        <f t="shared" si="45"/>
        <v>3200</v>
      </c>
      <c r="AB65" s="24">
        <f t="shared" si="45"/>
        <v>3200</v>
      </c>
      <c r="AC65" s="24">
        <f t="shared" si="45"/>
        <v>3200</v>
      </c>
      <c r="AD65" s="24">
        <f t="shared" si="45"/>
        <v>3200</v>
      </c>
      <c r="AE65" s="24">
        <f t="shared" si="45"/>
        <v>3200</v>
      </c>
      <c r="AF65" s="24">
        <f t="shared" si="45"/>
        <v>3200</v>
      </c>
      <c r="AG65" s="24">
        <f t="shared" si="45"/>
        <v>3200</v>
      </c>
      <c r="AH65" s="24">
        <f t="shared" si="45"/>
        <v>3200</v>
      </c>
    </row>
    <row r="66" spans="1:34">
      <c r="A66" s="99" t="s">
        <v>185</v>
      </c>
      <c r="B66" s="28"/>
      <c r="C66" s="250">
        <f>SUM(C58:C65)</f>
        <v>179200</v>
      </c>
      <c r="D66" s="126"/>
      <c r="E66" s="30"/>
      <c r="F66" s="30"/>
      <c r="G66" s="30"/>
      <c r="J66" s="24">
        <f>SUM(J58:J65)</f>
        <v>32000</v>
      </c>
      <c r="K66" s="24">
        <f t="shared" ref="K66:N66" si="48">SUM(K58:K65)</f>
        <v>32000</v>
      </c>
      <c r="L66" s="24">
        <f t="shared" si="48"/>
        <v>32000</v>
      </c>
      <c r="M66" s="24">
        <f t="shared" si="48"/>
        <v>32000</v>
      </c>
      <c r="N66" s="24">
        <f t="shared" si="48"/>
        <v>25600</v>
      </c>
      <c r="O66" s="24">
        <f t="shared" ref="O66" si="49">SUM(O58:O65)</f>
        <v>25600</v>
      </c>
      <c r="P66" s="24">
        <f t="shared" ref="P66" si="50">SUM(P58:P65)</f>
        <v>25600</v>
      </c>
      <c r="Q66" s="24">
        <f t="shared" ref="Q66" si="51">SUM(Q58:Q65)</f>
        <v>25600</v>
      </c>
      <c r="R66" s="24">
        <f t="shared" ref="R66" si="52">SUM(R58:R65)</f>
        <v>25600</v>
      </c>
      <c r="S66" s="24">
        <f t="shared" ref="S66" si="53">SUM(S58:S65)</f>
        <v>25600</v>
      </c>
      <c r="T66" s="24">
        <f t="shared" ref="T66" si="54">SUM(T58:T65)</f>
        <v>25600</v>
      </c>
      <c r="U66" s="24">
        <f t="shared" ref="U66" si="55">SUM(U58:U65)</f>
        <v>25600</v>
      </c>
      <c r="V66" s="24">
        <f t="shared" ref="V66" si="56">SUM(V58:V65)</f>
        <v>25600</v>
      </c>
      <c r="W66" s="24">
        <f t="shared" ref="W66" si="57">SUM(W58:W65)</f>
        <v>25600</v>
      </c>
      <c r="X66" s="24">
        <f t="shared" ref="X66" si="58">SUM(X58:X65)</f>
        <v>25600</v>
      </c>
      <c r="Y66" s="24">
        <f t="shared" ref="Y66" si="59">SUM(Y58:Y65)</f>
        <v>25600</v>
      </c>
      <c r="Z66" s="24">
        <f t="shared" ref="Z66" si="60">SUM(Z58:Z65)</f>
        <v>25600</v>
      </c>
      <c r="AA66" s="24">
        <f t="shared" ref="AA66" si="61">SUM(AA58:AA65)</f>
        <v>25600</v>
      </c>
      <c r="AB66" s="24">
        <f t="shared" ref="AB66" si="62">SUM(AB58:AB65)</f>
        <v>25600</v>
      </c>
      <c r="AC66" s="24">
        <f t="shared" ref="AC66" si="63">SUM(AC58:AC65)</f>
        <v>25600</v>
      </c>
      <c r="AD66" s="24">
        <f t="shared" ref="AD66" si="64">SUM(AD58:AD65)</f>
        <v>25600</v>
      </c>
      <c r="AE66" s="24">
        <f t="shared" ref="AE66" si="65">SUM(AE58:AE65)</f>
        <v>25600</v>
      </c>
      <c r="AF66" s="24">
        <f t="shared" ref="AF66" si="66">SUM(AF58:AF65)</f>
        <v>25600</v>
      </c>
      <c r="AG66" s="24">
        <f t="shared" ref="AG66" si="67">SUM(AG58:AG65)</f>
        <v>25600</v>
      </c>
      <c r="AH66" s="24">
        <f t="shared" ref="AH66" si="68">SUM(AH58:AH65)</f>
        <v>25600</v>
      </c>
    </row>
    <row r="67" spans="1:34">
      <c r="A67" s="97" t="str">
        <f>'Project Information'!$A$25</f>
        <v>Kay County Bridge Reconstructions</v>
      </c>
      <c r="B67" s="89"/>
      <c r="D67" s="126"/>
      <c r="E67" s="30"/>
      <c r="F67" s="30"/>
      <c r="G67" s="30"/>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row>
    <row r="68" spans="1:34">
      <c r="A68" s="98">
        <f>'Project Information'!$A$26</f>
        <v>14408</v>
      </c>
      <c r="B68" s="28" t="str">
        <f>'Project Information'!$B$26</f>
        <v>I-35 SB over US 60</v>
      </c>
      <c r="C68" s="249">
        <f>SUM(G68:O68)</f>
        <v>20000</v>
      </c>
      <c r="D68" s="126"/>
      <c r="E68" s="30"/>
      <c r="F68" s="30"/>
      <c r="G68" s="30"/>
      <c r="J68" s="24">
        <f t="shared" ref="J68:M69" si="69">$D$6</f>
        <v>4000</v>
      </c>
      <c r="K68" s="24">
        <f t="shared" si="69"/>
        <v>4000</v>
      </c>
      <c r="L68" s="24">
        <f t="shared" si="69"/>
        <v>4000</v>
      </c>
      <c r="M68" s="24">
        <f t="shared" si="69"/>
        <v>4000</v>
      </c>
      <c r="N68" s="24">
        <f>$D$7</f>
        <v>2000</v>
      </c>
      <c r="O68" s="24">
        <f t="shared" ref="O68:AH69" si="70">$D$7</f>
        <v>2000</v>
      </c>
      <c r="P68" s="24">
        <f t="shared" si="70"/>
        <v>2000</v>
      </c>
      <c r="Q68" s="24">
        <f t="shared" si="70"/>
        <v>2000</v>
      </c>
      <c r="R68" s="24">
        <f t="shared" si="70"/>
        <v>2000</v>
      </c>
      <c r="S68" s="24">
        <f t="shared" si="70"/>
        <v>2000</v>
      </c>
      <c r="T68" s="24">
        <f t="shared" si="70"/>
        <v>2000</v>
      </c>
      <c r="U68" s="24">
        <f t="shared" si="70"/>
        <v>2000</v>
      </c>
      <c r="V68" s="24">
        <f t="shared" si="70"/>
        <v>2000</v>
      </c>
      <c r="W68" s="24">
        <f t="shared" si="70"/>
        <v>2000</v>
      </c>
      <c r="X68" s="24">
        <f t="shared" si="70"/>
        <v>2000</v>
      </c>
      <c r="Y68" s="24">
        <f t="shared" si="70"/>
        <v>2000</v>
      </c>
      <c r="Z68" s="24">
        <f t="shared" si="70"/>
        <v>2000</v>
      </c>
      <c r="AA68" s="24">
        <f t="shared" si="70"/>
        <v>2000</v>
      </c>
      <c r="AB68" s="24">
        <f t="shared" si="70"/>
        <v>2000</v>
      </c>
      <c r="AC68" s="24">
        <f t="shared" si="70"/>
        <v>2000</v>
      </c>
      <c r="AD68" s="24">
        <f t="shared" si="70"/>
        <v>2000</v>
      </c>
      <c r="AE68" s="24">
        <f t="shared" si="70"/>
        <v>2000</v>
      </c>
      <c r="AF68" s="24">
        <f t="shared" si="70"/>
        <v>2000</v>
      </c>
      <c r="AG68" s="24">
        <f t="shared" si="70"/>
        <v>2000</v>
      </c>
      <c r="AH68" s="24">
        <f t="shared" si="70"/>
        <v>2000</v>
      </c>
    </row>
    <row r="69" spans="1:34">
      <c r="A69" s="98">
        <f>'Project Information'!$A$27</f>
        <v>14409</v>
      </c>
      <c r="B69" s="28" t="str">
        <f>'Project Information'!$B$27</f>
        <v>I-35 NB over US 60</v>
      </c>
      <c r="C69" s="249">
        <f t="shared" ref="C69" si="71">SUM(G69:O69)</f>
        <v>20000</v>
      </c>
      <c r="D69" s="126"/>
      <c r="E69" s="30"/>
      <c r="F69" s="30"/>
      <c r="G69" s="30"/>
      <c r="J69" s="24">
        <f t="shared" si="69"/>
        <v>4000</v>
      </c>
      <c r="K69" s="24">
        <f t="shared" si="69"/>
        <v>4000</v>
      </c>
      <c r="L69" s="24">
        <f t="shared" si="69"/>
        <v>4000</v>
      </c>
      <c r="M69" s="24">
        <f t="shared" si="69"/>
        <v>4000</v>
      </c>
      <c r="N69" s="24">
        <f>$D$7</f>
        <v>2000</v>
      </c>
      <c r="O69" s="24">
        <f t="shared" si="70"/>
        <v>2000</v>
      </c>
      <c r="P69" s="24">
        <f t="shared" si="70"/>
        <v>2000</v>
      </c>
      <c r="Q69" s="24">
        <f t="shared" si="70"/>
        <v>2000</v>
      </c>
      <c r="R69" s="24">
        <f t="shared" si="70"/>
        <v>2000</v>
      </c>
      <c r="S69" s="24">
        <f t="shared" si="70"/>
        <v>2000</v>
      </c>
      <c r="T69" s="24">
        <f t="shared" si="70"/>
        <v>2000</v>
      </c>
      <c r="U69" s="24">
        <f t="shared" si="70"/>
        <v>2000</v>
      </c>
      <c r="V69" s="24">
        <f t="shared" si="70"/>
        <v>2000</v>
      </c>
      <c r="W69" s="24">
        <f t="shared" si="70"/>
        <v>2000</v>
      </c>
      <c r="X69" s="24">
        <f t="shared" si="70"/>
        <v>2000</v>
      </c>
      <c r="Y69" s="24">
        <f t="shared" si="70"/>
        <v>2000</v>
      </c>
      <c r="Z69" s="24">
        <f t="shared" si="70"/>
        <v>2000</v>
      </c>
      <c r="AA69" s="24">
        <f t="shared" si="70"/>
        <v>2000</v>
      </c>
      <c r="AB69" s="24">
        <f t="shared" si="70"/>
        <v>2000</v>
      </c>
      <c r="AC69" s="24">
        <f t="shared" si="70"/>
        <v>2000</v>
      </c>
      <c r="AD69" s="24">
        <f t="shared" si="70"/>
        <v>2000</v>
      </c>
      <c r="AE69" s="24">
        <f t="shared" si="70"/>
        <v>2000</v>
      </c>
      <c r="AF69" s="24">
        <f t="shared" si="70"/>
        <v>2000</v>
      </c>
      <c r="AG69" s="24">
        <f t="shared" si="70"/>
        <v>2000</v>
      </c>
      <c r="AH69" s="24">
        <f t="shared" si="70"/>
        <v>2000</v>
      </c>
    </row>
    <row r="70" spans="1:34">
      <c r="A70" s="99" t="s">
        <v>185</v>
      </c>
      <c r="B70" s="28"/>
      <c r="C70" s="250">
        <f>SUM(C68:C69)</f>
        <v>40000</v>
      </c>
      <c r="D70" s="126"/>
      <c r="E70" s="30"/>
      <c r="F70" s="30"/>
      <c r="G70" s="30"/>
      <c r="J70" s="24">
        <f>SUM(J68:J69)</f>
        <v>8000</v>
      </c>
      <c r="K70" s="24">
        <f t="shared" ref="K70:M70" si="72">SUM(K68:K69)</f>
        <v>8000</v>
      </c>
      <c r="L70" s="24">
        <f t="shared" si="72"/>
        <v>8000</v>
      </c>
      <c r="M70" s="24">
        <f t="shared" si="72"/>
        <v>8000</v>
      </c>
      <c r="N70" s="24">
        <f t="shared" ref="N70" si="73">SUM(N68:N69)</f>
        <v>4000</v>
      </c>
      <c r="O70" s="24">
        <f t="shared" ref="O70" si="74">SUM(O68:O69)</f>
        <v>4000</v>
      </c>
      <c r="P70" s="24">
        <f t="shared" ref="P70" si="75">SUM(P68:P69)</f>
        <v>4000</v>
      </c>
      <c r="Q70" s="24">
        <f t="shared" ref="Q70" si="76">SUM(Q68:Q69)</f>
        <v>4000</v>
      </c>
      <c r="R70" s="24">
        <f t="shared" ref="R70" si="77">SUM(R68:R69)</f>
        <v>4000</v>
      </c>
      <c r="S70" s="24">
        <f t="shared" ref="S70" si="78">SUM(S68:S69)</f>
        <v>4000</v>
      </c>
      <c r="T70" s="24">
        <f t="shared" ref="T70" si="79">SUM(T68:T69)</f>
        <v>4000</v>
      </c>
      <c r="U70" s="24">
        <f t="shared" ref="U70" si="80">SUM(U68:U69)</f>
        <v>4000</v>
      </c>
      <c r="V70" s="24">
        <f t="shared" ref="V70" si="81">SUM(V68:V69)</f>
        <v>4000</v>
      </c>
      <c r="W70" s="24">
        <f t="shared" ref="W70" si="82">SUM(W68:W69)</f>
        <v>4000</v>
      </c>
      <c r="X70" s="24">
        <f t="shared" ref="X70" si="83">SUM(X68:X69)</f>
        <v>4000</v>
      </c>
      <c r="Y70" s="24">
        <f t="shared" ref="Y70" si="84">SUM(Y68:Y69)</f>
        <v>4000</v>
      </c>
      <c r="Z70" s="24">
        <f t="shared" ref="Z70" si="85">SUM(Z68:Z69)</f>
        <v>4000</v>
      </c>
      <c r="AA70" s="24">
        <f t="shared" ref="AA70" si="86">SUM(AA68:AA69)</f>
        <v>4000</v>
      </c>
      <c r="AB70" s="24">
        <f t="shared" ref="AB70" si="87">SUM(AB68:AB69)</f>
        <v>4000</v>
      </c>
      <c r="AC70" s="24">
        <f t="shared" ref="AC70" si="88">SUM(AC68:AC69)</f>
        <v>4000</v>
      </c>
      <c r="AD70" s="24">
        <f t="shared" ref="AD70" si="89">SUM(AD68:AD69)</f>
        <v>4000</v>
      </c>
      <c r="AE70" s="24">
        <f t="shared" ref="AE70" si="90">SUM(AE68:AE69)</f>
        <v>4000</v>
      </c>
      <c r="AF70" s="24">
        <f t="shared" ref="AF70" si="91">SUM(AF68:AF69)</f>
        <v>4000</v>
      </c>
      <c r="AG70" s="24">
        <f t="shared" ref="AG70" si="92">SUM(AG68:AG69)</f>
        <v>4000</v>
      </c>
      <c r="AH70" s="24">
        <f t="shared" ref="AH70" si="93">SUM(AH68:AH69)</f>
        <v>4000</v>
      </c>
    </row>
    <row r="71" spans="1:34">
      <c r="A71" s="100" t="s">
        <v>0</v>
      </c>
      <c r="C71" s="251">
        <f>SUM(C66,C70)</f>
        <v>219200</v>
      </c>
      <c r="D71" s="2"/>
      <c r="E71" s="2"/>
      <c r="F71" s="2"/>
      <c r="G71" s="2"/>
      <c r="J71" s="25">
        <f>SUM(J66,J70)</f>
        <v>40000</v>
      </c>
      <c r="K71" s="25">
        <f t="shared" ref="K71:M71" si="94">SUM(K66,K70)</f>
        <v>40000</v>
      </c>
      <c r="L71" s="25">
        <f t="shared" si="94"/>
        <v>40000</v>
      </c>
      <c r="M71" s="25">
        <f t="shared" si="94"/>
        <v>40000</v>
      </c>
      <c r="N71" s="25">
        <f>SUM(N66,N70)</f>
        <v>29600</v>
      </c>
      <c r="O71" s="25">
        <f t="shared" ref="O71:AH71" si="95">SUM(O66,O70)</f>
        <v>29600</v>
      </c>
      <c r="P71" s="25">
        <f t="shared" si="95"/>
        <v>29600</v>
      </c>
      <c r="Q71" s="25">
        <f t="shared" si="95"/>
        <v>29600</v>
      </c>
      <c r="R71" s="25">
        <f t="shared" si="95"/>
        <v>29600</v>
      </c>
      <c r="S71" s="25">
        <f t="shared" si="95"/>
        <v>29600</v>
      </c>
      <c r="T71" s="25">
        <f t="shared" si="95"/>
        <v>29600</v>
      </c>
      <c r="U71" s="25">
        <f t="shared" si="95"/>
        <v>29600</v>
      </c>
      <c r="V71" s="25">
        <f t="shared" si="95"/>
        <v>29600</v>
      </c>
      <c r="W71" s="25">
        <f t="shared" si="95"/>
        <v>29600</v>
      </c>
      <c r="X71" s="25">
        <f t="shared" si="95"/>
        <v>29600</v>
      </c>
      <c r="Y71" s="25">
        <f t="shared" si="95"/>
        <v>29600</v>
      </c>
      <c r="Z71" s="25">
        <f t="shared" si="95"/>
        <v>29600</v>
      </c>
      <c r="AA71" s="25">
        <f t="shared" si="95"/>
        <v>29600</v>
      </c>
      <c r="AB71" s="25">
        <f t="shared" si="95"/>
        <v>29600</v>
      </c>
      <c r="AC71" s="25">
        <f t="shared" si="95"/>
        <v>29600</v>
      </c>
      <c r="AD71" s="25">
        <f t="shared" si="95"/>
        <v>29600</v>
      </c>
      <c r="AE71" s="25">
        <f t="shared" si="95"/>
        <v>29600</v>
      </c>
      <c r="AF71" s="25">
        <f t="shared" si="95"/>
        <v>29600</v>
      </c>
      <c r="AG71" s="25">
        <f t="shared" si="95"/>
        <v>29600</v>
      </c>
      <c r="AH71" s="25">
        <f t="shared" si="95"/>
        <v>29600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M146"/>
  <sheetViews>
    <sheetView zoomScale="75" zoomScaleNormal="75" workbookViewId="0">
      <selection activeCell="C17" sqref="C17"/>
    </sheetView>
  </sheetViews>
  <sheetFormatPr defaultColWidth="9.140625" defaultRowHeight="15"/>
  <cols>
    <col min="1" max="1" width="15.5703125" style="9" customWidth="1"/>
    <col min="2" max="2" width="37.140625" style="9" customWidth="1"/>
    <col min="3" max="3" width="34.5703125" style="9" customWidth="1"/>
    <col min="4" max="4" width="28.7109375" style="9" customWidth="1"/>
    <col min="5" max="5" width="57.42578125" style="9" customWidth="1"/>
    <col min="6" max="32" width="13.7109375" style="9" customWidth="1"/>
    <col min="33" max="33" width="2.7109375" style="9" customWidth="1"/>
    <col min="34" max="16384" width="9.140625" style="9"/>
  </cols>
  <sheetData>
    <row r="1" spans="1:32" ht="21">
      <c r="A1" s="1" t="s">
        <v>171</v>
      </c>
    </row>
    <row r="2" spans="1:32" ht="18.75">
      <c r="A2" s="3" t="s">
        <v>60</v>
      </c>
    </row>
    <row r="3" spans="1:32">
      <c r="A3" s="206">
        <v>43419</v>
      </c>
    </row>
    <row r="5" spans="1:32" ht="18.75">
      <c r="A5" s="167" t="s">
        <v>61</v>
      </c>
      <c r="B5" s="7"/>
      <c r="C5" s="7"/>
      <c r="D5" s="78" t="s">
        <v>62</v>
      </c>
      <c r="E5" s="78" t="s">
        <v>63</v>
      </c>
    </row>
    <row r="6" spans="1:32">
      <c r="A6" s="6" t="s">
        <v>293</v>
      </c>
      <c r="B6" s="6" t="s">
        <v>64</v>
      </c>
      <c r="C6" s="6" t="s">
        <v>65</v>
      </c>
      <c r="D6" s="6" t="s">
        <v>66</v>
      </c>
      <c r="E6" s="6" t="s">
        <v>67</v>
      </c>
    </row>
    <row r="7" spans="1:32">
      <c r="A7" s="8" t="s">
        <v>68</v>
      </c>
      <c r="B7" s="8" t="s">
        <v>69</v>
      </c>
      <c r="C7" s="8" t="s">
        <v>84</v>
      </c>
      <c r="D7" s="8" t="s">
        <v>74</v>
      </c>
      <c r="E7" s="146" t="s">
        <v>278</v>
      </c>
    </row>
    <row r="8" spans="1:32">
      <c r="A8" s="8" t="s">
        <v>70</v>
      </c>
      <c r="B8" s="8" t="s">
        <v>69</v>
      </c>
      <c r="C8" s="8" t="s">
        <v>88</v>
      </c>
      <c r="D8" s="8" t="s">
        <v>74</v>
      </c>
      <c r="E8" s="146" t="s">
        <v>278</v>
      </c>
    </row>
    <row r="9" spans="1:32">
      <c r="A9" s="8" t="s">
        <v>75</v>
      </c>
      <c r="B9" s="8" t="s">
        <v>69</v>
      </c>
      <c r="C9" s="8" t="s">
        <v>79</v>
      </c>
      <c r="D9" s="8" t="s">
        <v>74</v>
      </c>
      <c r="E9" s="146" t="s">
        <v>278</v>
      </c>
    </row>
    <row r="10" spans="1:32">
      <c r="A10" s="8" t="s">
        <v>80</v>
      </c>
      <c r="B10" s="8" t="s">
        <v>69</v>
      </c>
      <c r="C10" s="8" t="s">
        <v>85</v>
      </c>
      <c r="D10" s="8" t="s">
        <v>74</v>
      </c>
      <c r="E10" s="146" t="s">
        <v>278</v>
      </c>
    </row>
    <row r="11" spans="1:32">
      <c r="A11" s="8" t="s">
        <v>76</v>
      </c>
      <c r="B11" s="8" t="s">
        <v>257</v>
      </c>
      <c r="C11" s="8" t="s">
        <v>84</v>
      </c>
      <c r="D11" s="8" t="s">
        <v>246</v>
      </c>
      <c r="E11" s="8"/>
    </row>
    <row r="12" spans="1:32">
      <c r="A12" s="8" t="s">
        <v>71</v>
      </c>
      <c r="B12" s="8" t="s">
        <v>133</v>
      </c>
      <c r="C12" s="8" t="s">
        <v>141</v>
      </c>
      <c r="D12" s="8" t="s">
        <v>136</v>
      </c>
      <c r="E12" s="8" t="s">
        <v>137</v>
      </c>
    </row>
    <row r="15" spans="1:32">
      <c r="F15" s="54"/>
      <c r="G15" s="55" t="s">
        <v>1</v>
      </c>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row>
    <row r="16" spans="1:32">
      <c r="F16" s="54">
        <f t="shared" ref="F16:F17" si="0">G16-1</f>
        <v>-1</v>
      </c>
      <c r="G16" s="20">
        <v>0</v>
      </c>
      <c r="H16" s="21">
        <f t="shared" ref="H16:AF17" si="1">G16+1</f>
        <v>1</v>
      </c>
      <c r="I16" s="21">
        <f t="shared" si="1"/>
        <v>2</v>
      </c>
      <c r="J16" s="21">
        <f t="shared" si="1"/>
        <v>3</v>
      </c>
      <c r="K16" s="21">
        <f t="shared" si="1"/>
        <v>4</v>
      </c>
      <c r="L16" s="21">
        <f t="shared" si="1"/>
        <v>5</v>
      </c>
      <c r="M16" s="21">
        <f t="shared" si="1"/>
        <v>6</v>
      </c>
      <c r="N16" s="21">
        <f t="shared" si="1"/>
        <v>7</v>
      </c>
      <c r="O16" s="21">
        <f t="shared" si="1"/>
        <v>8</v>
      </c>
      <c r="P16" s="21">
        <f t="shared" si="1"/>
        <v>9</v>
      </c>
      <c r="Q16" s="21">
        <f t="shared" si="1"/>
        <v>10</v>
      </c>
      <c r="R16" s="21">
        <f t="shared" si="1"/>
        <v>11</v>
      </c>
      <c r="S16" s="21">
        <f t="shared" si="1"/>
        <v>12</v>
      </c>
      <c r="T16" s="21">
        <f t="shared" si="1"/>
        <v>13</v>
      </c>
      <c r="U16" s="21">
        <f t="shared" si="1"/>
        <v>14</v>
      </c>
      <c r="V16" s="21">
        <f t="shared" si="1"/>
        <v>15</v>
      </c>
      <c r="W16" s="21">
        <f t="shared" si="1"/>
        <v>16</v>
      </c>
      <c r="X16" s="21">
        <f t="shared" si="1"/>
        <v>17</v>
      </c>
      <c r="Y16" s="21">
        <f t="shared" si="1"/>
        <v>18</v>
      </c>
      <c r="Z16" s="21">
        <f t="shared" si="1"/>
        <v>19</v>
      </c>
      <c r="AA16" s="21">
        <f t="shared" si="1"/>
        <v>20</v>
      </c>
      <c r="AB16" s="21">
        <f t="shared" si="1"/>
        <v>21</v>
      </c>
      <c r="AC16" s="21">
        <f t="shared" si="1"/>
        <v>22</v>
      </c>
      <c r="AD16" s="21">
        <f t="shared" si="1"/>
        <v>23</v>
      </c>
      <c r="AE16" s="21">
        <f t="shared" si="1"/>
        <v>24</v>
      </c>
      <c r="AF16" s="21">
        <f t="shared" si="1"/>
        <v>25</v>
      </c>
    </row>
    <row r="17" spans="1:35">
      <c r="F17" s="56">
        <f t="shared" si="0"/>
        <v>2016</v>
      </c>
      <c r="G17" s="22">
        <v>2017</v>
      </c>
      <c r="H17" s="56">
        <f t="shared" si="1"/>
        <v>2018</v>
      </c>
      <c r="I17" s="56">
        <f t="shared" si="1"/>
        <v>2019</v>
      </c>
      <c r="J17" s="56">
        <f t="shared" si="1"/>
        <v>2020</v>
      </c>
      <c r="K17" s="56">
        <f t="shared" si="1"/>
        <v>2021</v>
      </c>
      <c r="L17" s="56">
        <f t="shared" si="1"/>
        <v>2022</v>
      </c>
      <c r="M17" s="56">
        <f t="shared" si="1"/>
        <v>2023</v>
      </c>
      <c r="N17" s="56">
        <f t="shared" si="1"/>
        <v>2024</v>
      </c>
      <c r="O17" s="56">
        <f t="shared" si="1"/>
        <v>2025</v>
      </c>
      <c r="P17" s="56">
        <f t="shared" si="1"/>
        <v>2026</v>
      </c>
      <c r="Q17" s="56">
        <f t="shared" si="1"/>
        <v>2027</v>
      </c>
      <c r="R17" s="56">
        <f t="shared" si="1"/>
        <v>2028</v>
      </c>
      <c r="S17" s="56">
        <f t="shared" si="1"/>
        <v>2029</v>
      </c>
      <c r="T17" s="56">
        <f t="shared" si="1"/>
        <v>2030</v>
      </c>
      <c r="U17" s="56">
        <f t="shared" si="1"/>
        <v>2031</v>
      </c>
      <c r="V17" s="56">
        <f t="shared" si="1"/>
        <v>2032</v>
      </c>
      <c r="W17" s="56">
        <f t="shared" si="1"/>
        <v>2033</v>
      </c>
      <c r="X17" s="56">
        <f t="shared" si="1"/>
        <v>2034</v>
      </c>
      <c r="Y17" s="56">
        <f t="shared" si="1"/>
        <v>2035</v>
      </c>
      <c r="Z17" s="56">
        <f t="shared" si="1"/>
        <v>2036</v>
      </c>
      <c r="AA17" s="56">
        <f t="shared" si="1"/>
        <v>2037</v>
      </c>
      <c r="AB17" s="56">
        <f t="shared" si="1"/>
        <v>2038</v>
      </c>
      <c r="AC17" s="56">
        <f t="shared" si="1"/>
        <v>2039</v>
      </c>
      <c r="AD17" s="56">
        <f t="shared" si="1"/>
        <v>2040</v>
      </c>
      <c r="AE17" s="56">
        <f t="shared" si="1"/>
        <v>2041</v>
      </c>
      <c r="AF17" s="56">
        <f t="shared" si="1"/>
        <v>2042</v>
      </c>
      <c r="AG17" s="36"/>
      <c r="AH17" s="4" t="s">
        <v>42</v>
      </c>
    </row>
    <row r="18" spans="1:35">
      <c r="F18" s="63"/>
      <c r="G18" s="64"/>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36"/>
      <c r="AH18" s="4"/>
    </row>
    <row r="19" spans="1:35" ht="18.75">
      <c r="A19" s="167" t="s">
        <v>18</v>
      </c>
      <c r="B19" s="7"/>
      <c r="C19" s="7"/>
      <c r="D19" s="7"/>
      <c r="E19" s="7"/>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4"/>
    </row>
    <row r="20" spans="1:35" s="11" customFormat="1" ht="15.75">
      <c r="A20" s="168" t="s">
        <v>152</v>
      </c>
      <c r="B20" s="91"/>
      <c r="C20" s="91"/>
      <c r="D20" s="91"/>
      <c r="E20" s="91"/>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92"/>
    </row>
    <row r="21" spans="1:35" s="11" customFormat="1">
      <c r="B21" s="57" t="s">
        <v>130</v>
      </c>
      <c r="C21" s="9"/>
      <c r="D21" s="9"/>
      <c r="E21" s="9"/>
      <c r="AI21" s="9"/>
    </row>
    <row r="22" spans="1:35" s="13" customFormat="1">
      <c r="B22" s="12" t="s">
        <v>6</v>
      </c>
      <c r="C22" s="9"/>
      <c r="D22" s="9"/>
      <c r="E22" s="9"/>
      <c r="F22" s="139">
        <v>1.018</v>
      </c>
      <c r="G22" s="139">
        <v>1</v>
      </c>
      <c r="H22" s="9"/>
      <c r="I22" s="9"/>
      <c r="J22" s="9"/>
      <c r="K22" s="9"/>
      <c r="L22" s="9"/>
      <c r="M22" s="9"/>
      <c r="N22" s="9"/>
      <c r="O22" s="9"/>
      <c r="P22" s="9"/>
      <c r="Q22" s="9"/>
      <c r="R22" s="9"/>
      <c r="S22" s="9"/>
      <c r="T22" s="9"/>
      <c r="U22" s="9"/>
      <c r="V22" s="9"/>
      <c r="W22" s="9"/>
      <c r="X22" s="9"/>
      <c r="Y22" s="9"/>
      <c r="Z22" s="9"/>
      <c r="AA22" s="9"/>
      <c r="AB22" s="9"/>
      <c r="AC22" s="9"/>
      <c r="AD22" s="9"/>
      <c r="AE22" s="9"/>
      <c r="AF22" s="9"/>
      <c r="AG22" s="9"/>
      <c r="AH22" s="10" t="s">
        <v>131</v>
      </c>
    </row>
    <row r="23" spans="1:35" s="13" customFormat="1">
      <c r="B23" s="14" t="s">
        <v>2</v>
      </c>
      <c r="C23" s="9"/>
      <c r="D23" s="9"/>
      <c r="E23" s="9"/>
      <c r="F23" s="15">
        <v>-1.2609117361784605E-2</v>
      </c>
      <c r="G23" s="15">
        <f>G22/F22-1</f>
        <v>-1.7681728880157177E-2</v>
      </c>
      <c r="H23" s="134"/>
      <c r="I23" s="134"/>
      <c r="J23" s="134"/>
      <c r="K23" s="134"/>
      <c r="L23" s="134"/>
      <c r="M23" s="134"/>
      <c r="N23" s="134"/>
      <c r="O23" s="134"/>
      <c r="P23" s="134"/>
      <c r="Q23" s="134"/>
      <c r="R23" s="134"/>
      <c r="S23" s="9"/>
      <c r="T23" s="9"/>
      <c r="U23" s="9"/>
      <c r="V23" s="9"/>
      <c r="W23" s="9"/>
      <c r="X23" s="9"/>
      <c r="Y23" s="9"/>
      <c r="Z23" s="9"/>
      <c r="AA23" s="9"/>
      <c r="AB23" s="9"/>
      <c r="AC23" s="9"/>
      <c r="AD23" s="9"/>
      <c r="AE23" s="9"/>
      <c r="AF23" s="9"/>
      <c r="AG23" s="9"/>
      <c r="AH23" s="9"/>
    </row>
    <row r="24" spans="1:35" s="13" customFormat="1">
      <c r="B24" s="12" t="s">
        <v>3</v>
      </c>
      <c r="C24" s="9"/>
      <c r="D24" s="9"/>
      <c r="E24" s="9"/>
      <c r="F24" s="135">
        <v>111.419</v>
      </c>
      <c r="G24" s="135">
        <v>113.425</v>
      </c>
      <c r="H24" s="135">
        <v>115.72799999999999</v>
      </c>
      <c r="I24" s="135">
        <v>118.13800000000001</v>
      </c>
      <c r="J24" s="135">
        <v>120.735</v>
      </c>
      <c r="K24" s="135">
        <v>123.343</v>
      </c>
      <c r="L24" s="135">
        <v>125.98699999999999</v>
      </c>
      <c r="M24" s="135">
        <v>128.71799999999999</v>
      </c>
      <c r="N24" s="135">
        <v>131.495</v>
      </c>
      <c r="O24" s="135">
        <v>134.28200000000001</v>
      </c>
      <c r="P24" s="135">
        <v>137.09700000000001</v>
      </c>
      <c r="Q24" s="135">
        <v>139.94800000000001</v>
      </c>
      <c r="R24" s="138">
        <v>142.851</v>
      </c>
      <c r="S24" s="137"/>
      <c r="T24" s="137"/>
      <c r="U24" s="137"/>
      <c r="V24" s="9"/>
      <c r="W24" s="9"/>
      <c r="X24" s="9"/>
      <c r="Y24" s="9"/>
      <c r="Z24" s="9"/>
      <c r="AA24" s="9"/>
      <c r="AB24" s="9"/>
      <c r="AC24" s="9"/>
      <c r="AD24" s="9"/>
      <c r="AE24" s="11"/>
      <c r="AF24" s="11"/>
      <c r="AG24" s="9"/>
      <c r="AH24" s="58" t="s">
        <v>142</v>
      </c>
    </row>
    <row r="25" spans="1:35" s="13" customFormat="1">
      <c r="B25" s="14" t="s">
        <v>2</v>
      </c>
      <c r="C25" s="9"/>
      <c r="D25" s="9"/>
      <c r="E25" s="9"/>
      <c r="F25" s="9"/>
      <c r="G25" s="52"/>
      <c r="H25" s="59">
        <f>H24/G24-1</f>
        <v>2.0304165748291858E-2</v>
      </c>
      <c r="I25" s="59">
        <f t="shared" ref="I25:Q25" si="2">I24/H24-1</f>
        <v>2.0824692382137577E-2</v>
      </c>
      <c r="J25" s="59">
        <f t="shared" si="2"/>
        <v>2.1982765917824887E-2</v>
      </c>
      <c r="K25" s="59">
        <f t="shared" si="2"/>
        <v>2.1601027042696952E-2</v>
      </c>
      <c r="L25" s="59">
        <f t="shared" si="2"/>
        <v>2.1436157706558046E-2</v>
      </c>
      <c r="M25" s="59">
        <f t="shared" si="2"/>
        <v>2.1676839673934634E-2</v>
      </c>
      <c r="N25" s="59">
        <f t="shared" si="2"/>
        <v>2.1574294193508425E-2</v>
      </c>
      <c r="O25" s="59">
        <f t="shared" si="2"/>
        <v>2.1194722232784624E-2</v>
      </c>
      <c r="P25" s="59">
        <f t="shared" si="2"/>
        <v>2.0963345794670962E-2</v>
      </c>
      <c r="Q25" s="59">
        <f t="shared" si="2"/>
        <v>2.0795495160360833E-2</v>
      </c>
      <c r="R25" s="16">
        <f t="shared" ref="R25:AF25" si="3">Q25</f>
        <v>2.0795495160360833E-2</v>
      </c>
      <c r="S25" s="16">
        <f t="shared" si="3"/>
        <v>2.0795495160360833E-2</v>
      </c>
      <c r="T25" s="16">
        <f t="shared" si="3"/>
        <v>2.0795495160360833E-2</v>
      </c>
      <c r="U25" s="16">
        <f t="shared" si="3"/>
        <v>2.0795495160360833E-2</v>
      </c>
      <c r="V25" s="16">
        <f t="shared" si="3"/>
        <v>2.0795495160360833E-2</v>
      </c>
      <c r="W25" s="16">
        <f t="shared" si="3"/>
        <v>2.0795495160360833E-2</v>
      </c>
      <c r="X25" s="16">
        <f t="shared" si="3"/>
        <v>2.0795495160360833E-2</v>
      </c>
      <c r="Y25" s="16">
        <f t="shared" si="3"/>
        <v>2.0795495160360833E-2</v>
      </c>
      <c r="Z25" s="16">
        <f t="shared" si="3"/>
        <v>2.0795495160360833E-2</v>
      </c>
      <c r="AA25" s="16">
        <f t="shared" si="3"/>
        <v>2.0795495160360833E-2</v>
      </c>
      <c r="AB25" s="16">
        <f t="shared" si="3"/>
        <v>2.0795495160360833E-2</v>
      </c>
      <c r="AC25" s="16">
        <f t="shared" si="3"/>
        <v>2.0795495160360833E-2</v>
      </c>
      <c r="AD25" s="16">
        <f t="shared" si="3"/>
        <v>2.0795495160360833E-2</v>
      </c>
      <c r="AE25" s="16">
        <f t="shared" si="3"/>
        <v>2.0795495160360833E-2</v>
      </c>
      <c r="AF25" s="16">
        <f t="shared" si="3"/>
        <v>2.0795495160360833E-2</v>
      </c>
      <c r="AG25" s="60"/>
      <c r="AH25" s="9"/>
    </row>
    <row r="26" spans="1:35" s="13" customFormat="1">
      <c r="B26" s="12" t="s">
        <v>4</v>
      </c>
      <c r="C26" s="9"/>
      <c r="D26" s="9"/>
      <c r="E26" s="9"/>
      <c r="F26" s="140">
        <v>0.98231827111984282</v>
      </c>
      <c r="G26" s="140">
        <f t="shared" ref="G26" si="4">1/G22</f>
        <v>1</v>
      </c>
      <c r="H26" s="53">
        <f>G26*(1+H25)</f>
        <v>1.0203041657482919</v>
      </c>
      <c r="I26" s="53">
        <f t="shared" ref="I26:AF26" si="5">H26*(1+I25)</f>
        <v>1.0415516861362135</v>
      </c>
      <c r="J26" s="53">
        <f t="shared" si="5"/>
        <v>1.0644478730438618</v>
      </c>
      <c r="K26" s="53">
        <f t="shared" si="5"/>
        <v>1.0874410403350234</v>
      </c>
      <c r="L26" s="53">
        <f t="shared" si="5"/>
        <v>1.1107515979722284</v>
      </c>
      <c r="M26" s="53">
        <f t="shared" si="5"/>
        <v>1.1348291822790391</v>
      </c>
      <c r="N26" s="53">
        <f t="shared" si="5"/>
        <v>1.1593123209169056</v>
      </c>
      <c r="O26" s="53">
        <f t="shared" si="5"/>
        <v>1.1838836235397843</v>
      </c>
      <c r="P26" s="53">
        <f t="shared" si="5"/>
        <v>1.2087017853206967</v>
      </c>
      <c r="Q26" s="53">
        <f t="shared" si="5"/>
        <v>1.2338373374476528</v>
      </c>
      <c r="R26" s="53">
        <f t="shared" si="5"/>
        <v>1.259495595827218</v>
      </c>
      <c r="S26" s="53">
        <f t="shared" si="5"/>
        <v>1.2856874303947388</v>
      </c>
      <c r="T26" s="53">
        <f t="shared" si="5"/>
        <v>1.3124239371312494</v>
      </c>
      <c r="U26" s="53">
        <f t="shared" si="5"/>
        <v>1.3397164427642041</v>
      </c>
      <c r="V26" s="53">
        <f t="shared" si="5"/>
        <v>1.3675765095659629</v>
      </c>
      <c r="W26" s="53">
        <f t="shared" si="5"/>
        <v>1.3960159402520651</v>
      </c>
      <c r="X26" s="53">
        <f t="shared" si="5"/>
        <v>1.4250467829813636</v>
      </c>
      <c r="Y26" s="53">
        <f t="shared" si="5"/>
        <v>1.4546813364601403</v>
      </c>
      <c r="Z26" s="53">
        <f t="shared" si="5"/>
        <v>1.4849321551523644</v>
      </c>
      <c r="AA26" s="53">
        <f t="shared" si="5"/>
        <v>1.5158120545982996</v>
      </c>
      <c r="AB26" s="53">
        <f t="shared" si="5"/>
        <v>1.5473341168437151</v>
      </c>
      <c r="AC26" s="53">
        <f t="shared" si="5"/>
        <v>1.5795116959819999</v>
      </c>
      <c r="AD26" s="53">
        <f t="shared" si="5"/>
        <v>1.6123584238115269</v>
      </c>
      <c r="AE26" s="53">
        <f t="shared" si="5"/>
        <v>1.6458882156106667</v>
      </c>
      <c r="AF26" s="53">
        <f t="shared" si="5"/>
        <v>1.6801152760328932</v>
      </c>
      <c r="AG26" s="61"/>
      <c r="AH26" s="9"/>
    </row>
    <row r="27" spans="1:35" s="175" customFormat="1">
      <c r="B27" s="176"/>
      <c r="C27" s="11"/>
      <c r="D27" s="11"/>
      <c r="E27" s="11"/>
      <c r="F27" s="140"/>
      <c r="G27" s="140"/>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61"/>
      <c r="AH27" s="11"/>
    </row>
    <row r="28" spans="1:35" s="175" customFormat="1" ht="15.75">
      <c r="A28" s="178" t="s">
        <v>153</v>
      </c>
      <c r="B28" s="179"/>
      <c r="C28" s="168"/>
      <c r="D28" s="168"/>
      <c r="E28" s="168"/>
      <c r="F28" s="140"/>
      <c r="G28" s="140"/>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61"/>
      <c r="AH28" s="11"/>
    </row>
    <row r="29" spans="1:35" s="13" customFormat="1">
      <c r="B29" s="57" t="s">
        <v>5</v>
      </c>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11"/>
      <c r="AH29" s="9"/>
    </row>
    <row r="30" spans="1:35" s="13" customFormat="1">
      <c r="B30" s="12" t="s">
        <v>6</v>
      </c>
      <c r="C30" s="9"/>
      <c r="D30" s="9"/>
      <c r="E30" s="9"/>
      <c r="F30" s="136">
        <v>832.79</v>
      </c>
      <c r="G30" s="136">
        <v>859.3</v>
      </c>
      <c r="H30" s="136">
        <v>873.38</v>
      </c>
      <c r="I30" s="136">
        <v>890.88</v>
      </c>
      <c r="J30" s="136">
        <v>916.71</v>
      </c>
      <c r="K30" s="136">
        <v>944.21</v>
      </c>
      <c r="L30" s="136">
        <v>972.54</v>
      </c>
      <c r="M30" s="136">
        <v>1001.72</v>
      </c>
      <c r="N30" s="136">
        <v>1031.77</v>
      </c>
      <c r="O30" s="136">
        <v>1062.72</v>
      </c>
      <c r="P30" s="136">
        <v>1094.5999999999999</v>
      </c>
      <c r="Q30" s="136">
        <v>1127.44</v>
      </c>
      <c r="R30" s="136">
        <v>1161.27</v>
      </c>
      <c r="S30" s="136">
        <v>1196.0999999999999</v>
      </c>
      <c r="T30" s="136">
        <v>1231.99</v>
      </c>
      <c r="U30" s="136">
        <v>1268.95</v>
      </c>
      <c r="V30" s="136">
        <v>1307.01</v>
      </c>
      <c r="W30" s="136">
        <v>1346.22</v>
      </c>
      <c r="X30" s="136">
        <v>1386.61</v>
      </c>
      <c r="Y30" s="136">
        <v>1428.21</v>
      </c>
      <c r="Z30" s="136">
        <v>1471.06</v>
      </c>
      <c r="AA30" s="136">
        <v>1515.19</v>
      </c>
      <c r="AB30" s="136">
        <v>1560.64</v>
      </c>
      <c r="AC30" s="136">
        <v>1607.46</v>
      </c>
      <c r="AD30" s="136">
        <v>1655.69</v>
      </c>
      <c r="AE30" s="136">
        <v>1705.36</v>
      </c>
      <c r="AF30" s="136">
        <v>1756.52</v>
      </c>
      <c r="AG30" s="62"/>
      <c r="AH30" s="10" t="s">
        <v>128</v>
      </c>
    </row>
    <row r="31" spans="1:35" s="13" customFormat="1">
      <c r="B31" s="14" t="s">
        <v>2</v>
      </c>
      <c r="C31" s="9"/>
      <c r="D31" s="9"/>
      <c r="E31" s="9"/>
      <c r="F31" s="17">
        <v>1.354574884988935E-2</v>
      </c>
      <c r="G31" s="17">
        <f t="shared" ref="G31:AB31" si="6">G30/F30-1</f>
        <v>3.1832754956231391E-2</v>
      </c>
      <c r="H31" s="17">
        <f t="shared" si="6"/>
        <v>1.6385430001163881E-2</v>
      </c>
      <c r="I31" s="17">
        <f t="shared" si="6"/>
        <v>2.0037097254345104E-2</v>
      </c>
      <c r="J31" s="17">
        <f t="shared" si="6"/>
        <v>2.8993803879310498E-2</v>
      </c>
      <c r="K31" s="17">
        <f t="shared" si="6"/>
        <v>2.9998581885219977E-2</v>
      </c>
      <c r="L31" s="17">
        <f t="shared" si="6"/>
        <v>3.0003918619798453E-2</v>
      </c>
      <c r="M31" s="17">
        <f t="shared" si="6"/>
        <v>3.000390729430169E-2</v>
      </c>
      <c r="N31" s="17">
        <f t="shared" si="6"/>
        <v>2.9998402747274611E-2</v>
      </c>
      <c r="O31" s="17">
        <f t="shared" si="6"/>
        <v>2.9996995454413256E-2</v>
      </c>
      <c r="P31" s="17">
        <f t="shared" si="6"/>
        <v>2.9998494429388733E-2</v>
      </c>
      <c r="Q31" s="17">
        <f t="shared" si="6"/>
        <v>3.0001827151471039E-2</v>
      </c>
      <c r="R31" s="17">
        <f t="shared" si="6"/>
        <v>3.0006031363087882E-2</v>
      </c>
      <c r="S31" s="17">
        <f t="shared" si="6"/>
        <v>2.9993024877935204E-2</v>
      </c>
      <c r="T31" s="17">
        <f t="shared" si="6"/>
        <v>3.0005852353482299E-2</v>
      </c>
      <c r="U31" s="17">
        <f t="shared" si="6"/>
        <v>3.0000243508470081E-2</v>
      </c>
      <c r="V31" s="17">
        <f t="shared" si="6"/>
        <v>2.9993301548524309E-2</v>
      </c>
      <c r="W31" s="17">
        <f t="shared" si="6"/>
        <v>2.9999770468473796E-2</v>
      </c>
      <c r="X31" s="17">
        <f t="shared" si="6"/>
        <v>3.0002525590170803E-2</v>
      </c>
      <c r="Y31" s="17">
        <f t="shared" si="6"/>
        <v>3.0001226011640014E-2</v>
      </c>
      <c r="Z31" s="17">
        <f t="shared" si="6"/>
        <v>3.0002590655435757E-2</v>
      </c>
      <c r="AA31" s="17">
        <f t="shared" si="6"/>
        <v>2.9998776392533344E-2</v>
      </c>
      <c r="AB31" s="17">
        <f t="shared" si="6"/>
        <v>2.9996238095552297E-2</v>
      </c>
      <c r="AC31" s="17">
        <v>2.9996238095552297E-2</v>
      </c>
      <c r="AD31" s="17">
        <v>2.9996238095552297E-2</v>
      </c>
      <c r="AE31" s="17">
        <v>2.9996238095552297E-2</v>
      </c>
      <c r="AF31" s="17">
        <v>2.9996238095552297E-2</v>
      </c>
      <c r="AG31" s="17"/>
      <c r="AH31" s="9"/>
    </row>
    <row r="32" spans="1:35" s="13" customFormat="1">
      <c r="B32" s="176" t="s">
        <v>217</v>
      </c>
      <c r="C32" s="9"/>
      <c r="D32" s="9"/>
      <c r="E32" s="9"/>
      <c r="F32" s="138">
        <v>0.89</v>
      </c>
      <c r="G32" s="138">
        <v>0.89</v>
      </c>
      <c r="H32" s="19">
        <f t="shared" ref="H32:AF32" si="7">G$32</f>
        <v>0.89</v>
      </c>
      <c r="I32" s="19">
        <f t="shared" si="7"/>
        <v>0.89</v>
      </c>
      <c r="J32" s="19">
        <f t="shared" si="7"/>
        <v>0.89</v>
      </c>
      <c r="K32" s="19">
        <f t="shared" si="7"/>
        <v>0.89</v>
      </c>
      <c r="L32" s="19">
        <f t="shared" si="7"/>
        <v>0.89</v>
      </c>
      <c r="M32" s="19">
        <f t="shared" si="7"/>
        <v>0.89</v>
      </c>
      <c r="N32" s="19">
        <f t="shared" si="7"/>
        <v>0.89</v>
      </c>
      <c r="O32" s="19">
        <f t="shared" si="7"/>
        <v>0.89</v>
      </c>
      <c r="P32" s="19">
        <f t="shared" si="7"/>
        <v>0.89</v>
      </c>
      <c r="Q32" s="19">
        <f t="shared" si="7"/>
        <v>0.89</v>
      </c>
      <c r="R32" s="19">
        <f t="shared" si="7"/>
        <v>0.89</v>
      </c>
      <c r="S32" s="19">
        <f t="shared" si="7"/>
        <v>0.89</v>
      </c>
      <c r="T32" s="19">
        <f t="shared" si="7"/>
        <v>0.89</v>
      </c>
      <c r="U32" s="19">
        <f t="shared" si="7"/>
        <v>0.89</v>
      </c>
      <c r="V32" s="19">
        <f t="shared" si="7"/>
        <v>0.89</v>
      </c>
      <c r="W32" s="19">
        <f t="shared" si="7"/>
        <v>0.89</v>
      </c>
      <c r="X32" s="19">
        <f t="shared" si="7"/>
        <v>0.89</v>
      </c>
      <c r="Y32" s="19">
        <f t="shared" si="7"/>
        <v>0.89</v>
      </c>
      <c r="Z32" s="19">
        <f t="shared" si="7"/>
        <v>0.89</v>
      </c>
      <c r="AA32" s="19">
        <f t="shared" si="7"/>
        <v>0.89</v>
      </c>
      <c r="AB32" s="19">
        <f t="shared" si="7"/>
        <v>0.89</v>
      </c>
      <c r="AC32" s="19">
        <f t="shared" si="7"/>
        <v>0.89</v>
      </c>
      <c r="AD32" s="19">
        <f t="shared" si="7"/>
        <v>0.89</v>
      </c>
      <c r="AE32" s="19">
        <f t="shared" si="7"/>
        <v>0.89</v>
      </c>
      <c r="AF32" s="19">
        <f t="shared" si="7"/>
        <v>0.89</v>
      </c>
      <c r="AG32" s="19"/>
      <c r="AH32" s="10" t="s">
        <v>129</v>
      </c>
    </row>
    <row r="33" spans="1:35" s="13" customFormat="1">
      <c r="B33" s="12" t="s">
        <v>7</v>
      </c>
      <c r="C33" s="9"/>
      <c r="D33" s="9"/>
      <c r="E33" s="9"/>
      <c r="F33" s="18">
        <v>741.18309999999997</v>
      </c>
      <c r="G33" s="18">
        <f>G30*G32*G26/G26</f>
        <v>764.77699999999993</v>
      </c>
      <c r="H33" s="18">
        <f t="shared" ref="H33:AF33" si="8">H30*H32*H26/H26</f>
        <v>777.30820000000006</v>
      </c>
      <c r="I33" s="18">
        <f t="shared" si="8"/>
        <v>792.88319999999999</v>
      </c>
      <c r="J33" s="18">
        <f t="shared" si="8"/>
        <v>815.8719000000001</v>
      </c>
      <c r="K33" s="18">
        <f t="shared" si="8"/>
        <v>840.34690000000001</v>
      </c>
      <c r="L33" s="18">
        <f t="shared" si="8"/>
        <v>865.56060000000002</v>
      </c>
      <c r="M33" s="18">
        <f t="shared" si="8"/>
        <v>891.5308</v>
      </c>
      <c r="N33" s="18">
        <f t="shared" si="8"/>
        <v>918.27530000000002</v>
      </c>
      <c r="O33" s="18">
        <f t="shared" si="8"/>
        <v>945.82080000000008</v>
      </c>
      <c r="P33" s="18">
        <f t="shared" si="8"/>
        <v>974.19399999999996</v>
      </c>
      <c r="Q33" s="18">
        <f t="shared" si="8"/>
        <v>1003.4215999999999</v>
      </c>
      <c r="R33" s="18">
        <f t="shared" si="8"/>
        <v>1033.5302999999999</v>
      </c>
      <c r="S33" s="18">
        <f t="shared" si="8"/>
        <v>1064.529</v>
      </c>
      <c r="T33" s="18">
        <f t="shared" si="8"/>
        <v>1096.4711</v>
      </c>
      <c r="U33" s="18">
        <f t="shared" si="8"/>
        <v>1129.3655000000001</v>
      </c>
      <c r="V33" s="18">
        <f t="shared" si="8"/>
        <v>1163.2389000000001</v>
      </c>
      <c r="W33" s="18">
        <f t="shared" si="8"/>
        <v>1198.1358</v>
      </c>
      <c r="X33" s="18">
        <f t="shared" si="8"/>
        <v>1234.0828999999999</v>
      </c>
      <c r="Y33" s="18">
        <f t="shared" si="8"/>
        <v>1271.1069</v>
      </c>
      <c r="Z33" s="18">
        <f t="shared" si="8"/>
        <v>1309.2434000000001</v>
      </c>
      <c r="AA33" s="18">
        <f t="shared" si="8"/>
        <v>1348.5191</v>
      </c>
      <c r="AB33" s="18">
        <f t="shared" si="8"/>
        <v>1388.9696000000001</v>
      </c>
      <c r="AC33" s="18">
        <f t="shared" si="8"/>
        <v>1430.6394</v>
      </c>
      <c r="AD33" s="18">
        <f t="shared" si="8"/>
        <v>1473.5641000000001</v>
      </c>
      <c r="AE33" s="18">
        <f t="shared" si="8"/>
        <v>1517.7703999999999</v>
      </c>
      <c r="AF33" s="18">
        <f t="shared" si="8"/>
        <v>1563.3027999999999</v>
      </c>
      <c r="AG33" s="18"/>
      <c r="AH33" s="9"/>
      <c r="AI33" s="9"/>
    </row>
    <row r="34" spans="1:35" s="13" customFormat="1">
      <c r="B34" s="14" t="s">
        <v>2</v>
      </c>
      <c r="C34" s="9"/>
      <c r="D34" s="9"/>
      <c r="E34" s="9"/>
      <c r="F34" s="17">
        <v>2.284129418223646E-3</v>
      </c>
      <c r="G34" s="17">
        <f t="shared" ref="G34:AF34" si="9">G33/F33-1</f>
        <v>3.1832754956231391E-2</v>
      </c>
      <c r="H34" s="17">
        <f t="shared" si="9"/>
        <v>1.6385430001163881E-2</v>
      </c>
      <c r="I34" s="17">
        <f t="shared" si="9"/>
        <v>2.0037097254345104E-2</v>
      </c>
      <c r="J34" s="17">
        <f t="shared" si="9"/>
        <v>2.8993803879310498E-2</v>
      </c>
      <c r="K34" s="17">
        <f t="shared" si="9"/>
        <v>2.9998581885219755E-2</v>
      </c>
      <c r="L34" s="17">
        <f t="shared" si="9"/>
        <v>3.0003918619798675E-2</v>
      </c>
      <c r="M34" s="17">
        <f t="shared" si="9"/>
        <v>3.0003907294301468E-2</v>
      </c>
      <c r="N34" s="17">
        <f t="shared" si="9"/>
        <v>2.9998402747274611E-2</v>
      </c>
      <c r="O34" s="17">
        <f t="shared" si="9"/>
        <v>2.9996995454413256E-2</v>
      </c>
      <c r="P34" s="17">
        <f t="shared" si="9"/>
        <v>2.9998494429388511E-2</v>
      </c>
      <c r="Q34" s="17">
        <f t="shared" si="9"/>
        <v>3.0001827151470817E-2</v>
      </c>
      <c r="R34" s="17">
        <f t="shared" si="9"/>
        <v>3.0006031363088104E-2</v>
      </c>
      <c r="S34" s="17">
        <f t="shared" si="9"/>
        <v>2.9993024877935426E-2</v>
      </c>
      <c r="T34" s="17">
        <f t="shared" si="9"/>
        <v>3.0005852353482076E-2</v>
      </c>
      <c r="U34" s="17">
        <f t="shared" si="9"/>
        <v>3.0000243508470081E-2</v>
      </c>
      <c r="V34" s="17">
        <f t="shared" si="9"/>
        <v>2.9993301548524309E-2</v>
      </c>
      <c r="W34" s="17">
        <f t="shared" si="9"/>
        <v>2.9999770468473796E-2</v>
      </c>
      <c r="X34" s="17">
        <f t="shared" si="9"/>
        <v>3.0002525590170803E-2</v>
      </c>
      <c r="Y34" s="17">
        <f t="shared" si="9"/>
        <v>3.0001226011640014E-2</v>
      </c>
      <c r="Z34" s="17">
        <f t="shared" si="9"/>
        <v>3.0002590655435979E-2</v>
      </c>
      <c r="AA34" s="17">
        <f t="shared" si="9"/>
        <v>2.9998776392533122E-2</v>
      </c>
      <c r="AB34" s="17">
        <f t="shared" si="9"/>
        <v>2.9996238095552519E-2</v>
      </c>
      <c r="AC34" s="17">
        <f t="shared" si="9"/>
        <v>3.0000512610211194E-2</v>
      </c>
      <c r="AD34" s="17">
        <f t="shared" si="9"/>
        <v>3.0003857016659863E-2</v>
      </c>
      <c r="AE34" s="17">
        <f t="shared" si="9"/>
        <v>2.9999577215541473E-2</v>
      </c>
      <c r="AF34" s="17">
        <f t="shared" si="9"/>
        <v>2.9999530890838288E-2</v>
      </c>
      <c r="AG34" s="17"/>
      <c r="AH34" s="9"/>
      <c r="AI34" s="9"/>
    </row>
    <row r="35" spans="1:35" s="13" customFormat="1">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row>
    <row r="36" spans="1:35" s="13" customForma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row>
    <row r="37" spans="1:35" s="13" customFormat="1" ht="18.75">
      <c r="A37" s="167" t="s">
        <v>115</v>
      </c>
      <c r="B37" s="35"/>
      <c r="C37" s="35"/>
      <c r="D37" s="35"/>
      <c r="E37" s="35"/>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row>
    <row r="38" spans="1:35" s="13" customFormat="1">
      <c r="A38" s="9"/>
      <c r="B38" s="9" t="s">
        <v>116</v>
      </c>
      <c r="C38" s="94">
        <v>7.0000000000000007E-2</v>
      </c>
      <c r="D38" s="9"/>
      <c r="E38" s="9"/>
      <c r="F38" s="9"/>
      <c r="G38" s="106">
        <f t="shared" ref="G38:AF38" si="10">POWER(1+$C$38,-(G17-$G17))</f>
        <v>1</v>
      </c>
      <c r="H38" s="106">
        <f t="shared" si="10"/>
        <v>0.93457943925233644</v>
      </c>
      <c r="I38" s="106">
        <f t="shared" si="10"/>
        <v>0.87343872827321156</v>
      </c>
      <c r="J38" s="106">
        <f t="shared" si="10"/>
        <v>0.81629787689085187</v>
      </c>
      <c r="K38" s="106">
        <f t="shared" si="10"/>
        <v>0.7628952120475252</v>
      </c>
      <c r="L38" s="106">
        <f t="shared" si="10"/>
        <v>0.71298617948366838</v>
      </c>
      <c r="M38" s="106">
        <f t="shared" si="10"/>
        <v>0.66634222381651254</v>
      </c>
      <c r="N38" s="106">
        <f t="shared" si="10"/>
        <v>0.62274974188459109</v>
      </c>
      <c r="O38" s="106">
        <f t="shared" si="10"/>
        <v>0.5820091045650384</v>
      </c>
      <c r="P38" s="106">
        <f t="shared" si="10"/>
        <v>0.54393374258414806</v>
      </c>
      <c r="Q38" s="106">
        <f t="shared" si="10"/>
        <v>0.5083492921347178</v>
      </c>
      <c r="R38" s="106">
        <f t="shared" si="10"/>
        <v>0.47509279638758667</v>
      </c>
      <c r="S38" s="106">
        <f t="shared" si="10"/>
        <v>0.44401195924073528</v>
      </c>
      <c r="T38" s="106">
        <f t="shared" si="10"/>
        <v>0.41496444788853759</v>
      </c>
      <c r="U38" s="106">
        <f t="shared" si="10"/>
        <v>0.3878172410173249</v>
      </c>
      <c r="V38" s="106">
        <f t="shared" si="10"/>
        <v>0.36244601964235967</v>
      </c>
      <c r="W38" s="106">
        <f t="shared" si="10"/>
        <v>0.33873459779659787</v>
      </c>
      <c r="X38" s="106">
        <f t="shared" si="10"/>
        <v>0.31657439046411018</v>
      </c>
      <c r="Y38" s="106">
        <f t="shared" si="10"/>
        <v>0.29586391632159825</v>
      </c>
      <c r="Z38" s="106">
        <f t="shared" si="10"/>
        <v>0.27650833301083949</v>
      </c>
      <c r="AA38" s="106">
        <f t="shared" si="10"/>
        <v>0.2584190028138687</v>
      </c>
      <c r="AB38" s="106">
        <f t="shared" si="10"/>
        <v>0.24151308674193336</v>
      </c>
      <c r="AC38" s="106">
        <f t="shared" si="10"/>
        <v>0.22571316517937698</v>
      </c>
      <c r="AD38" s="106">
        <f t="shared" si="10"/>
        <v>0.21094688334521211</v>
      </c>
      <c r="AE38" s="106">
        <f t="shared" si="10"/>
        <v>0.19714661994879637</v>
      </c>
      <c r="AF38" s="106">
        <f t="shared" si="10"/>
        <v>0.18424917752223957</v>
      </c>
      <c r="AG38" s="9"/>
      <c r="AH38" s="9"/>
    </row>
    <row r="41" spans="1:35" ht="15.75">
      <c r="A41" s="180" t="s">
        <v>255</v>
      </c>
      <c r="B41" s="7"/>
      <c r="C41" s="7"/>
      <c r="D41" s="7"/>
      <c r="E41" s="7"/>
    </row>
    <row r="42" spans="1:35">
      <c r="B42" s="13" t="s">
        <v>256</v>
      </c>
      <c r="C42" s="272">
        <v>2.5</v>
      </c>
      <c r="D42" s="9" t="s">
        <v>93</v>
      </c>
    </row>
    <row r="43" spans="1:35">
      <c r="B43" s="82" t="s">
        <v>273</v>
      </c>
      <c r="C43" s="272">
        <v>2</v>
      </c>
      <c r="D43" s="9" t="s">
        <v>213</v>
      </c>
      <c r="E43" s="9" t="s">
        <v>283</v>
      </c>
    </row>
    <row r="44" spans="1:35">
      <c r="B44" s="34"/>
      <c r="C44" s="34"/>
    </row>
    <row r="45" spans="1:35">
      <c r="B45" s="34"/>
      <c r="C45" s="34"/>
    </row>
    <row r="46" spans="1:35">
      <c r="B46" s="34"/>
      <c r="C46" s="34"/>
    </row>
    <row r="48" spans="1:35">
      <c r="B48" s="85"/>
      <c r="C48" s="85"/>
    </row>
    <row r="50" spans="2:3">
      <c r="B50" s="13"/>
      <c r="C50" s="13"/>
    </row>
    <row r="52" spans="2:3">
      <c r="B52" s="13"/>
      <c r="C52" s="13"/>
    </row>
    <row r="53" spans="2:3">
      <c r="B53" s="34"/>
      <c r="C53" s="34"/>
    </row>
    <row r="54" spans="2:3">
      <c r="B54" s="34"/>
      <c r="C54" s="34"/>
    </row>
    <row r="55" spans="2:3">
      <c r="B55" s="34"/>
      <c r="C55" s="34"/>
    </row>
    <row r="56" spans="2:3">
      <c r="B56" s="34"/>
      <c r="C56" s="34"/>
    </row>
    <row r="57" spans="2:3">
      <c r="B57" s="34"/>
      <c r="C57" s="34"/>
    </row>
    <row r="58" spans="2:3">
      <c r="B58" s="34"/>
      <c r="C58" s="34"/>
    </row>
    <row r="131" spans="1:39">
      <c r="A131" s="41" t="s">
        <v>23</v>
      </c>
      <c r="B131" s="7"/>
      <c r="C131" s="7"/>
      <c r="D131" s="7"/>
    </row>
    <row r="132" spans="1:39" s="11" customFormat="1" ht="15" customHeight="1">
      <c r="A132" s="11" t="s">
        <v>24</v>
      </c>
      <c r="C132" s="23">
        <v>907185</v>
      </c>
      <c r="D132" s="45"/>
    </row>
    <row r="133" spans="1:39" s="11" customFormat="1" ht="15" customHeight="1">
      <c r="A133" s="11" t="s">
        <v>25</v>
      </c>
      <c r="C133" s="23">
        <v>1000000</v>
      </c>
      <c r="D133" s="45"/>
    </row>
    <row r="134" spans="1:39" s="11" customFormat="1" ht="15" customHeight="1">
      <c r="C134" s="46"/>
      <c r="D134" s="45"/>
    </row>
    <row r="135" spans="1:39" s="11" customFormat="1" ht="15" customHeight="1">
      <c r="A135" s="34" t="s">
        <v>26</v>
      </c>
      <c r="C135" s="32">
        <v>1.0529999999999999</v>
      </c>
      <c r="D135" s="45"/>
      <c r="AM135" s="47" t="s">
        <v>27</v>
      </c>
    </row>
    <row r="136" spans="1:39" s="11" customFormat="1" ht="15" customHeight="1">
      <c r="A136" s="34" t="s">
        <v>28</v>
      </c>
      <c r="C136" s="48">
        <v>0.97</v>
      </c>
      <c r="D136" s="45"/>
      <c r="AM136" s="47" t="s">
        <v>27</v>
      </c>
    </row>
    <row r="137" spans="1:39" ht="15" customHeight="1">
      <c r="C137" s="11"/>
      <c r="D137" s="11"/>
    </row>
    <row r="138" spans="1:39" ht="15" customHeight="1">
      <c r="A138" s="9" t="s">
        <v>29</v>
      </c>
      <c r="C138" s="11"/>
      <c r="D138" s="11"/>
    </row>
    <row r="139" spans="1:39" ht="15" customHeight="1">
      <c r="A139" s="33" t="s">
        <v>30</v>
      </c>
      <c r="C139" s="49" t="s">
        <v>31</v>
      </c>
      <c r="D139" s="31" t="s">
        <v>10</v>
      </c>
      <c r="G139" s="42">
        <v>43</v>
      </c>
      <c r="H139" s="42">
        <v>44</v>
      </c>
      <c r="I139" s="42">
        <v>45</v>
      </c>
      <c r="J139" s="42">
        <v>46</v>
      </c>
      <c r="K139" s="42">
        <v>47</v>
      </c>
      <c r="L139" s="42">
        <v>48</v>
      </c>
      <c r="M139" s="42">
        <v>49</v>
      </c>
      <c r="N139" s="42">
        <v>50</v>
      </c>
      <c r="O139" s="42">
        <v>51</v>
      </c>
      <c r="P139" s="42">
        <v>52</v>
      </c>
      <c r="Q139" s="42">
        <v>53</v>
      </c>
      <c r="R139" s="42">
        <v>54</v>
      </c>
      <c r="S139" s="42">
        <v>55</v>
      </c>
      <c r="T139" s="42">
        <v>56</v>
      </c>
      <c r="U139" s="42">
        <v>57</v>
      </c>
      <c r="V139" s="42">
        <v>58</v>
      </c>
      <c r="W139" s="42">
        <v>59</v>
      </c>
      <c r="X139" s="42">
        <v>60</v>
      </c>
      <c r="Y139" s="42">
        <v>61</v>
      </c>
      <c r="Z139" s="42">
        <v>62</v>
      </c>
      <c r="AA139" s="42">
        <v>63</v>
      </c>
      <c r="AB139" s="42"/>
      <c r="AC139" s="42"/>
      <c r="AD139" s="42"/>
      <c r="AE139" s="42"/>
      <c r="AF139" s="42"/>
      <c r="AG139" s="42">
        <v>65</v>
      </c>
      <c r="AH139" s="42">
        <v>66</v>
      </c>
      <c r="AI139" s="42">
        <v>67</v>
      </c>
      <c r="AJ139" s="42">
        <v>68</v>
      </c>
      <c r="AK139" s="31" t="s">
        <v>10</v>
      </c>
      <c r="AM139" s="10" t="s">
        <v>32</v>
      </c>
    </row>
    <row r="140" spans="1:39" ht="15" customHeight="1">
      <c r="A140" s="50" t="s">
        <v>33</v>
      </c>
      <c r="C140" s="49" t="s">
        <v>31</v>
      </c>
      <c r="D140" s="31" t="s">
        <v>9</v>
      </c>
      <c r="G140" s="43" t="e">
        <f>G139*#REF!/#REF!</f>
        <v>#REF!</v>
      </c>
      <c r="H140" s="43" t="e">
        <f>H139*#REF!/#REF!</f>
        <v>#REF!</v>
      </c>
      <c r="I140" s="43" t="e">
        <f>I139*#REF!/#REF!</f>
        <v>#REF!</v>
      </c>
      <c r="J140" s="43" t="e">
        <f>J139*#REF!/#REF!</f>
        <v>#REF!</v>
      </c>
      <c r="K140" s="43" t="e">
        <f>K139*#REF!/#REF!</f>
        <v>#REF!</v>
      </c>
      <c r="L140" s="43" t="e">
        <f>L139*#REF!/#REF!</f>
        <v>#REF!</v>
      </c>
      <c r="M140" s="43" t="e">
        <f>M139*#REF!/#REF!</f>
        <v>#REF!</v>
      </c>
      <c r="N140" s="43" t="e">
        <f>N139*#REF!/#REF!</f>
        <v>#REF!</v>
      </c>
      <c r="O140" s="43" t="e">
        <f>O139*#REF!/#REF!</f>
        <v>#REF!</v>
      </c>
      <c r="P140" s="43" t="e">
        <f>P139*#REF!/#REF!</f>
        <v>#REF!</v>
      </c>
      <c r="Q140" s="43" t="e">
        <f>Q139*#REF!/#REF!</f>
        <v>#REF!</v>
      </c>
      <c r="R140" s="43" t="e">
        <f>R139*#REF!/#REF!</f>
        <v>#REF!</v>
      </c>
      <c r="S140" s="43" t="e">
        <f>S139*#REF!/#REF!</f>
        <v>#REF!</v>
      </c>
      <c r="T140" s="43" t="e">
        <f>T139*#REF!/#REF!</f>
        <v>#REF!</v>
      </c>
      <c r="U140" s="43" t="e">
        <f>U139*#REF!/#REF!</f>
        <v>#REF!</v>
      </c>
      <c r="V140" s="43" t="e">
        <f>V139*#REF!/#REF!</f>
        <v>#REF!</v>
      </c>
      <c r="W140" s="43" t="e">
        <f>W139*#REF!/#REF!</f>
        <v>#REF!</v>
      </c>
      <c r="X140" s="43" t="e">
        <f>X139*#REF!/#REF!</f>
        <v>#REF!</v>
      </c>
      <c r="Y140" s="43" t="e">
        <f>Y139*#REF!/#REF!</f>
        <v>#REF!</v>
      </c>
      <c r="Z140" s="43" t="e">
        <f>Z139*#REF!/#REF!</f>
        <v>#REF!</v>
      </c>
      <c r="AA140" s="43" t="e">
        <f>AA139*#REF!/#REF!</f>
        <v>#REF!</v>
      </c>
      <c r="AB140" s="43"/>
      <c r="AC140" s="43"/>
      <c r="AD140" s="43"/>
      <c r="AE140" s="43"/>
      <c r="AF140" s="43"/>
      <c r="AG140" s="43" t="e">
        <f>AG139*#REF!/#REF!</f>
        <v>#REF!</v>
      </c>
      <c r="AH140" s="43" t="e">
        <f>AH139*#REF!/#REF!</f>
        <v>#REF!</v>
      </c>
      <c r="AI140" s="43" t="e">
        <f>AI139*#REF!/#REF!</f>
        <v>#REF!</v>
      </c>
      <c r="AJ140" s="43" t="e">
        <f>AJ139*#REF!/#REF!</f>
        <v>#REF!</v>
      </c>
      <c r="AK140" s="31" t="s">
        <v>9</v>
      </c>
    </row>
    <row r="141" spans="1:39" ht="15" customHeight="1">
      <c r="A141" s="33" t="s">
        <v>39</v>
      </c>
      <c r="C141" s="37">
        <v>0</v>
      </c>
      <c r="D141" s="31" t="s">
        <v>41</v>
      </c>
      <c r="G141" s="24" t="e">
        <f>$C141*#REF!/#REF!</f>
        <v>#REF!</v>
      </c>
      <c r="H141" s="24" t="e">
        <f>$C141*#REF!/#REF!</f>
        <v>#REF!</v>
      </c>
      <c r="I141" s="24" t="e">
        <f>$C141*#REF!/#REF!</f>
        <v>#REF!</v>
      </c>
      <c r="J141" s="24" t="e">
        <f>$C141*#REF!/#REF!</f>
        <v>#REF!</v>
      </c>
      <c r="K141" s="24" t="e">
        <f>$C141*#REF!/#REF!</f>
        <v>#REF!</v>
      </c>
      <c r="L141" s="24" t="e">
        <f>$C141*#REF!/#REF!</f>
        <v>#REF!</v>
      </c>
      <c r="M141" s="24" t="e">
        <f>$C141*#REF!/#REF!</f>
        <v>#REF!</v>
      </c>
      <c r="N141" s="24" t="e">
        <f>$C141*#REF!/#REF!</f>
        <v>#REF!</v>
      </c>
      <c r="O141" s="24" t="e">
        <f>$C141*#REF!/#REF!</f>
        <v>#REF!</v>
      </c>
      <c r="P141" s="24" t="e">
        <f>$C141*#REF!/#REF!</f>
        <v>#REF!</v>
      </c>
      <c r="Q141" s="24" t="e">
        <f>$C141*#REF!/#REF!</f>
        <v>#REF!</v>
      </c>
      <c r="R141" s="24" t="e">
        <f>$C141*#REF!/#REF!</f>
        <v>#REF!</v>
      </c>
      <c r="S141" s="24" t="e">
        <f>$C141*#REF!/#REF!</f>
        <v>#REF!</v>
      </c>
      <c r="T141" s="24" t="e">
        <f>$C141*#REF!/#REF!</f>
        <v>#REF!</v>
      </c>
      <c r="U141" s="24" t="e">
        <f>$C141*#REF!/#REF!</f>
        <v>#REF!</v>
      </c>
      <c r="V141" s="24" t="e">
        <f>$C141*#REF!/#REF!</f>
        <v>#REF!</v>
      </c>
      <c r="W141" s="24" t="e">
        <f>$C141*#REF!/#REF!</f>
        <v>#REF!</v>
      </c>
      <c r="X141" s="24" t="e">
        <f>$C141*#REF!/#REF!</f>
        <v>#REF!</v>
      </c>
      <c r="Y141" s="24" t="e">
        <f>$C141*#REF!/#REF!</f>
        <v>#REF!</v>
      </c>
      <c r="Z141" s="24" t="e">
        <f>$C141*#REF!/#REF!</f>
        <v>#REF!</v>
      </c>
      <c r="AA141" s="24" t="e">
        <f>$C141*#REF!/#REF!</f>
        <v>#REF!</v>
      </c>
      <c r="AB141" s="24"/>
      <c r="AC141" s="24"/>
      <c r="AD141" s="24"/>
      <c r="AE141" s="24"/>
      <c r="AF141" s="24"/>
      <c r="AG141" s="24" t="e">
        <f>$C141*#REF!/#REF!</f>
        <v>#REF!</v>
      </c>
      <c r="AH141" s="24" t="e">
        <f>$C141*#REF!/#REF!</f>
        <v>#REF!</v>
      </c>
      <c r="AI141" s="24" t="e">
        <f>$C141*#REF!/#REF!</f>
        <v>#REF!</v>
      </c>
      <c r="AJ141" s="24" t="e">
        <f>$C141*#REF!/#REF!</f>
        <v>#REF!</v>
      </c>
      <c r="AK141" s="31" t="s">
        <v>9</v>
      </c>
      <c r="AM141" s="51" t="s">
        <v>40</v>
      </c>
    </row>
    <row r="142" spans="1:39" ht="15" customHeight="1">
      <c r="A142" s="33" t="s">
        <v>34</v>
      </c>
      <c r="C142" s="37">
        <v>1999</v>
      </c>
      <c r="D142" s="31" t="s">
        <v>10</v>
      </c>
      <c r="G142" s="24" t="e">
        <f>$C142*#REF!/#REF!</f>
        <v>#REF!</v>
      </c>
      <c r="H142" s="24" t="e">
        <f>$C142*#REF!/#REF!</f>
        <v>#REF!</v>
      </c>
      <c r="I142" s="24" t="e">
        <f>$C142*#REF!/#REF!</f>
        <v>#REF!</v>
      </c>
      <c r="J142" s="24" t="e">
        <f>$C142*#REF!/#REF!</f>
        <v>#REF!</v>
      </c>
      <c r="K142" s="24" t="e">
        <f>$C142*#REF!/#REF!</f>
        <v>#REF!</v>
      </c>
      <c r="L142" s="24" t="e">
        <f>$C142*#REF!/#REF!</f>
        <v>#REF!</v>
      </c>
      <c r="M142" s="24" t="e">
        <f>$C142*#REF!/#REF!</f>
        <v>#REF!</v>
      </c>
      <c r="N142" s="24" t="e">
        <f>$C142*#REF!/#REF!</f>
        <v>#REF!</v>
      </c>
      <c r="O142" s="24" t="e">
        <f>$C142*#REF!/#REF!</f>
        <v>#REF!</v>
      </c>
      <c r="P142" s="24" t="e">
        <f>$C142*#REF!/#REF!</f>
        <v>#REF!</v>
      </c>
      <c r="Q142" s="24" t="e">
        <f>$C142*#REF!/#REF!</f>
        <v>#REF!</v>
      </c>
      <c r="R142" s="24" t="e">
        <f>$C142*#REF!/#REF!</f>
        <v>#REF!</v>
      </c>
      <c r="S142" s="24" t="e">
        <f>$C142*#REF!/#REF!</f>
        <v>#REF!</v>
      </c>
      <c r="T142" s="24" t="e">
        <f>$C142*#REF!/#REF!</f>
        <v>#REF!</v>
      </c>
      <c r="U142" s="24" t="e">
        <f>$C142*#REF!/#REF!</f>
        <v>#REF!</v>
      </c>
      <c r="V142" s="24" t="e">
        <f>$C142*#REF!/#REF!</f>
        <v>#REF!</v>
      </c>
      <c r="W142" s="24" t="e">
        <f>$C142*#REF!/#REF!</f>
        <v>#REF!</v>
      </c>
      <c r="X142" s="24" t="e">
        <f>$C142*#REF!/#REF!</f>
        <v>#REF!</v>
      </c>
      <c r="Y142" s="24" t="e">
        <f>$C142*#REF!/#REF!</f>
        <v>#REF!</v>
      </c>
      <c r="Z142" s="24" t="e">
        <f>$C142*#REF!/#REF!</f>
        <v>#REF!</v>
      </c>
      <c r="AA142" s="24" t="e">
        <f>$C142*#REF!/#REF!</f>
        <v>#REF!</v>
      </c>
      <c r="AB142" s="24"/>
      <c r="AC142" s="24"/>
      <c r="AD142" s="24"/>
      <c r="AE142" s="24"/>
      <c r="AF142" s="24"/>
      <c r="AG142" s="24" t="e">
        <f>$C142*#REF!/#REF!</f>
        <v>#REF!</v>
      </c>
      <c r="AH142" s="24" t="e">
        <f>$C142*#REF!/#REF!</f>
        <v>#REF!</v>
      </c>
      <c r="AI142" s="24" t="e">
        <f>$C142*#REF!/#REF!</f>
        <v>#REF!</v>
      </c>
      <c r="AJ142" s="24" t="e">
        <f>$C142*#REF!/#REF!</f>
        <v>#REF!</v>
      </c>
      <c r="AK142" s="31" t="s">
        <v>9</v>
      </c>
      <c r="AM142" s="10" t="s">
        <v>35</v>
      </c>
    </row>
    <row r="143" spans="1:39" ht="15" customHeight="1">
      <c r="A143" s="33" t="s">
        <v>36</v>
      </c>
      <c r="C143" s="37">
        <v>7877</v>
      </c>
      <c r="D143" s="31" t="s">
        <v>10</v>
      </c>
      <c r="G143" s="24" t="e">
        <f>$C143*#REF!/#REF!</f>
        <v>#REF!</v>
      </c>
      <c r="H143" s="24" t="e">
        <f>$C143*#REF!/#REF!</f>
        <v>#REF!</v>
      </c>
      <c r="I143" s="24" t="e">
        <f>$C143*#REF!/#REF!</f>
        <v>#REF!</v>
      </c>
      <c r="J143" s="24" t="e">
        <f>$C143*#REF!/#REF!</f>
        <v>#REF!</v>
      </c>
      <c r="K143" s="24" t="e">
        <f>$C143*#REF!/#REF!</f>
        <v>#REF!</v>
      </c>
      <c r="L143" s="24" t="e">
        <f>$C143*#REF!/#REF!</f>
        <v>#REF!</v>
      </c>
      <c r="M143" s="24" t="e">
        <f>$C143*#REF!/#REF!</f>
        <v>#REF!</v>
      </c>
      <c r="N143" s="24" t="e">
        <f>$C143*#REF!/#REF!</f>
        <v>#REF!</v>
      </c>
      <c r="O143" s="24" t="e">
        <f>$C143*#REF!/#REF!</f>
        <v>#REF!</v>
      </c>
      <c r="P143" s="24" t="e">
        <f>$C143*#REF!/#REF!</f>
        <v>#REF!</v>
      </c>
      <c r="Q143" s="24" t="e">
        <f>$C143*#REF!/#REF!</f>
        <v>#REF!</v>
      </c>
      <c r="R143" s="24" t="e">
        <f>$C143*#REF!/#REF!</f>
        <v>#REF!</v>
      </c>
      <c r="S143" s="24" t="e">
        <f>$C143*#REF!/#REF!</f>
        <v>#REF!</v>
      </c>
      <c r="T143" s="24" t="e">
        <f>$C143*#REF!/#REF!</f>
        <v>#REF!</v>
      </c>
      <c r="U143" s="24" t="e">
        <f>$C143*#REF!/#REF!</f>
        <v>#REF!</v>
      </c>
      <c r="V143" s="24" t="e">
        <f>$C143*#REF!/#REF!</f>
        <v>#REF!</v>
      </c>
      <c r="W143" s="24" t="e">
        <f>$C143*#REF!/#REF!</f>
        <v>#REF!</v>
      </c>
      <c r="X143" s="24" t="e">
        <f>$C143*#REF!/#REF!</f>
        <v>#REF!</v>
      </c>
      <c r="Y143" s="24" t="e">
        <f>$C143*#REF!/#REF!</f>
        <v>#REF!</v>
      </c>
      <c r="Z143" s="24" t="e">
        <f>$C143*#REF!/#REF!</f>
        <v>#REF!</v>
      </c>
      <c r="AA143" s="24" t="e">
        <f>$C143*#REF!/#REF!</f>
        <v>#REF!</v>
      </c>
      <c r="AB143" s="24"/>
      <c r="AC143" s="24"/>
      <c r="AD143" s="24"/>
      <c r="AE143" s="24"/>
      <c r="AF143" s="24"/>
      <c r="AG143" s="24" t="e">
        <f>$C143*#REF!/#REF!</f>
        <v>#REF!</v>
      </c>
      <c r="AH143" s="24" t="e">
        <f>$C143*#REF!/#REF!</f>
        <v>#REF!</v>
      </c>
      <c r="AI143" s="24" t="e">
        <f>$C143*#REF!/#REF!</f>
        <v>#REF!</v>
      </c>
      <c r="AJ143" s="24" t="e">
        <f>$C143*#REF!/#REF!</f>
        <v>#REF!</v>
      </c>
      <c r="AK143" s="31" t="s">
        <v>9</v>
      </c>
      <c r="AM143" s="10" t="s">
        <v>35</v>
      </c>
    </row>
    <row r="144" spans="1:39" ht="15" customHeight="1">
      <c r="A144" s="33" t="s">
        <v>37</v>
      </c>
      <c r="C144" s="37">
        <v>360383</v>
      </c>
      <c r="D144" s="31" t="s">
        <v>10</v>
      </c>
      <c r="G144" s="24" t="e">
        <f>$C144*#REF!/#REF!</f>
        <v>#REF!</v>
      </c>
      <c r="H144" s="24" t="e">
        <f>$C144*#REF!/#REF!</f>
        <v>#REF!</v>
      </c>
      <c r="I144" s="24" t="e">
        <f>$C144*#REF!/#REF!</f>
        <v>#REF!</v>
      </c>
      <c r="J144" s="24" t="e">
        <f>$C144*#REF!/#REF!</f>
        <v>#REF!</v>
      </c>
      <c r="K144" s="24" t="e">
        <f>$C144*#REF!/#REF!</f>
        <v>#REF!</v>
      </c>
      <c r="L144" s="24" t="e">
        <f>$C144*#REF!/#REF!</f>
        <v>#REF!</v>
      </c>
      <c r="M144" s="24" t="e">
        <f>$C144*#REF!/#REF!</f>
        <v>#REF!</v>
      </c>
      <c r="N144" s="24" t="e">
        <f>$C144*#REF!/#REF!</f>
        <v>#REF!</v>
      </c>
      <c r="O144" s="24" t="e">
        <f>$C144*#REF!/#REF!</f>
        <v>#REF!</v>
      </c>
      <c r="P144" s="24" t="e">
        <f>$C144*#REF!/#REF!</f>
        <v>#REF!</v>
      </c>
      <c r="Q144" s="24" t="e">
        <f>$C144*#REF!/#REF!</f>
        <v>#REF!</v>
      </c>
      <c r="R144" s="24" t="e">
        <f>$C144*#REF!/#REF!</f>
        <v>#REF!</v>
      </c>
      <c r="S144" s="24" t="e">
        <f>$C144*#REF!/#REF!</f>
        <v>#REF!</v>
      </c>
      <c r="T144" s="24" t="e">
        <f>$C144*#REF!/#REF!</f>
        <v>#REF!</v>
      </c>
      <c r="U144" s="24" t="e">
        <f>$C144*#REF!/#REF!</f>
        <v>#REF!</v>
      </c>
      <c r="V144" s="24" t="e">
        <f>$C144*#REF!/#REF!</f>
        <v>#REF!</v>
      </c>
      <c r="W144" s="24" t="e">
        <f>$C144*#REF!/#REF!</f>
        <v>#REF!</v>
      </c>
      <c r="X144" s="24" t="e">
        <f>$C144*#REF!/#REF!</f>
        <v>#REF!</v>
      </c>
      <c r="Y144" s="24" t="e">
        <f>$C144*#REF!/#REF!</f>
        <v>#REF!</v>
      </c>
      <c r="Z144" s="24" t="e">
        <f>$C144*#REF!/#REF!</f>
        <v>#REF!</v>
      </c>
      <c r="AA144" s="24" t="e">
        <f>$C144*#REF!/#REF!</f>
        <v>#REF!</v>
      </c>
      <c r="AB144" s="24"/>
      <c r="AC144" s="24"/>
      <c r="AD144" s="24"/>
      <c r="AE144" s="24"/>
      <c r="AF144" s="24"/>
      <c r="AG144" s="24" t="e">
        <f>$C144*#REF!/#REF!</f>
        <v>#REF!</v>
      </c>
      <c r="AH144" s="24" t="e">
        <f>$C144*#REF!/#REF!</f>
        <v>#REF!</v>
      </c>
      <c r="AI144" s="24" t="e">
        <f>$C144*#REF!/#REF!</f>
        <v>#REF!</v>
      </c>
      <c r="AJ144" s="24" t="e">
        <f>$C144*#REF!/#REF!</f>
        <v>#REF!</v>
      </c>
      <c r="AK144" s="31" t="s">
        <v>9</v>
      </c>
      <c r="AM144" s="10" t="s">
        <v>35</v>
      </c>
    </row>
    <row r="145" spans="1:39" ht="15" customHeight="1">
      <c r="A145" s="33" t="s">
        <v>38</v>
      </c>
      <c r="C145" s="37">
        <v>46561</v>
      </c>
      <c r="D145" s="31" t="s">
        <v>10</v>
      </c>
      <c r="G145" s="24" t="e">
        <f>$C145*#REF!/#REF!</f>
        <v>#REF!</v>
      </c>
      <c r="H145" s="24" t="e">
        <f>$C145*#REF!/#REF!</f>
        <v>#REF!</v>
      </c>
      <c r="I145" s="24" t="e">
        <f>$C145*#REF!/#REF!</f>
        <v>#REF!</v>
      </c>
      <c r="J145" s="24" t="e">
        <f>$C145*#REF!/#REF!</f>
        <v>#REF!</v>
      </c>
      <c r="K145" s="24" t="e">
        <f>$C145*#REF!/#REF!</f>
        <v>#REF!</v>
      </c>
      <c r="L145" s="24" t="e">
        <f>$C145*#REF!/#REF!</f>
        <v>#REF!</v>
      </c>
      <c r="M145" s="24" t="e">
        <f>$C145*#REF!/#REF!</f>
        <v>#REF!</v>
      </c>
      <c r="N145" s="24" t="e">
        <f>$C145*#REF!/#REF!</f>
        <v>#REF!</v>
      </c>
      <c r="O145" s="24" t="e">
        <f>$C145*#REF!/#REF!</f>
        <v>#REF!</v>
      </c>
      <c r="P145" s="24" t="e">
        <f>$C145*#REF!/#REF!</f>
        <v>#REF!</v>
      </c>
      <c r="Q145" s="24" t="e">
        <f>$C145*#REF!/#REF!</f>
        <v>#REF!</v>
      </c>
      <c r="R145" s="24" t="e">
        <f>$C145*#REF!/#REF!</f>
        <v>#REF!</v>
      </c>
      <c r="S145" s="24" t="e">
        <f>$C145*#REF!/#REF!</f>
        <v>#REF!</v>
      </c>
      <c r="T145" s="24" t="e">
        <f>$C145*#REF!/#REF!</f>
        <v>#REF!</v>
      </c>
      <c r="U145" s="24" t="e">
        <f>$C145*#REF!/#REF!</f>
        <v>#REF!</v>
      </c>
      <c r="V145" s="24" t="e">
        <f>$C145*#REF!/#REF!</f>
        <v>#REF!</v>
      </c>
      <c r="W145" s="24" t="e">
        <f>$C145*#REF!/#REF!</f>
        <v>#REF!</v>
      </c>
      <c r="X145" s="24" t="e">
        <f>$C145*#REF!/#REF!</f>
        <v>#REF!</v>
      </c>
      <c r="Y145" s="24" t="e">
        <f>$C145*#REF!/#REF!</f>
        <v>#REF!</v>
      </c>
      <c r="Z145" s="24" t="e">
        <f>$C145*#REF!/#REF!</f>
        <v>#REF!</v>
      </c>
      <c r="AA145" s="24" t="e">
        <f>$C145*#REF!/#REF!</f>
        <v>#REF!</v>
      </c>
      <c r="AB145" s="24"/>
      <c r="AC145" s="24"/>
      <c r="AD145" s="24"/>
      <c r="AE145" s="24"/>
      <c r="AF145" s="24"/>
      <c r="AG145" s="24" t="e">
        <f>$C145*#REF!/#REF!</f>
        <v>#REF!</v>
      </c>
      <c r="AH145" s="24" t="e">
        <f>$C145*#REF!/#REF!</f>
        <v>#REF!</v>
      </c>
      <c r="AI145" s="24" t="e">
        <f>$C145*#REF!/#REF!</f>
        <v>#REF!</v>
      </c>
      <c r="AJ145" s="24" t="e">
        <f>$C145*#REF!/#REF!</f>
        <v>#REF!</v>
      </c>
      <c r="AK145" s="31" t="s">
        <v>9</v>
      </c>
      <c r="AM145" s="10" t="s">
        <v>35</v>
      </c>
    </row>
    <row r="146" spans="1:39">
      <c r="AM146" s="44"/>
    </row>
  </sheetData>
  <dataValidations count="1">
    <dataValidation type="custom" allowBlank="1" showInputMessage="1" showErrorMessage="1" sqref="C21:E21">
      <formula1>0.000694444444444444</formula1>
    </dataValidation>
  </dataValidations>
  <pageMargins left="0.7" right="0.7" top="0.75" bottom="0.75" header="0.3" footer="0.3"/>
  <pageSetup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Q230"/>
  <sheetViews>
    <sheetView zoomScale="75" zoomScaleNormal="75" workbookViewId="0">
      <pane xSplit="6" ySplit="9" topLeftCell="G10" activePane="bottomRight" state="frozen"/>
      <selection pane="topRight" activeCell="J1" sqref="J1"/>
      <selection pane="bottomLeft" activeCell="A10" sqref="A10"/>
      <selection pane="bottomRight"/>
    </sheetView>
  </sheetViews>
  <sheetFormatPr defaultRowHeight="15"/>
  <cols>
    <col min="1" max="1" width="20.7109375" style="9" customWidth="1"/>
    <col min="2" max="2" width="40.7109375" customWidth="1"/>
    <col min="3" max="4" width="16.7109375" customWidth="1"/>
    <col min="5" max="6" width="16.7109375" style="9" customWidth="1"/>
    <col min="7" max="27" width="13.7109375" customWidth="1"/>
    <col min="28" max="31" width="13.7109375" style="9" customWidth="1"/>
    <col min="32" max="32" width="2.7109375" customWidth="1"/>
    <col min="33" max="33" width="2.7109375" style="9" customWidth="1"/>
  </cols>
  <sheetData>
    <row r="1" spans="1:34" ht="21">
      <c r="A1" s="1" t="s">
        <v>171</v>
      </c>
    </row>
    <row r="2" spans="1:34" ht="18.75">
      <c r="A2" s="3" t="s">
        <v>72</v>
      </c>
    </row>
    <row r="4" spans="1:34" s="9" customFormat="1"/>
    <row r="5" spans="1:34" s="9" customFormat="1"/>
    <row r="6" spans="1:34" s="9" customFormat="1"/>
    <row r="7" spans="1:34" s="9" customFormat="1">
      <c r="G7" s="26" t="str">
        <f>Assumptions!G15</f>
        <v>Year</v>
      </c>
      <c r="H7" s="21"/>
      <c r="I7" s="21"/>
      <c r="J7" s="21"/>
      <c r="K7" s="21"/>
      <c r="L7" s="21"/>
      <c r="M7" s="21"/>
      <c r="N7" s="21"/>
      <c r="O7" s="21"/>
      <c r="P7" s="21"/>
      <c r="Q7" s="21"/>
      <c r="R7" s="21"/>
      <c r="S7" s="21"/>
      <c r="T7" s="21"/>
      <c r="U7" s="21"/>
      <c r="V7" s="21"/>
      <c r="W7" s="21"/>
      <c r="X7" s="21"/>
      <c r="Y7" s="21"/>
      <c r="Z7" s="21"/>
      <c r="AA7" s="21"/>
      <c r="AB7" s="21"/>
      <c r="AC7" s="21"/>
      <c r="AD7" s="21"/>
      <c r="AE7" s="21"/>
    </row>
    <row r="8" spans="1:34">
      <c r="G8" s="54">
        <f>Assumptions!G16</f>
        <v>0</v>
      </c>
      <c r="H8" s="54">
        <f>Assumptions!H16</f>
        <v>1</v>
      </c>
      <c r="I8" s="54">
        <f>Assumptions!I16</f>
        <v>2</v>
      </c>
      <c r="J8" s="54">
        <f>Assumptions!J16</f>
        <v>3</v>
      </c>
      <c r="K8" s="54">
        <f>Assumptions!K16</f>
        <v>4</v>
      </c>
      <c r="L8" s="54">
        <f>Assumptions!L16</f>
        <v>5</v>
      </c>
      <c r="M8" s="54">
        <f>Assumptions!M16</f>
        <v>6</v>
      </c>
      <c r="N8" s="54">
        <f>Assumptions!N16</f>
        <v>7</v>
      </c>
      <c r="O8" s="54">
        <f>Assumptions!O16</f>
        <v>8</v>
      </c>
      <c r="P8" s="54">
        <f>Assumptions!P16</f>
        <v>9</v>
      </c>
      <c r="Q8" s="54">
        <f>Assumptions!Q16</f>
        <v>10</v>
      </c>
      <c r="R8" s="54">
        <f>Assumptions!R16</f>
        <v>11</v>
      </c>
      <c r="S8" s="54">
        <f>Assumptions!S16</f>
        <v>12</v>
      </c>
      <c r="T8" s="54">
        <f>Assumptions!T16</f>
        <v>13</v>
      </c>
      <c r="U8" s="54">
        <f>Assumptions!U16</f>
        <v>14</v>
      </c>
      <c r="V8" s="54">
        <f>Assumptions!V16</f>
        <v>15</v>
      </c>
      <c r="W8" s="54">
        <f>Assumptions!W16</f>
        <v>16</v>
      </c>
      <c r="X8" s="54">
        <f>Assumptions!X16</f>
        <v>17</v>
      </c>
      <c r="Y8" s="54">
        <f>Assumptions!Y16</f>
        <v>18</v>
      </c>
      <c r="Z8" s="54">
        <f>Assumptions!Z16</f>
        <v>19</v>
      </c>
      <c r="AA8" s="54">
        <f>Assumptions!AA16</f>
        <v>20</v>
      </c>
      <c r="AB8" s="54">
        <f>Assumptions!AB16</f>
        <v>21</v>
      </c>
      <c r="AC8" s="54">
        <f>Assumptions!AC16</f>
        <v>22</v>
      </c>
      <c r="AD8" s="54">
        <f>Assumptions!AD16</f>
        <v>23</v>
      </c>
      <c r="AE8" s="54">
        <f>Assumptions!AE16</f>
        <v>24</v>
      </c>
      <c r="AF8" s="54">
        <f>Assumptions!AF16</f>
        <v>25</v>
      </c>
      <c r="AH8" s="9"/>
    </row>
    <row r="9" spans="1:34" s="9" customFormat="1">
      <c r="G9" s="56">
        <f>Assumptions!G17</f>
        <v>2017</v>
      </c>
      <c r="H9" s="56">
        <f>Assumptions!H17</f>
        <v>2018</v>
      </c>
      <c r="I9" s="56">
        <f>Assumptions!I17</f>
        <v>2019</v>
      </c>
      <c r="J9" s="56">
        <f>Assumptions!J17</f>
        <v>2020</v>
      </c>
      <c r="K9" s="56">
        <f>Assumptions!K17</f>
        <v>2021</v>
      </c>
      <c r="L9" s="56">
        <f>Assumptions!L17</f>
        <v>2022</v>
      </c>
      <c r="M9" s="56">
        <f>Assumptions!M17</f>
        <v>2023</v>
      </c>
      <c r="N9" s="56">
        <f>Assumptions!N17</f>
        <v>2024</v>
      </c>
      <c r="O9" s="56">
        <f>Assumptions!O17</f>
        <v>2025</v>
      </c>
      <c r="P9" s="56">
        <f>Assumptions!P17</f>
        <v>2026</v>
      </c>
      <c r="Q9" s="56">
        <f>Assumptions!Q17</f>
        <v>2027</v>
      </c>
      <c r="R9" s="56">
        <f>Assumptions!R17</f>
        <v>2028</v>
      </c>
      <c r="S9" s="56">
        <f>Assumptions!S17</f>
        <v>2029</v>
      </c>
      <c r="T9" s="56">
        <f>Assumptions!T17</f>
        <v>2030</v>
      </c>
      <c r="U9" s="56">
        <f>Assumptions!U17</f>
        <v>2031</v>
      </c>
      <c r="V9" s="56">
        <f>Assumptions!V17</f>
        <v>2032</v>
      </c>
      <c r="W9" s="56">
        <f>Assumptions!W17</f>
        <v>2033</v>
      </c>
      <c r="X9" s="56">
        <f>Assumptions!X17</f>
        <v>2034</v>
      </c>
      <c r="Y9" s="56">
        <f>Assumptions!Y17</f>
        <v>2035</v>
      </c>
      <c r="Z9" s="56">
        <f>Assumptions!Z17</f>
        <v>2036</v>
      </c>
      <c r="AA9" s="56">
        <f>Assumptions!AA17</f>
        <v>2037</v>
      </c>
      <c r="AB9" s="56">
        <f>Assumptions!AB17</f>
        <v>2038</v>
      </c>
      <c r="AC9" s="56">
        <f>Assumptions!AC17</f>
        <v>2039</v>
      </c>
      <c r="AD9" s="56">
        <f>Assumptions!AD17</f>
        <v>2040</v>
      </c>
      <c r="AE9" s="56">
        <f>Assumptions!AE17</f>
        <v>2041</v>
      </c>
      <c r="AF9" s="56">
        <f>Assumptions!AF17</f>
        <v>2042</v>
      </c>
      <c r="AG9" s="36"/>
      <c r="AH9" s="4" t="s">
        <v>42</v>
      </c>
    </row>
    <row r="10" spans="1:34" s="9" customFormat="1">
      <c r="F10" s="115" t="s">
        <v>150</v>
      </c>
      <c r="G10" s="64"/>
      <c r="H10" s="63"/>
      <c r="I10" s="63"/>
      <c r="J10" s="63"/>
      <c r="K10" s="63"/>
      <c r="L10" s="63"/>
      <c r="M10" s="63"/>
      <c r="N10" s="63"/>
      <c r="O10" s="63"/>
      <c r="P10" s="63"/>
      <c r="Q10" s="63"/>
      <c r="R10" s="63"/>
      <c r="S10" s="63"/>
      <c r="T10" s="63"/>
      <c r="U10" s="63"/>
      <c r="V10" s="63"/>
      <c r="W10" s="63"/>
      <c r="X10" s="63"/>
      <c r="Y10" s="63"/>
      <c r="Z10" s="63"/>
      <c r="AA10" s="63"/>
      <c r="AB10" s="63"/>
      <c r="AC10" s="63"/>
      <c r="AD10" s="63"/>
      <c r="AE10" s="63"/>
      <c r="AF10" s="36"/>
      <c r="AG10" s="36"/>
      <c r="AH10" s="4"/>
    </row>
    <row r="11" spans="1:34" ht="18.75">
      <c r="A11" s="167" t="s">
        <v>91</v>
      </c>
      <c r="B11" s="7"/>
      <c r="C11" s="7"/>
      <c r="D11" s="7"/>
      <c r="E11" s="7"/>
    </row>
    <row r="12" spans="1:34" s="9" customFormat="1" ht="15.75">
      <c r="A12" s="166" t="s">
        <v>143</v>
      </c>
      <c r="B12" s="91"/>
      <c r="C12" s="91"/>
      <c r="D12" s="91"/>
      <c r="E12" s="91"/>
      <c r="AH12" s="10" t="s">
        <v>144</v>
      </c>
    </row>
    <row r="13" spans="1:34" s="11" customFormat="1" ht="15.75">
      <c r="A13" s="173"/>
      <c r="AH13" s="47"/>
    </row>
    <row r="14" spans="1:34" s="9" customFormat="1">
      <c r="A14" s="29" t="s">
        <v>174</v>
      </c>
      <c r="B14" s="4" t="s">
        <v>78</v>
      </c>
      <c r="C14" s="301" t="s">
        <v>192</v>
      </c>
      <c r="D14" s="301"/>
      <c r="E14" s="4"/>
      <c r="AH14" s="10"/>
    </row>
    <row r="15" spans="1:34" s="9" customFormat="1">
      <c r="A15" s="97" t="s">
        <v>172</v>
      </c>
      <c r="B15" s="89"/>
      <c r="C15" s="5" t="s">
        <v>196</v>
      </c>
      <c r="D15" s="5" t="s">
        <v>195</v>
      </c>
      <c r="E15" s="4"/>
      <c r="AH15" s="10"/>
    </row>
    <row r="16" spans="1:34" s="9" customFormat="1">
      <c r="A16" s="101">
        <v>14155</v>
      </c>
      <c r="B16" s="8" t="s">
        <v>175</v>
      </c>
      <c r="C16" s="224">
        <v>17700</v>
      </c>
      <c r="D16" s="224">
        <v>50</v>
      </c>
      <c r="F16" s="115" t="s">
        <v>97</v>
      </c>
      <c r="G16" s="150">
        <f t="shared" ref="G16:G23" si="0">C16</f>
        <v>17700</v>
      </c>
      <c r="AH16" s="10"/>
    </row>
    <row r="17" spans="1:43" s="9" customFormat="1">
      <c r="A17" s="101">
        <v>14429</v>
      </c>
      <c r="B17" s="8" t="s">
        <v>182</v>
      </c>
      <c r="C17" s="224">
        <v>21300</v>
      </c>
      <c r="D17" s="224">
        <v>50</v>
      </c>
      <c r="F17" s="115" t="s">
        <v>97</v>
      </c>
      <c r="G17" s="150">
        <f t="shared" si="0"/>
        <v>21300</v>
      </c>
      <c r="AH17" s="10"/>
    </row>
    <row r="18" spans="1:43" s="9" customFormat="1">
      <c r="A18" s="101">
        <v>14435</v>
      </c>
      <c r="B18" s="8" t="s">
        <v>181</v>
      </c>
      <c r="C18" s="224">
        <v>19800</v>
      </c>
      <c r="D18" s="224">
        <v>110</v>
      </c>
      <c r="F18" s="115" t="s">
        <v>97</v>
      </c>
      <c r="G18" s="150">
        <f t="shared" si="0"/>
        <v>19800</v>
      </c>
      <c r="AH18" s="10"/>
    </row>
    <row r="19" spans="1:43" s="9" customFormat="1">
      <c r="A19" s="101">
        <v>14437</v>
      </c>
      <c r="B19" s="8" t="s">
        <v>180</v>
      </c>
      <c r="C19" s="222">
        <v>19800</v>
      </c>
      <c r="D19" s="224">
        <v>50</v>
      </c>
      <c r="F19" s="115" t="s">
        <v>97</v>
      </c>
      <c r="G19" s="150">
        <f t="shared" si="0"/>
        <v>19800</v>
      </c>
      <c r="AH19" s="10"/>
    </row>
    <row r="20" spans="1:43" s="9" customFormat="1">
      <c r="A20" s="101">
        <v>15145</v>
      </c>
      <c r="B20" s="8" t="s">
        <v>179</v>
      </c>
      <c r="C20" s="222">
        <v>19500</v>
      </c>
      <c r="D20" s="224">
        <v>50</v>
      </c>
      <c r="F20" s="115" t="s">
        <v>97</v>
      </c>
      <c r="G20" s="150">
        <f t="shared" si="0"/>
        <v>19500</v>
      </c>
      <c r="AH20" s="10"/>
    </row>
    <row r="21" spans="1:43" s="9" customFormat="1">
      <c r="A21" s="101">
        <v>15146</v>
      </c>
      <c r="B21" s="8" t="s">
        <v>178</v>
      </c>
      <c r="C21" s="222">
        <v>19500</v>
      </c>
      <c r="D21" s="224">
        <v>50</v>
      </c>
      <c r="F21" s="115" t="s">
        <v>97</v>
      </c>
      <c r="G21" s="150">
        <f t="shared" si="0"/>
        <v>19500</v>
      </c>
      <c r="AH21" s="10"/>
    </row>
    <row r="22" spans="1:43" s="9" customFormat="1">
      <c r="A22" s="101">
        <v>15147</v>
      </c>
      <c r="B22" s="8" t="s">
        <v>177</v>
      </c>
      <c r="C22" s="222">
        <v>19500</v>
      </c>
      <c r="D22" s="224">
        <v>110</v>
      </c>
      <c r="F22" s="115" t="s">
        <v>97</v>
      </c>
      <c r="G22" s="150">
        <f t="shared" si="0"/>
        <v>19500</v>
      </c>
      <c r="AH22" s="10"/>
    </row>
    <row r="23" spans="1:43" s="9" customFormat="1">
      <c r="A23" s="101">
        <v>15149</v>
      </c>
      <c r="B23" s="8" t="s">
        <v>176</v>
      </c>
      <c r="C23" s="222">
        <v>18000</v>
      </c>
      <c r="D23" s="224">
        <v>50</v>
      </c>
      <c r="F23" s="115" t="s">
        <v>97</v>
      </c>
      <c r="G23" s="150">
        <f t="shared" si="0"/>
        <v>18000</v>
      </c>
      <c r="AH23" s="10"/>
    </row>
    <row r="24" spans="1:43" s="9" customFormat="1">
      <c r="A24" s="99"/>
      <c r="B24" s="90"/>
      <c r="C24" s="225"/>
      <c r="D24" s="225"/>
      <c r="F24" s="115"/>
      <c r="G24" s="150"/>
      <c r="AH24" s="10"/>
    </row>
    <row r="25" spans="1:43" s="9" customFormat="1">
      <c r="A25" s="97" t="s">
        <v>173</v>
      </c>
      <c r="B25" s="89"/>
      <c r="C25" s="226"/>
      <c r="D25" s="226"/>
      <c r="F25" s="34"/>
      <c r="G25" s="150"/>
      <c r="AH25" s="10"/>
    </row>
    <row r="26" spans="1:43" s="9" customFormat="1">
      <c r="A26" s="101">
        <v>14408</v>
      </c>
      <c r="B26" s="8" t="s">
        <v>276</v>
      </c>
      <c r="C26" s="222">
        <v>8600</v>
      </c>
      <c r="D26" s="224">
        <v>21300</v>
      </c>
      <c r="F26" s="115" t="s">
        <v>97</v>
      </c>
      <c r="G26" s="150">
        <f>C26</f>
        <v>8600</v>
      </c>
      <c r="AH26" s="10"/>
    </row>
    <row r="27" spans="1:43" s="9" customFormat="1">
      <c r="A27" s="101">
        <v>14409</v>
      </c>
      <c r="B27" s="8" t="s">
        <v>277</v>
      </c>
      <c r="C27" s="222">
        <v>8600</v>
      </c>
      <c r="D27" s="224">
        <v>21300</v>
      </c>
      <c r="F27" s="115" t="s">
        <v>97</v>
      </c>
      <c r="G27" s="150">
        <f>C27</f>
        <v>8600</v>
      </c>
      <c r="AH27" s="10"/>
    </row>
    <row r="28" spans="1:43" s="9" customFormat="1">
      <c r="A28" s="99"/>
      <c r="B28" s="90"/>
      <c r="C28" s="95"/>
      <c r="D28" s="95"/>
      <c r="F28" s="115"/>
      <c r="G28" s="150"/>
      <c r="AH28" s="10"/>
    </row>
    <row r="29" spans="1:43" s="9" customFormat="1">
      <c r="A29" s="100"/>
      <c r="B29"/>
      <c r="C29" s="96"/>
      <c r="D29" s="96"/>
      <c r="F29" s="115"/>
      <c r="G29" s="150"/>
      <c r="AH29" s="10"/>
    </row>
    <row r="30" spans="1:43" s="9" customFormat="1">
      <c r="G30" s="129"/>
      <c r="AH30" s="10"/>
    </row>
    <row r="31" spans="1:43" ht="15.75">
      <c r="A31" s="228" t="s">
        <v>198</v>
      </c>
      <c r="B31" s="229"/>
      <c r="C31" s="229"/>
      <c r="D31" s="229"/>
      <c r="E31" s="229"/>
      <c r="G31" s="130"/>
    </row>
    <row r="32" spans="1:43" s="11" customFormat="1" ht="15.75">
      <c r="A32" s="187"/>
      <c r="B32" s="155"/>
      <c r="C32" s="301" t="s">
        <v>196</v>
      </c>
      <c r="D32" s="301"/>
      <c r="E32" s="301"/>
      <c r="G32" s="130"/>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row>
    <row r="33" spans="1:43" s="9" customFormat="1">
      <c r="A33" s="29" t="s">
        <v>77</v>
      </c>
      <c r="B33" s="4" t="s">
        <v>78</v>
      </c>
      <c r="C33" s="5" t="s">
        <v>190</v>
      </c>
      <c r="D33" s="5" t="s">
        <v>183</v>
      </c>
      <c r="E33" s="5" t="s">
        <v>127</v>
      </c>
      <c r="G33" s="202"/>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row>
    <row r="34" spans="1:43" s="9" customFormat="1">
      <c r="A34" s="29"/>
      <c r="B34" s="4"/>
      <c r="C34" s="38" t="s">
        <v>97</v>
      </c>
      <c r="D34" s="38" t="s">
        <v>97</v>
      </c>
      <c r="E34" s="5"/>
      <c r="AH34" s="10" t="s">
        <v>184</v>
      </c>
    </row>
    <row r="35" spans="1:43">
      <c r="A35" s="97" t="str">
        <f>A15</f>
        <v>Kay County Bridge Raises</v>
      </c>
      <c r="B35" s="89"/>
      <c r="E35" s="145"/>
      <c r="G35" s="9"/>
      <c r="H35" s="9"/>
      <c r="I35" s="9"/>
      <c r="J35" s="9"/>
      <c r="K35" s="9"/>
      <c r="L35" s="9"/>
      <c r="M35" s="9"/>
      <c r="N35" s="9"/>
      <c r="O35" s="9"/>
      <c r="P35" s="9"/>
      <c r="Q35" s="9"/>
      <c r="R35" s="9"/>
      <c r="S35" s="9"/>
      <c r="T35" s="9"/>
      <c r="U35" s="9"/>
      <c r="V35" s="9"/>
      <c r="W35" s="9"/>
      <c r="X35" s="9"/>
      <c r="Y35" s="9"/>
      <c r="Z35" s="9"/>
      <c r="AA35" s="9"/>
      <c r="AF35" s="9"/>
      <c r="AH35" s="10"/>
      <c r="AI35" s="9"/>
      <c r="AJ35" s="9"/>
      <c r="AK35" s="9"/>
      <c r="AL35" s="9"/>
      <c r="AM35" s="9"/>
      <c r="AN35" s="9"/>
      <c r="AO35" s="9"/>
      <c r="AP35" s="9"/>
      <c r="AQ35" s="9"/>
    </row>
    <row r="36" spans="1:43">
      <c r="A36" s="98">
        <f>'Project Information'!$A$16</f>
        <v>14155</v>
      </c>
      <c r="B36" s="28" t="str">
        <f>'Project Information'!$B$16</f>
        <v>Indian Road over I-35</v>
      </c>
      <c r="C36" s="23">
        <f>C16</f>
        <v>17700</v>
      </c>
      <c r="D36" s="23">
        <f>C36*(1.02^(2041-2017))</f>
        <v>28469.339315711484</v>
      </c>
      <c r="E36" s="147">
        <f>IF(C36=0,0,POWER(D36/C36,1/(2040-2010))-1)</f>
        <v>1.5968253219547535E-2</v>
      </c>
      <c r="G36" s="93">
        <f t="shared" ref="G36:AE36" si="1">$G16*POWER(1+$E36,G$8-$G$8)</f>
        <v>17700</v>
      </c>
      <c r="H36" s="93">
        <f t="shared" si="1"/>
        <v>17982.638081985991</v>
      </c>
      <c r="I36" s="93">
        <f t="shared" si="1"/>
        <v>18269.78940043462</v>
      </c>
      <c r="J36" s="93">
        <f t="shared" si="1"/>
        <v>18561.526023848564</v>
      </c>
      <c r="K36" s="93">
        <f t="shared" si="1"/>
        <v>18857.921171538601</v>
      </c>
      <c r="L36" s="93">
        <f t="shared" si="1"/>
        <v>19159.049231999994</v>
      </c>
      <c r="M36" s="93">
        <f t="shared" si="1"/>
        <v>19464.985781582349</v>
      </c>
      <c r="N36" s="93">
        <f t="shared" si="1"/>
        <v>19775.807603457546</v>
      </c>
      <c r="O36" s="93">
        <f t="shared" si="1"/>
        <v>20091.592706890609</v>
      </c>
      <c r="P36" s="93">
        <f t="shared" si="1"/>
        <v>20412.420346818253</v>
      </c>
      <c r="Q36" s="93">
        <f t="shared" si="1"/>
        <v>20738.371043740088</v>
      </c>
      <c r="R36" s="93">
        <f t="shared" si="1"/>
        <v>21069.526603927465</v>
      </c>
      <c r="S36" s="93">
        <f t="shared" si="1"/>
        <v>21405.970139954967</v>
      </c>
      <c r="T36" s="93">
        <f t="shared" si="1"/>
        <v>21747.786091559843</v>
      </c>
      <c r="U36" s="93">
        <f t="shared" si="1"/>
        <v>22095.060246834422</v>
      </c>
      <c r="V36" s="93">
        <f t="shared" si="1"/>
        <v>22447.879763757031</v>
      </c>
      <c r="W36" s="93">
        <f t="shared" si="1"/>
        <v>22806.333192066657</v>
      </c>
      <c r="X36" s="93">
        <f t="shared" si="1"/>
        <v>23170.510495486949</v>
      </c>
      <c r="Y36" s="93">
        <f t="shared" si="1"/>
        <v>23540.503074305067</v>
      </c>
      <c r="Z36" s="93">
        <f t="shared" si="1"/>
        <v>23916.403788311109</v>
      </c>
      <c r="AA36" s="93">
        <f t="shared" si="1"/>
        <v>24298.306980103807</v>
      </c>
      <c r="AB36" s="93">
        <f t="shared" si="1"/>
        <v>24686.308498768405</v>
      </c>
      <c r="AC36" s="93">
        <f t="shared" si="1"/>
        <v>25080.505723932602</v>
      </c>
      <c r="AD36" s="93">
        <f t="shared" si="1"/>
        <v>25480.997590206665</v>
      </c>
      <c r="AE36" s="93">
        <f t="shared" si="1"/>
        <v>25887.884612013768</v>
      </c>
    </row>
    <row r="37" spans="1:43">
      <c r="A37" s="98">
        <f>'Project Information'!$A$17</f>
        <v>14429</v>
      </c>
      <c r="B37" s="28" t="str">
        <f>'Project Information'!$B$17</f>
        <v>North Avenue over I-35</v>
      </c>
      <c r="C37" s="23">
        <f t="shared" ref="C37:C43" si="2">C17</f>
        <v>21300</v>
      </c>
      <c r="D37" s="23">
        <f t="shared" ref="D37:D43" si="3">C37*(1.02^(2041-2017))</f>
        <v>34259.71341382229</v>
      </c>
      <c r="E37" s="147">
        <f t="shared" ref="E37:E44" si="4">IF(C37=0,0,POWER(D37/C37,1/(2040-2010))-1)</f>
        <v>1.5968253219547535E-2</v>
      </c>
      <c r="G37" s="93">
        <f t="shared" ref="G37:AE37" si="5">$G17*POWER(1+$E37,G$8-$G$8)</f>
        <v>21300</v>
      </c>
      <c r="H37" s="93">
        <f t="shared" si="5"/>
        <v>21640.123793576364</v>
      </c>
      <c r="I37" s="93">
        <f t="shared" si="5"/>
        <v>21985.678770014543</v>
      </c>
      <c r="J37" s="93">
        <f t="shared" si="5"/>
        <v>22336.751655817767</v>
      </c>
      <c r="K37" s="93">
        <f t="shared" si="5"/>
        <v>22693.430562360008</v>
      </c>
      <c r="L37" s="93">
        <f t="shared" si="5"/>
        <v>23055.805007999996</v>
      </c>
      <c r="M37" s="93">
        <f t="shared" si="5"/>
        <v>23423.965940548249</v>
      </c>
      <c r="N37" s="93">
        <f t="shared" si="5"/>
        <v>23798.005760092976</v>
      </c>
      <c r="O37" s="93">
        <f t="shared" si="5"/>
        <v>24178.018342190393</v>
      </c>
      <c r="P37" s="93">
        <f t="shared" si="5"/>
        <v>24564.099061425357</v>
      </c>
      <c r="Q37" s="93">
        <f t="shared" si="5"/>
        <v>24956.344815348242</v>
      </c>
      <c r="R37" s="93">
        <f t="shared" si="5"/>
        <v>25354.854048794066</v>
      </c>
      <c r="S37" s="93">
        <f t="shared" si="5"/>
        <v>25759.726778589877</v>
      </c>
      <c r="T37" s="93">
        <f t="shared" si="5"/>
        <v>26171.064618656761</v>
      </c>
      <c r="U37" s="93">
        <f t="shared" si="5"/>
        <v>26588.97080551261</v>
      </c>
      <c r="V37" s="93">
        <f t="shared" si="5"/>
        <v>27013.550224182192</v>
      </c>
      <c r="W37" s="93">
        <f t="shared" si="5"/>
        <v>27444.909434520894</v>
      </c>
      <c r="X37" s="93">
        <f t="shared" si="5"/>
        <v>27883.156697958872</v>
      </c>
      <c r="Y37" s="93">
        <f t="shared" si="5"/>
        <v>28328.4020046722</v>
      </c>
      <c r="Z37" s="93">
        <f t="shared" si="5"/>
        <v>28780.757101187941</v>
      </c>
      <c r="AA37" s="93">
        <f t="shared" si="5"/>
        <v>29240.335518430002</v>
      </c>
      <c r="AB37" s="93">
        <f t="shared" si="5"/>
        <v>29707.252600212825</v>
      </c>
      <c r="AC37" s="93">
        <f t="shared" si="5"/>
        <v>30181.625532190083</v>
      </c>
      <c r="AD37" s="93">
        <f t="shared" si="5"/>
        <v>30663.573371265647</v>
      </c>
      <c r="AE37" s="93">
        <f t="shared" si="5"/>
        <v>31153.217075474193</v>
      </c>
    </row>
    <row r="38" spans="1:43">
      <c r="A38" s="98">
        <f>'Project Information'!$A$18</f>
        <v>14435</v>
      </c>
      <c r="B38" s="28" t="str">
        <f>'Project Information'!$B$18</f>
        <v>Highland Avenue over I-35</v>
      </c>
      <c r="C38" s="23">
        <f t="shared" si="2"/>
        <v>19800</v>
      </c>
      <c r="D38" s="23">
        <f t="shared" si="3"/>
        <v>31847.057539609457</v>
      </c>
      <c r="E38" s="147">
        <f t="shared" si="4"/>
        <v>1.5968253219547535E-2</v>
      </c>
      <c r="G38" s="93">
        <f t="shared" ref="G38:AE38" si="6">$G18*POWER(1+$E38,G$8-$G$8)</f>
        <v>19800</v>
      </c>
      <c r="H38" s="93">
        <f t="shared" si="6"/>
        <v>20116.171413747041</v>
      </c>
      <c r="I38" s="93">
        <f t="shared" si="6"/>
        <v>20437.391532689577</v>
      </c>
      <c r="J38" s="93">
        <f t="shared" si="6"/>
        <v>20763.740975830598</v>
      </c>
      <c r="K38" s="93">
        <f t="shared" si="6"/>
        <v>21095.301649517754</v>
      </c>
      <c r="L38" s="93">
        <f t="shared" si="6"/>
        <v>21432.156767999993</v>
      </c>
      <c r="M38" s="93">
        <f t="shared" si="6"/>
        <v>21774.390874312456</v>
      </c>
      <c r="N38" s="93">
        <f t="shared" si="6"/>
        <v>22122.089861494878</v>
      </c>
      <c r="O38" s="93">
        <f t="shared" si="6"/>
        <v>22475.340994148817</v>
      </c>
      <c r="P38" s="93">
        <f t="shared" si="6"/>
        <v>22834.232930339065</v>
      </c>
      <c r="Q38" s="93">
        <f t="shared" si="6"/>
        <v>23198.855743844844</v>
      </c>
      <c r="R38" s="93">
        <f t="shared" si="6"/>
        <v>23569.300946766314</v>
      </c>
      <c r="S38" s="93">
        <f t="shared" si="6"/>
        <v>23945.661512491995</v>
      </c>
      <c r="T38" s="93">
        <f t="shared" si="6"/>
        <v>24328.031899033045</v>
      </c>
      <c r="U38" s="93">
        <f t="shared" si="6"/>
        <v>24716.508072730034</v>
      </c>
      <c r="V38" s="93">
        <f t="shared" si="6"/>
        <v>25111.187532338376</v>
      </c>
      <c r="W38" s="93">
        <f t="shared" si="6"/>
        <v>25512.169333498296</v>
      </c>
      <c r="X38" s="93">
        <f t="shared" si="6"/>
        <v>25919.554113595572</v>
      </c>
      <c r="Y38" s="93">
        <f t="shared" si="6"/>
        <v>26333.444117019229</v>
      </c>
      <c r="Z38" s="93">
        <f t="shared" si="6"/>
        <v>26753.943220822595</v>
      </c>
      <c r="AA38" s="93">
        <f t="shared" si="6"/>
        <v>27181.156960794087</v>
      </c>
      <c r="AB38" s="93">
        <f t="shared" si="6"/>
        <v>27615.192557944316</v>
      </c>
      <c r="AC38" s="93">
        <f t="shared" si="6"/>
        <v>28056.158945416133</v>
      </c>
      <c r="AD38" s="93">
        <f t="shared" si="6"/>
        <v>28504.166795824403</v>
      </c>
      <c r="AE38" s="93">
        <f t="shared" si="6"/>
        <v>28959.328549032351</v>
      </c>
    </row>
    <row r="39" spans="1:43">
      <c r="A39" s="98">
        <f>'Project Information'!A19</f>
        <v>14437</v>
      </c>
      <c r="B39" s="28" t="str">
        <f>'Project Information'!$B$19</f>
        <v>Hartford Avenue over I-35</v>
      </c>
      <c r="C39" s="23">
        <f t="shared" si="2"/>
        <v>19800</v>
      </c>
      <c r="D39" s="23">
        <f t="shared" si="3"/>
        <v>31847.057539609457</v>
      </c>
      <c r="E39" s="147">
        <f t="shared" si="4"/>
        <v>1.5968253219547535E-2</v>
      </c>
      <c r="G39" s="93">
        <f t="shared" ref="G39:AE39" si="7">$G19*POWER(1+$E39,G$8-$G$8)</f>
        <v>19800</v>
      </c>
      <c r="H39" s="93">
        <f t="shared" si="7"/>
        <v>20116.171413747041</v>
      </c>
      <c r="I39" s="93">
        <f t="shared" si="7"/>
        <v>20437.391532689577</v>
      </c>
      <c r="J39" s="93">
        <f t="shared" si="7"/>
        <v>20763.740975830598</v>
      </c>
      <c r="K39" s="93">
        <f t="shared" si="7"/>
        <v>21095.301649517754</v>
      </c>
      <c r="L39" s="93">
        <f t="shared" si="7"/>
        <v>21432.156767999993</v>
      </c>
      <c r="M39" s="93">
        <f t="shared" si="7"/>
        <v>21774.390874312456</v>
      </c>
      <c r="N39" s="93">
        <f t="shared" si="7"/>
        <v>22122.089861494878</v>
      </c>
      <c r="O39" s="93">
        <f t="shared" si="7"/>
        <v>22475.340994148817</v>
      </c>
      <c r="P39" s="93">
        <f t="shared" si="7"/>
        <v>22834.232930339065</v>
      </c>
      <c r="Q39" s="93">
        <f t="shared" si="7"/>
        <v>23198.855743844844</v>
      </c>
      <c r="R39" s="93">
        <f t="shared" si="7"/>
        <v>23569.300946766314</v>
      </c>
      <c r="S39" s="93">
        <f t="shared" si="7"/>
        <v>23945.661512491995</v>
      </c>
      <c r="T39" s="93">
        <f t="shared" si="7"/>
        <v>24328.031899033045</v>
      </c>
      <c r="U39" s="93">
        <f t="shared" si="7"/>
        <v>24716.508072730034</v>
      </c>
      <c r="V39" s="93">
        <f t="shared" si="7"/>
        <v>25111.187532338376</v>
      </c>
      <c r="W39" s="93">
        <f t="shared" si="7"/>
        <v>25512.169333498296</v>
      </c>
      <c r="X39" s="93">
        <f t="shared" si="7"/>
        <v>25919.554113595572</v>
      </c>
      <c r="Y39" s="93">
        <f t="shared" si="7"/>
        <v>26333.444117019229</v>
      </c>
      <c r="Z39" s="93">
        <f t="shared" si="7"/>
        <v>26753.943220822595</v>
      </c>
      <c r="AA39" s="93">
        <f t="shared" si="7"/>
        <v>27181.156960794087</v>
      </c>
      <c r="AB39" s="93">
        <f t="shared" si="7"/>
        <v>27615.192557944316</v>
      </c>
      <c r="AC39" s="93">
        <f t="shared" si="7"/>
        <v>28056.158945416133</v>
      </c>
      <c r="AD39" s="93">
        <f t="shared" si="7"/>
        <v>28504.166795824403</v>
      </c>
      <c r="AE39" s="93">
        <f t="shared" si="7"/>
        <v>28959.328549032351</v>
      </c>
    </row>
    <row r="40" spans="1:43">
      <c r="A40" s="98">
        <f>'Project Information'!A20</f>
        <v>15145</v>
      </c>
      <c r="B40" s="28" t="str">
        <f>'Project Information'!$B$20</f>
        <v>Coleman Road over I-35</v>
      </c>
      <c r="C40" s="23">
        <f t="shared" si="2"/>
        <v>19500</v>
      </c>
      <c r="D40" s="23">
        <f t="shared" si="3"/>
        <v>31364.526364766887</v>
      </c>
      <c r="E40" s="147">
        <f t="shared" si="4"/>
        <v>1.5968253219547535E-2</v>
      </c>
      <c r="G40" s="93">
        <f t="shared" ref="G40:AE40" si="8">$G20*POWER(1+$E40,G$8-$G$8)</f>
        <v>19500</v>
      </c>
      <c r="H40" s="93">
        <f t="shared" si="8"/>
        <v>19811.380937781178</v>
      </c>
      <c r="I40" s="93">
        <f t="shared" si="8"/>
        <v>20127.734085224583</v>
      </c>
      <c r="J40" s="93">
        <f t="shared" si="8"/>
        <v>20449.138839833166</v>
      </c>
      <c r="K40" s="93">
        <f t="shared" si="8"/>
        <v>20775.675866949307</v>
      </c>
      <c r="L40" s="93">
        <f t="shared" si="8"/>
        <v>21107.427119999997</v>
      </c>
      <c r="M40" s="93">
        <f t="shared" si="8"/>
        <v>21444.475861065297</v>
      </c>
      <c r="N40" s="93">
        <f t="shared" si="8"/>
        <v>21786.906681775261</v>
      </c>
      <c r="O40" s="93">
        <f t="shared" si="8"/>
        <v>22134.805524540501</v>
      </c>
      <c r="P40" s="93">
        <f t="shared" si="8"/>
        <v>22488.259704121807</v>
      </c>
      <c r="Q40" s="93">
        <f t="shared" si="8"/>
        <v>22847.357929544163</v>
      </c>
      <c r="R40" s="93">
        <f t="shared" si="8"/>
        <v>23212.190326360764</v>
      </c>
      <c r="S40" s="93">
        <f t="shared" si="8"/>
        <v>23582.84845927242</v>
      </c>
      <c r="T40" s="93">
        <f t="shared" si="8"/>
        <v>23959.425355108302</v>
      </c>
      <c r="U40" s="93">
        <f t="shared" si="8"/>
        <v>24342.015526173516</v>
      </c>
      <c r="V40" s="93">
        <f t="shared" si="8"/>
        <v>24730.71499396961</v>
      </c>
      <c r="W40" s="93">
        <f t="shared" si="8"/>
        <v>25125.621313293777</v>
      </c>
      <c r="X40" s="93">
        <f t="shared" si="8"/>
        <v>25526.83359672291</v>
      </c>
      <c r="Y40" s="93">
        <f t="shared" si="8"/>
        <v>25934.452539488633</v>
      </c>
      <c r="Z40" s="93">
        <f t="shared" si="8"/>
        <v>26348.580444749525</v>
      </c>
      <c r="AA40" s="93">
        <f t="shared" si="8"/>
        <v>26769.321249266904</v>
      </c>
      <c r="AB40" s="93">
        <f t="shared" si="8"/>
        <v>27196.780549490613</v>
      </c>
      <c r="AC40" s="93">
        <f t="shared" si="8"/>
        <v>27631.065628061344</v>
      </c>
      <c r="AD40" s="93">
        <f t="shared" si="8"/>
        <v>28072.285480736158</v>
      </c>
      <c r="AE40" s="93">
        <f t="shared" si="8"/>
        <v>28520.550843743978</v>
      </c>
    </row>
    <row r="41" spans="1:43" s="9" customFormat="1">
      <c r="A41" s="98">
        <f>'Project Information'!A21</f>
        <v>15146</v>
      </c>
      <c r="B41" s="28" t="str">
        <f>'Project Information'!$B$21</f>
        <v>Chrysler Avenue over I-35</v>
      </c>
      <c r="C41" s="23">
        <f t="shared" si="2"/>
        <v>19500</v>
      </c>
      <c r="D41" s="23">
        <f t="shared" si="3"/>
        <v>31364.526364766887</v>
      </c>
      <c r="E41" s="147">
        <f t="shared" ref="E41:E43" si="9">IF(C41=0,0,POWER(D41/C41,1/(2040-2010))-1)</f>
        <v>1.5968253219547535E-2</v>
      </c>
      <c r="G41" s="93">
        <f t="shared" ref="G41:AE41" si="10">$G21*POWER(1+$E41,G$8-$G$8)</f>
        <v>19500</v>
      </c>
      <c r="H41" s="93">
        <f t="shared" si="10"/>
        <v>19811.380937781178</v>
      </c>
      <c r="I41" s="93">
        <f t="shared" si="10"/>
        <v>20127.734085224583</v>
      </c>
      <c r="J41" s="93">
        <f t="shared" si="10"/>
        <v>20449.138839833166</v>
      </c>
      <c r="K41" s="93">
        <f t="shared" si="10"/>
        <v>20775.675866949307</v>
      </c>
      <c r="L41" s="93">
        <f t="shared" si="10"/>
        <v>21107.427119999997</v>
      </c>
      <c r="M41" s="93">
        <f t="shared" si="10"/>
        <v>21444.475861065297</v>
      </c>
      <c r="N41" s="93">
        <f t="shared" si="10"/>
        <v>21786.906681775261</v>
      </c>
      <c r="O41" s="93">
        <f t="shared" si="10"/>
        <v>22134.805524540501</v>
      </c>
      <c r="P41" s="93">
        <f t="shared" si="10"/>
        <v>22488.259704121807</v>
      </c>
      <c r="Q41" s="93">
        <f t="shared" si="10"/>
        <v>22847.357929544163</v>
      </c>
      <c r="R41" s="93">
        <f t="shared" si="10"/>
        <v>23212.190326360764</v>
      </c>
      <c r="S41" s="93">
        <f t="shared" si="10"/>
        <v>23582.84845927242</v>
      </c>
      <c r="T41" s="93">
        <f t="shared" si="10"/>
        <v>23959.425355108302</v>
      </c>
      <c r="U41" s="93">
        <f t="shared" si="10"/>
        <v>24342.015526173516</v>
      </c>
      <c r="V41" s="93">
        <f t="shared" si="10"/>
        <v>24730.71499396961</v>
      </c>
      <c r="W41" s="93">
        <f t="shared" si="10"/>
        <v>25125.621313293777</v>
      </c>
      <c r="X41" s="93">
        <f t="shared" si="10"/>
        <v>25526.83359672291</v>
      </c>
      <c r="Y41" s="93">
        <f t="shared" si="10"/>
        <v>25934.452539488633</v>
      </c>
      <c r="Z41" s="93">
        <f t="shared" si="10"/>
        <v>26348.580444749525</v>
      </c>
      <c r="AA41" s="93">
        <f t="shared" si="10"/>
        <v>26769.321249266904</v>
      </c>
      <c r="AB41" s="93">
        <f t="shared" si="10"/>
        <v>27196.780549490613</v>
      </c>
      <c r="AC41" s="93">
        <f t="shared" si="10"/>
        <v>27631.065628061344</v>
      </c>
      <c r="AD41" s="93">
        <f t="shared" si="10"/>
        <v>28072.285480736158</v>
      </c>
      <c r="AE41" s="93">
        <f t="shared" si="10"/>
        <v>28520.550843743978</v>
      </c>
      <c r="AF41"/>
      <c r="AH41"/>
      <c r="AI41"/>
      <c r="AJ41"/>
      <c r="AK41"/>
      <c r="AL41"/>
      <c r="AM41"/>
      <c r="AN41"/>
      <c r="AO41"/>
      <c r="AP41"/>
      <c r="AQ41"/>
    </row>
    <row r="42" spans="1:43" s="9" customFormat="1">
      <c r="A42" s="98">
        <f>'Project Information'!A22</f>
        <v>15147</v>
      </c>
      <c r="B42" s="28" t="str">
        <f>'Project Information'!$B$22</f>
        <v>Ferguson Avenue over I-35</v>
      </c>
      <c r="C42" s="23">
        <f t="shared" si="2"/>
        <v>19500</v>
      </c>
      <c r="D42" s="23">
        <f t="shared" si="3"/>
        <v>31364.526364766887</v>
      </c>
      <c r="E42" s="147">
        <f t="shared" si="9"/>
        <v>1.5968253219547535E-2</v>
      </c>
      <c r="G42" s="93">
        <f t="shared" ref="G42:AE42" si="11">$G22*POWER(1+$E42,G$8-$G$8)</f>
        <v>19500</v>
      </c>
      <c r="H42" s="93">
        <f t="shared" si="11"/>
        <v>19811.380937781178</v>
      </c>
      <c r="I42" s="93">
        <f t="shared" si="11"/>
        <v>20127.734085224583</v>
      </c>
      <c r="J42" s="93">
        <f t="shared" si="11"/>
        <v>20449.138839833166</v>
      </c>
      <c r="K42" s="93">
        <f t="shared" si="11"/>
        <v>20775.675866949307</v>
      </c>
      <c r="L42" s="93">
        <f t="shared" si="11"/>
        <v>21107.427119999997</v>
      </c>
      <c r="M42" s="93">
        <f t="shared" si="11"/>
        <v>21444.475861065297</v>
      </c>
      <c r="N42" s="93">
        <f t="shared" si="11"/>
        <v>21786.906681775261</v>
      </c>
      <c r="O42" s="93">
        <f t="shared" si="11"/>
        <v>22134.805524540501</v>
      </c>
      <c r="P42" s="93">
        <f t="shared" si="11"/>
        <v>22488.259704121807</v>
      </c>
      <c r="Q42" s="93">
        <f t="shared" si="11"/>
        <v>22847.357929544163</v>
      </c>
      <c r="R42" s="93">
        <f t="shared" si="11"/>
        <v>23212.190326360764</v>
      </c>
      <c r="S42" s="93">
        <f t="shared" si="11"/>
        <v>23582.84845927242</v>
      </c>
      <c r="T42" s="93">
        <f t="shared" si="11"/>
        <v>23959.425355108302</v>
      </c>
      <c r="U42" s="93">
        <f t="shared" si="11"/>
        <v>24342.015526173516</v>
      </c>
      <c r="V42" s="93">
        <f t="shared" si="11"/>
        <v>24730.71499396961</v>
      </c>
      <c r="W42" s="93">
        <f t="shared" si="11"/>
        <v>25125.621313293777</v>
      </c>
      <c r="X42" s="93">
        <f t="shared" si="11"/>
        <v>25526.83359672291</v>
      </c>
      <c r="Y42" s="93">
        <f t="shared" si="11"/>
        <v>25934.452539488633</v>
      </c>
      <c r="Z42" s="93">
        <f t="shared" si="11"/>
        <v>26348.580444749525</v>
      </c>
      <c r="AA42" s="93">
        <f t="shared" si="11"/>
        <v>26769.321249266904</v>
      </c>
      <c r="AB42" s="93">
        <f t="shared" si="11"/>
        <v>27196.780549490613</v>
      </c>
      <c r="AC42" s="93">
        <f t="shared" si="11"/>
        <v>27631.065628061344</v>
      </c>
      <c r="AD42" s="93">
        <f t="shared" si="11"/>
        <v>28072.285480736158</v>
      </c>
      <c r="AE42" s="93">
        <f t="shared" si="11"/>
        <v>28520.550843743978</v>
      </c>
    </row>
    <row r="43" spans="1:43" s="9" customFormat="1">
      <c r="A43" s="98">
        <f>'Project Information'!A23</f>
        <v>15149</v>
      </c>
      <c r="B43" s="28" t="str">
        <f>'Project Information'!$B$23</f>
        <v>Adobe Road over I-35</v>
      </c>
      <c r="C43" s="23">
        <f t="shared" si="2"/>
        <v>18000</v>
      </c>
      <c r="D43" s="23">
        <f t="shared" si="3"/>
        <v>28951.870490554051</v>
      </c>
      <c r="E43" s="147">
        <f t="shared" si="9"/>
        <v>1.5968253219547535E-2</v>
      </c>
      <c r="G43" s="93">
        <f t="shared" ref="G43:AE43" si="12">$G23*POWER(1+$E43,G$8-$G$8)</f>
        <v>18000</v>
      </c>
      <c r="H43" s="93">
        <f t="shared" si="12"/>
        <v>18287.428557951855</v>
      </c>
      <c r="I43" s="93">
        <f t="shared" si="12"/>
        <v>18579.446847899613</v>
      </c>
      <c r="J43" s="93">
        <f t="shared" si="12"/>
        <v>18876.128159846001</v>
      </c>
      <c r="K43" s="93">
        <f t="shared" si="12"/>
        <v>19177.546954107052</v>
      </c>
      <c r="L43" s="93">
        <f t="shared" si="12"/>
        <v>19483.778879999994</v>
      </c>
      <c r="M43" s="93">
        <f t="shared" si="12"/>
        <v>19794.900794829508</v>
      </c>
      <c r="N43" s="93">
        <f t="shared" si="12"/>
        <v>20110.990783177163</v>
      </c>
      <c r="O43" s="93">
        <f t="shared" si="12"/>
        <v>20432.128176498925</v>
      </c>
      <c r="P43" s="93">
        <f t="shared" si="12"/>
        <v>20758.393573035512</v>
      </c>
      <c r="Q43" s="93">
        <f t="shared" si="12"/>
        <v>21089.868858040769</v>
      </c>
      <c r="R43" s="93">
        <f t="shared" si="12"/>
        <v>21426.637224333015</v>
      </c>
      <c r="S43" s="93">
        <f t="shared" si="12"/>
        <v>21768.783193174542</v>
      </c>
      <c r="T43" s="93">
        <f t="shared" si="12"/>
        <v>22116.392635484586</v>
      </c>
      <c r="U43" s="93">
        <f t="shared" si="12"/>
        <v>22469.55279339094</v>
      </c>
      <c r="V43" s="93">
        <f t="shared" si="12"/>
        <v>22828.352302125793</v>
      </c>
      <c r="W43" s="93">
        <f t="shared" si="12"/>
        <v>23192.881212271179</v>
      </c>
      <c r="X43" s="93">
        <f t="shared" si="12"/>
        <v>23563.231012359611</v>
      </c>
      <c r="Y43" s="93">
        <f t="shared" si="12"/>
        <v>23939.494651835663</v>
      </c>
      <c r="Z43" s="93">
        <f t="shared" si="12"/>
        <v>24321.766564384176</v>
      </c>
      <c r="AA43" s="93">
        <f t="shared" si="12"/>
        <v>24710.14269163099</v>
      </c>
      <c r="AB43" s="93">
        <f t="shared" si="12"/>
        <v>25104.720507222108</v>
      </c>
      <c r="AC43" s="93">
        <f t="shared" si="12"/>
        <v>25505.599041287394</v>
      </c>
      <c r="AD43" s="93">
        <f t="shared" si="12"/>
        <v>25912.878905294914</v>
      </c>
      <c r="AE43" s="93">
        <f t="shared" si="12"/>
        <v>26326.662317302136</v>
      </c>
    </row>
    <row r="44" spans="1:43" s="9" customFormat="1">
      <c r="A44" s="99" t="s">
        <v>185</v>
      </c>
      <c r="B44" s="28"/>
      <c r="C44" s="95">
        <f>SUM(C36:C43)</f>
        <v>155100</v>
      </c>
      <c r="D44" s="95">
        <f>SUM(D36:D43)</f>
        <v>249468.61739360736</v>
      </c>
      <c r="E44" s="148">
        <f t="shared" si="4"/>
        <v>1.5968253219547535E-2</v>
      </c>
      <c r="G44" s="93">
        <f>SUM(G36:G43)</f>
        <v>155100</v>
      </c>
      <c r="H44" s="93">
        <f t="shared" ref="H44:AE44" si="13">SUM(H36:H43)</f>
        <v>157576.67607435182</v>
      </c>
      <c r="I44" s="93">
        <f t="shared" si="13"/>
        <v>160092.90033940171</v>
      </c>
      <c r="J44" s="93">
        <f t="shared" si="13"/>
        <v>162649.30431067303</v>
      </c>
      <c r="K44" s="93">
        <f t="shared" si="13"/>
        <v>165246.52958788912</v>
      </c>
      <c r="L44" s="93">
        <f t="shared" si="13"/>
        <v>167885.22801599995</v>
      </c>
      <c r="M44" s="93">
        <f t="shared" si="13"/>
        <v>170566.0618487809</v>
      </c>
      <c r="N44" s="93">
        <f t="shared" si="13"/>
        <v>173289.70391504324</v>
      </c>
      <c r="O44" s="93">
        <f t="shared" si="13"/>
        <v>176056.83778749907</v>
      </c>
      <c r="P44" s="93">
        <f t="shared" si="13"/>
        <v>178868.15795432267</v>
      </c>
      <c r="Q44" s="93">
        <f t="shared" si="13"/>
        <v>181724.36999345131</v>
      </c>
      <c r="R44" s="93">
        <f t="shared" si="13"/>
        <v>184626.19074966945</v>
      </c>
      <c r="S44" s="93">
        <f t="shared" si="13"/>
        <v>187574.34851452062</v>
      </c>
      <c r="T44" s="93">
        <f t="shared" si="13"/>
        <v>190569.58320909218</v>
      </c>
      <c r="U44" s="93">
        <f t="shared" si="13"/>
        <v>193612.64656971858</v>
      </c>
      <c r="V44" s="93">
        <f t="shared" si="13"/>
        <v>196704.30233665058</v>
      </c>
      <c r="W44" s="93">
        <f t="shared" si="13"/>
        <v>199845.32644573666</v>
      </c>
      <c r="X44" s="93">
        <f t="shared" si="13"/>
        <v>203036.5072231653</v>
      </c>
      <c r="Y44" s="93">
        <f t="shared" si="13"/>
        <v>206278.64558331732</v>
      </c>
      <c r="Z44" s="93">
        <f t="shared" si="13"/>
        <v>209572.555229777</v>
      </c>
      <c r="AA44" s="93">
        <f t="shared" si="13"/>
        <v>212919.0628595537</v>
      </c>
      <c r="AB44" s="93">
        <f t="shared" si="13"/>
        <v>216319.00837056382</v>
      </c>
      <c r="AC44" s="93">
        <f t="shared" si="13"/>
        <v>219773.24507242633</v>
      </c>
      <c r="AD44" s="93">
        <f t="shared" si="13"/>
        <v>223282.63990062458</v>
      </c>
      <c r="AE44" s="93">
        <f t="shared" si="13"/>
        <v>226848.07363408673</v>
      </c>
    </row>
    <row r="45" spans="1:43" s="9" customFormat="1">
      <c r="A45" s="97" t="str">
        <f>A25</f>
        <v>Kay County Bridge Reconstructions</v>
      </c>
      <c r="B45" s="89"/>
      <c r="E45" s="2"/>
    </row>
    <row r="46" spans="1:43" s="9" customFormat="1">
      <c r="A46" s="98">
        <f>'Project Information'!$A$26</f>
        <v>14408</v>
      </c>
      <c r="B46" s="28" t="str">
        <f>B26</f>
        <v>I-35 SB over US 60</v>
      </c>
      <c r="C46" s="23">
        <f t="shared" ref="C46:C47" si="14">C26</f>
        <v>8600</v>
      </c>
      <c r="D46" s="23">
        <f t="shared" ref="D46:D47" si="15">C46*(1.02^(2041-2017))</f>
        <v>13832.560345486936</v>
      </c>
      <c r="E46" s="147">
        <f t="shared" ref="E46:E48" si="16">IF(C46=0,0,POWER(D46/C46,1/(2040-2010))-1)</f>
        <v>1.5968253219547535E-2</v>
      </c>
      <c r="G46" s="93">
        <f t="shared" ref="G46:AE46" si="17">$G26*POWER(1+$E46,G$8-$G$8)</f>
        <v>8600</v>
      </c>
      <c r="H46" s="93">
        <f t="shared" si="17"/>
        <v>8737.3269776881079</v>
      </c>
      <c r="I46" s="93">
        <f t="shared" si="17"/>
        <v>8876.8468273298149</v>
      </c>
      <c r="J46" s="93">
        <f t="shared" si="17"/>
        <v>9018.5945652597547</v>
      </c>
      <c r="K46" s="93">
        <f t="shared" si="17"/>
        <v>9162.6057669622569</v>
      </c>
      <c r="L46" s="93">
        <f t="shared" si="17"/>
        <v>9308.9165759999978</v>
      </c>
      <c r="M46" s="93">
        <f t="shared" si="17"/>
        <v>9457.5637130852083</v>
      </c>
      <c r="N46" s="93">
        <f t="shared" si="17"/>
        <v>9608.5844852957562</v>
      </c>
      <c r="O46" s="93">
        <f t="shared" si="17"/>
        <v>9762.0167954383742</v>
      </c>
      <c r="P46" s="93">
        <f t="shared" si="17"/>
        <v>9917.8991515614125</v>
      </c>
      <c r="Q46" s="93">
        <f t="shared" si="17"/>
        <v>10076.270676619477</v>
      </c>
      <c r="R46" s="93">
        <f t="shared" si="17"/>
        <v>10237.171118292441</v>
      </c>
      <c r="S46" s="93">
        <f t="shared" si="17"/>
        <v>10400.640858961171</v>
      </c>
      <c r="T46" s="93">
        <f t="shared" si="17"/>
        <v>10566.720925842636</v>
      </c>
      <c r="U46" s="93">
        <f t="shared" si="17"/>
        <v>10735.453001286782</v>
      </c>
      <c r="V46" s="93">
        <f t="shared" si="17"/>
        <v>10906.87943323788</v>
      </c>
      <c r="W46" s="93">
        <f t="shared" si="17"/>
        <v>11081.043245862897</v>
      </c>
      <c r="X46" s="93">
        <f t="shared" si="17"/>
        <v>11257.988150349593</v>
      </c>
      <c r="Y46" s="93">
        <f t="shared" si="17"/>
        <v>11437.758555877039</v>
      </c>
      <c r="Z46" s="93">
        <f t="shared" si="17"/>
        <v>11620.399580761328</v>
      </c>
      <c r="AA46" s="93">
        <f t="shared" si="17"/>
        <v>11805.957063779249</v>
      </c>
      <c r="AB46" s="93">
        <f t="shared" si="17"/>
        <v>11994.477575672783</v>
      </c>
      <c r="AC46" s="93">
        <f t="shared" si="17"/>
        <v>12186.00843083731</v>
      </c>
      <c r="AD46" s="93">
        <f t="shared" si="17"/>
        <v>12380.597699196458</v>
      </c>
      <c r="AE46" s="93">
        <f t="shared" si="17"/>
        <v>12578.294218266576</v>
      </c>
    </row>
    <row r="47" spans="1:43" s="9" customFormat="1">
      <c r="A47" s="98">
        <f>'Project Information'!$A$27</f>
        <v>14409</v>
      </c>
      <c r="B47" s="28" t="str">
        <f>B27</f>
        <v>I-35 NB over US 60</v>
      </c>
      <c r="C47" s="23">
        <f t="shared" si="14"/>
        <v>8600</v>
      </c>
      <c r="D47" s="23">
        <f t="shared" si="15"/>
        <v>13832.560345486936</v>
      </c>
      <c r="E47" s="147">
        <f t="shared" si="16"/>
        <v>1.5968253219547535E-2</v>
      </c>
      <c r="G47" s="93">
        <f t="shared" ref="G47:AE47" si="18">$G27*POWER(1+$E47,G$8-$G$8)</f>
        <v>8600</v>
      </c>
      <c r="H47" s="93">
        <f t="shared" si="18"/>
        <v>8737.3269776881079</v>
      </c>
      <c r="I47" s="93">
        <f t="shared" si="18"/>
        <v>8876.8468273298149</v>
      </c>
      <c r="J47" s="93">
        <f t="shared" si="18"/>
        <v>9018.5945652597547</v>
      </c>
      <c r="K47" s="93">
        <f t="shared" si="18"/>
        <v>9162.6057669622569</v>
      </c>
      <c r="L47" s="93">
        <f t="shared" si="18"/>
        <v>9308.9165759999978</v>
      </c>
      <c r="M47" s="93">
        <f t="shared" si="18"/>
        <v>9457.5637130852083</v>
      </c>
      <c r="N47" s="93">
        <f t="shared" si="18"/>
        <v>9608.5844852957562</v>
      </c>
      <c r="O47" s="93">
        <f t="shared" si="18"/>
        <v>9762.0167954383742</v>
      </c>
      <c r="P47" s="93">
        <f t="shared" si="18"/>
        <v>9917.8991515614125</v>
      </c>
      <c r="Q47" s="93">
        <f t="shared" si="18"/>
        <v>10076.270676619477</v>
      </c>
      <c r="R47" s="93">
        <f t="shared" si="18"/>
        <v>10237.171118292441</v>
      </c>
      <c r="S47" s="93">
        <f t="shared" si="18"/>
        <v>10400.640858961171</v>
      </c>
      <c r="T47" s="93">
        <f t="shared" si="18"/>
        <v>10566.720925842636</v>
      </c>
      <c r="U47" s="93">
        <f t="shared" si="18"/>
        <v>10735.453001286782</v>
      </c>
      <c r="V47" s="93">
        <f t="shared" si="18"/>
        <v>10906.87943323788</v>
      </c>
      <c r="W47" s="93">
        <f t="shared" si="18"/>
        <v>11081.043245862897</v>
      </c>
      <c r="X47" s="93">
        <f t="shared" si="18"/>
        <v>11257.988150349593</v>
      </c>
      <c r="Y47" s="93">
        <f t="shared" si="18"/>
        <v>11437.758555877039</v>
      </c>
      <c r="Z47" s="93">
        <f t="shared" si="18"/>
        <v>11620.399580761328</v>
      </c>
      <c r="AA47" s="93">
        <f t="shared" si="18"/>
        <v>11805.957063779249</v>
      </c>
      <c r="AB47" s="93">
        <f t="shared" si="18"/>
        <v>11994.477575672783</v>
      </c>
      <c r="AC47" s="93">
        <f t="shared" si="18"/>
        <v>12186.00843083731</v>
      </c>
      <c r="AD47" s="93">
        <f t="shared" si="18"/>
        <v>12380.597699196458</v>
      </c>
      <c r="AE47" s="93">
        <f t="shared" si="18"/>
        <v>12578.294218266576</v>
      </c>
    </row>
    <row r="48" spans="1:43" s="9" customFormat="1">
      <c r="A48" s="99" t="s">
        <v>185</v>
      </c>
      <c r="B48" s="28"/>
      <c r="C48" s="95">
        <f>SUM(C46:C47)</f>
        <v>17200</v>
      </c>
      <c r="D48" s="95">
        <f>SUM(D46:D47)</f>
        <v>27665.120690973872</v>
      </c>
      <c r="E48" s="148">
        <f t="shared" si="16"/>
        <v>1.5968253219547535E-2</v>
      </c>
      <c r="G48" s="95">
        <f t="shared" ref="G48:AE48" si="19">SUM(G46:G47)</f>
        <v>17200</v>
      </c>
      <c r="H48" s="95">
        <f t="shared" si="19"/>
        <v>17474.653955376216</v>
      </c>
      <c r="I48" s="95">
        <f t="shared" si="19"/>
        <v>17753.69365465963</v>
      </c>
      <c r="J48" s="95">
        <f t="shared" si="19"/>
        <v>18037.189130519509</v>
      </c>
      <c r="K48" s="95">
        <f t="shared" si="19"/>
        <v>18325.211533924514</v>
      </c>
      <c r="L48" s="95">
        <f t="shared" si="19"/>
        <v>18617.833151999996</v>
      </c>
      <c r="M48" s="95">
        <f t="shared" si="19"/>
        <v>18915.127426170417</v>
      </c>
      <c r="N48" s="95">
        <f t="shared" si="19"/>
        <v>19217.168970591512</v>
      </c>
      <c r="O48" s="95">
        <f t="shared" si="19"/>
        <v>19524.033590876748</v>
      </c>
      <c r="P48" s="95">
        <f t="shared" si="19"/>
        <v>19835.798303122825</v>
      </c>
      <c r="Q48" s="95">
        <f t="shared" si="19"/>
        <v>20152.541353238954</v>
      </c>
      <c r="R48" s="95">
        <f t="shared" si="19"/>
        <v>20474.342236584882</v>
      </c>
      <c r="S48" s="95">
        <f t="shared" si="19"/>
        <v>20801.281717922342</v>
      </c>
      <c r="T48" s="95">
        <f t="shared" si="19"/>
        <v>21133.441851685271</v>
      </c>
      <c r="U48" s="95">
        <f t="shared" si="19"/>
        <v>21470.906002573563</v>
      </c>
      <c r="V48" s="95">
        <f t="shared" si="19"/>
        <v>21813.75886647576</v>
      </c>
      <c r="W48" s="95">
        <f t="shared" si="19"/>
        <v>22162.086491725793</v>
      </c>
      <c r="X48" s="95">
        <f t="shared" si="19"/>
        <v>22515.976300699185</v>
      </c>
      <c r="Y48" s="95">
        <f t="shared" si="19"/>
        <v>22875.517111754078</v>
      </c>
      <c r="Z48" s="95">
        <f t="shared" si="19"/>
        <v>23240.799161522657</v>
      </c>
      <c r="AA48" s="95">
        <f t="shared" si="19"/>
        <v>23611.914127558499</v>
      </c>
      <c r="AB48" s="95">
        <f t="shared" si="19"/>
        <v>23988.955151345566</v>
      </c>
      <c r="AC48" s="95">
        <f t="shared" si="19"/>
        <v>24372.01686167462</v>
      </c>
      <c r="AD48" s="95">
        <f t="shared" si="19"/>
        <v>24761.195398392916</v>
      </c>
      <c r="AE48" s="95">
        <f t="shared" si="19"/>
        <v>25156.588436533151</v>
      </c>
    </row>
    <row r="49" spans="1:43" s="9" customFormat="1">
      <c r="A49" s="100" t="s">
        <v>0</v>
      </c>
      <c r="C49" s="96">
        <f>SUM(C44,C48)</f>
        <v>172300</v>
      </c>
      <c r="D49" s="96">
        <f>SUM(D44,D48)</f>
        <v>277133.73808458121</v>
      </c>
      <c r="E49" s="149">
        <f>IF(C49=0,0,POWER(D49/C49,1/(2040-2010))-1)</f>
        <v>1.5968253219547535E-2</v>
      </c>
      <c r="G49" s="96">
        <f>SUM(G44,G48)</f>
        <v>172300</v>
      </c>
      <c r="H49" s="96">
        <f t="shared" ref="H49:AE49" si="20">SUM(H44,H48)</f>
        <v>175051.33002972804</v>
      </c>
      <c r="I49" s="96">
        <f t="shared" si="20"/>
        <v>177846.59399406135</v>
      </c>
      <c r="J49" s="96">
        <f t="shared" si="20"/>
        <v>180686.49344119255</v>
      </c>
      <c r="K49" s="96">
        <f t="shared" si="20"/>
        <v>183571.74112181363</v>
      </c>
      <c r="L49" s="96">
        <f t="shared" si="20"/>
        <v>186503.06116799996</v>
      </c>
      <c r="M49" s="96">
        <f t="shared" si="20"/>
        <v>189481.18927495132</v>
      </c>
      <c r="N49" s="96">
        <f t="shared" si="20"/>
        <v>192506.87288563474</v>
      </c>
      <c r="O49" s="96">
        <f t="shared" si="20"/>
        <v>195580.87137837583</v>
      </c>
      <c r="P49" s="96">
        <f t="shared" si="20"/>
        <v>198703.9562574455</v>
      </c>
      <c r="Q49" s="96">
        <f t="shared" si="20"/>
        <v>201876.91134669026</v>
      </c>
      <c r="R49" s="96">
        <f t="shared" si="20"/>
        <v>205100.53298625431</v>
      </c>
      <c r="S49" s="96">
        <f t="shared" si="20"/>
        <v>208375.63023244296</v>
      </c>
      <c r="T49" s="96">
        <f t="shared" si="20"/>
        <v>211703.02506077744</v>
      </c>
      <c r="U49" s="96">
        <f t="shared" si="20"/>
        <v>215083.55257229213</v>
      </c>
      <c r="V49" s="96">
        <f t="shared" si="20"/>
        <v>218518.06120312633</v>
      </c>
      <c r="W49" s="96">
        <f t="shared" si="20"/>
        <v>222007.41293746245</v>
      </c>
      <c r="X49" s="96">
        <f t="shared" si="20"/>
        <v>225552.48352386447</v>
      </c>
      <c r="Y49" s="96">
        <f t="shared" si="20"/>
        <v>229154.1626950714</v>
      </c>
      <c r="Z49" s="96">
        <f t="shared" si="20"/>
        <v>232813.35439129965</v>
      </c>
      <c r="AA49" s="96">
        <f t="shared" si="20"/>
        <v>236530.9769871122</v>
      </c>
      <c r="AB49" s="96">
        <f t="shared" si="20"/>
        <v>240307.96352190938</v>
      </c>
      <c r="AC49" s="96">
        <f t="shared" si="20"/>
        <v>244145.26193410094</v>
      </c>
      <c r="AD49" s="96">
        <f t="shared" si="20"/>
        <v>248043.83529901749</v>
      </c>
      <c r="AE49" s="96">
        <f t="shared" si="20"/>
        <v>252004.66207061987</v>
      </c>
      <c r="AF49"/>
      <c r="AH49"/>
      <c r="AI49"/>
      <c r="AJ49"/>
      <c r="AK49"/>
      <c r="AL49"/>
      <c r="AM49"/>
      <c r="AN49"/>
      <c r="AO49"/>
      <c r="AP49"/>
      <c r="AQ49"/>
    </row>
    <row r="50" spans="1:43" s="11" customFormat="1">
      <c r="A50" s="161"/>
      <c r="C50" s="162"/>
      <c r="D50" s="162"/>
      <c r="E50" s="160"/>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
      <c r="AG50" s="9"/>
      <c r="AH50" s="9"/>
      <c r="AI50" s="9"/>
      <c r="AJ50" s="9"/>
      <c r="AK50" s="9"/>
      <c r="AL50" s="9"/>
      <c r="AM50" s="9"/>
      <c r="AN50" s="9"/>
      <c r="AO50" s="9"/>
      <c r="AP50" s="9"/>
      <c r="AQ50" s="9"/>
    </row>
    <row r="51" spans="1:43" s="9" customFormat="1" ht="15.75">
      <c r="A51" s="228" t="s">
        <v>200</v>
      </c>
      <c r="B51" s="229"/>
      <c r="C51" s="229"/>
      <c r="D51" s="229"/>
      <c r="E51" s="229"/>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1"/>
      <c r="AG51" s="11"/>
      <c r="AH51" s="11"/>
      <c r="AI51" s="11"/>
      <c r="AJ51" s="11"/>
      <c r="AK51" s="11"/>
      <c r="AL51" s="11"/>
      <c r="AM51" s="11"/>
      <c r="AN51" s="11"/>
      <c r="AO51" s="11"/>
      <c r="AP51" s="11"/>
      <c r="AQ51" s="11"/>
    </row>
    <row r="52" spans="1:43" s="2" customFormat="1" ht="15" customHeight="1">
      <c r="A52" s="200"/>
      <c r="B52" s="69"/>
      <c r="C52" s="69"/>
      <c r="D52" s="69"/>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
      <c r="AG52" s="9"/>
      <c r="AH52" s="10" t="s">
        <v>184</v>
      </c>
      <c r="AI52" s="9"/>
      <c r="AJ52" s="9"/>
      <c r="AK52" s="9"/>
      <c r="AL52" s="9"/>
      <c r="AM52" s="9"/>
      <c r="AN52" s="9"/>
      <c r="AO52" s="9"/>
      <c r="AP52" s="9"/>
      <c r="AQ52" s="9"/>
    </row>
    <row r="53" spans="1:43" s="9" customFormat="1">
      <c r="A53" s="29" t="s">
        <v>77</v>
      </c>
      <c r="B53" s="4" t="s">
        <v>78</v>
      </c>
      <c r="C53" s="5" t="s">
        <v>193</v>
      </c>
      <c r="D53" s="174"/>
      <c r="G53" s="201"/>
      <c r="H53" s="201"/>
      <c r="I53" s="201"/>
      <c r="J53" s="201"/>
      <c r="K53" s="201"/>
      <c r="L53" s="201"/>
      <c r="M53" s="201"/>
      <c r="N53" s="201"/>
      <c r="O53" s="201"/>
      <c r="P53" s="201"/>
      <c r="Q53" s="201"/>
      <c r="R53" s="201"/>
      <c r="S53" s="201"/>
      <c r="T53" s="201"/>
      <c r="U53" s="201"/>
      <c r="V53" s="201"/>
      <c r="W53" s="201"/>
      <c r="X53" s="201"/>
      <c r="Y53" s="201"/>
      <c r="Z53" s="201"/>
      <c r="AA53" s="201"/>
      <c r="AB53" s="201"/>
      <c r="AC53" s="201"/>
      <c r="AD53" s="201"/>
      <c r="AE53" s="201"/>
      <c r="AF53" s="2"/>
      <c r="AG53" s="2"/>
      <c r="AH53" s="197"/>
      <c r="AI53" s="2"/>
      <c r="AJ53" s="2"/>
      <c r="AK53" s="2"/>
      <c r="AL53" s="2"/>
      <c r="AM53" s="2"/>
      <c r="AN53" s="2"/>
      <c r="AO53" s="2"/>
      <c r="AP53" s="2"/>
      <c r="AQ53" s="2"/>
    </row>
    <row r="54" spans="1:43" s="9" customFormat="1">
      <c r="A54" s="97" t="str">
        <f>A35</f>
        <v>Kay County Bridge Raises</v>
      </c>
      <c r="B54" s="89"/>
      <c r="C54" s="38" t="s">
        <v>96</v>
      </c>
      <c r="D54" s="184"/>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row>
    <row r="55" spans="1:43" s="9" customFormat="1">
      <c r="A55" s="98">
        <f>'Project Information'!$A$16</f>
        <v>14155</v>
      </c>
      <c r="B55" s="213" t="str">
        <f>'Project Information'!$B$16</f>
        <v>Indian Road over I-35</v>
      </c>
      <c r="C55" s="220">
        <f>C36-C73</f>
        <v>14160</v>
      </c>
      <c r="D55" s="215"/>
      <c r="F55" s="115" t="s">
        <v>96</v>
      </c>
      <c r="G55" s="80">
        <f>G36*(1-$D73)</f>
        <v>14160</v>
      </c>
      <c r="H55" s="80">
        <f t="shared" ref="H55:AE62" si="21">H36*(1-$D73)</f>
        <v>14386.110465588794</v>
      </c>
      <c r="I55" s="80">
        <f t="shared" si="21"/>
        <v>14615.831520347696</v>
      </c>
      <c r="J55" s="80">
        <f t="shared" si="21"/>
        <v>14849.220819078851</v>
      </c>
      <c r="K55" s="80">
        <f t="shared" si="21"/>
        <v>15086.336937230881</v>
      </c>
      <c r="L55" s="80">
        <f t="shared" si="21"/>
        <v>15327.239385599996</v>
      </c>
      <c r="M55" s="80">
        <f t="shared" si="21"/>
        <v>15571.98862526588</v>
      </c>
      <c r="N55" s="80">
        <f t="shared" si="21"/>
        <v>15820.646082766038</v>
      </c>
      <c r="O55" s="80">
        <f t="shared" si="21"/>
        <v>16073.274165512488</v>
      </c>
      <c r="P55" s="80">
        <f t="shared" si="21"/>
        <v>16329.936277454603</v>
      </c>
      <c r="Q55" s="80">
        <f t="shared" si="21"/>
        <v>16590.696834992072</v>
      </c>
      <c r="R55" s="80">
        <f t="shared" si="21"/>
        <v>16855.621283141973</v>
      </c>
      <c r="S55" s="80">
        <f t="shared" si="21"/>
        <v>17124.776111963973</v>
      </c>
      <c r="T55" s="80">
        <f t="shared" si="21"/>
        <v>17398.228873247874</v>
      </c>
      <c r="U55" s="80">
        <f t="shared" si="21"/>
        <v>17676.048197467539</v>
      </c>
      <c r="V55" s="80">
        <f t="shared" si="21"/>
        <v>17958.303811005626</v>
      </c>
      <c r="W55" s="80">
        <f t="shared" si="21"/>
        <v>18245.066553653327</v>
      </c>
      <c r="X55" s="80">
        <f t="shared" si="21"/>
        <v>18536.408396389561</v>
      </c>
      <c r="Y55" s="80">
        <f t="shared" si="21"/>
        <v>18832.402459444053</v>
      </c>
      <c r="Z55" s="80">
        <f t="shared" si="21"/>
        <v>19133.123030648887</v>
      </c>
      <c r="AA55" s="80">
        <f t="shared" si="21"/>
        <v>19438.645584083046</v>
      </c>
      <c r="AB55" s="80">
        <f t="shared" si="21"/>
        <v>19749.046799014726</v>
      </c>
      <c r="AC55" s="80">
        <f t="shared" si="21"/>
        <v>20064.404579146081</v>
      </c>
      <c r="AD55" s="80">
        <f t="shared" si="21"/>
        <v>20384.798072165333</v>
      </c>
      <c r="AE55" s="80">
        <f t="shared" si="21"/>
        <v>20710.307689611014</v>
      </c>
    </row>
    <row r="56" spans="1:43" s="9" customFormat="1">
      <c r="A56" s="98">
        <f>'Project Information'!$A$17</f>
        <v>14429</v>
      </c>
      <c r="B56" s="213" t="str">
        <f>'Project Information'!$B$17</f>
        <v>North Avenue over I-35</v>
      </c>
      <c r="C56" s="220">
        <f t="shared" ref="C56:C62" si="22">C37-C74</f>
        <v>17040</v>
      </c>
      <c r="D56" s="215"/>
      <c r="F56" s="115" t="s">
        <v>96</v>
      </c>
      <c r="G56" s="80">
        <f t="shared" ref="G56:V62" si="23">G37*(1-$D74)</f>
        <v>17040</v>
      </c>
      <c r="H56" s="80">
        <f t="shared" si="23"/>
        <v>17312.09903486109</v>
      </c>
      <c r="I56" s="80">
        <f t="shared" si="23"/>
        <v>17588.543016011634</v>
      </c>
      <c r="J56" s="80">
        <f t="shared" si="23"/>
        <v>17869.401324654213</v>
      </c>
      <c r="K56" s="80">
        <f t="shared" si="23"/>
        <v>18154.744449888007</v>
      </c>
      <c r="L56" s="80">
        <f t="shared" si="23"/>
        <v>18444.644006399998</v>
      </c>
      <c r="M56" s="80">
        <f t="shared" si="23"/>
        <v>18739.172752438601</v>
      </c>
      <c r="N56" s="80">
        <f t="shared" si="23"/>
        <v>19038.404608074383</v>
      </c>
      <c r="O56" s="80">
        <f t="shared" si="23"/>
        <v>19342.414673752315</v>
      </c>
      <c r="P56" s="80">
        <f t="shared" si="23"/>
        <v>19651.279249140287</v>
      </c>
      <c r="Q56" s="80">
        <f t="shared" si="23"/>
        <v>19965.075852278595</v>
      </c>
      <c r="R56" s="80">
        <f t="shared" si="23"/>
        <v>20283.883239035255</v>
      </c>
      <c r="S56" s="80">
        <f t="shared" si="23"/>
        <v>20607.781422871903</v>
      </c>
      <c r="T56" s="80">
        <f t="shared" si="23"/>
        <v>20936.851694925412</v>
      </c>
      <c r="U56" s="80">
        <f t="shared" si="23"/>
        <v>21271.17664441009</v>
      </c>
      <c r="V56" s="80">
        <f t="shared" si="23"/>
        <v>21610.840179345756</v>
      </c>
      <c r="W56" s="80">
        <f t="shared" si="21"/>
        <v>21955.927547616717</v>
      </c>
      <c r="X56" s="80">
        <f t="shared" si="21"/>
        <v>22306.5253583671</v>
      </c>
      <c r="Y56" s="80">
        <f t="shared" si="21"/>
        <v>22662.721603737762</v>
      </c>
      <c r="Z56" s="80">
        <f t="shared" si="21"/>
        <v>23024.605680950353</v>
      </c>
      <c r="AA56" s="80">
        <f t="shared" si="21"/>
        <v>23392.268414744001</v>
      </c>
      <c r="AB56" s="80">
        <f t="shared" si="21"/>
        <v>23765.802080170262</v>
      </c>
      <c r="AC56" s="80">
        <f t="shared" si="21"/>
        <v>24145.300425752066</v>
      </c>
      <c r="AD56" s="80">
        <f t="shared" si="21"/>
        <v>24530.858697012518</v>
      </c>
      <c r="AE56" s="80">
        <f t="shared" si="21"/>
        <v>24922.573660379356</v>
      </c>
    </row>
    <row r="57" spans="1:43" s="9" customFormat="1">
      <c r="A57" s="98">
        <f>'Project Information'!$A$18</f>
        <v>14435</v>
      </c>
      <c r="B57" s="213" t="str">
        <f>'Project Information'!$B$18</f>
        <v>Highland Avenue over I-35</v>
      </c>
      <c r="C57" s="220">
        <f t="shared" si="22"/>
        <v>15840</v>
      </c>
      <c r="D57" s="215"/>
      <c r="F57" s="115" t="s">
        <v>96</v>
      </c>
      <c r="G57" s="80">
        <f t="shared" si="23"/>
        <v>15840</v>
      </c>
      <c r="H57" s="80">
        <f t="shared" si="21"/>
        <v>16092.937130997634</v>
      </c>
      <c r="I57" s="80">
        <f t="shared" si="21"/>
        <v>16349.913226151662</v>
      </c>
      <c r="J57" s="80">
        <f t="shared" si="21"/>
        <v>16610.992780664481</v>
      </c>
      <c r="K57" s="80">
        <f t="shared" si="21"/>
        <v>16876.241319614204</v>
      </c>
      <c r="L57" s="80">
        <f t="shared" si="21"/>
        <v>17145.725414399996</v>
      </c>
      <c r="M57" s="80">
        <f t="shared" si="21"/>
        <v>17419.512699449966</v>
      </c>
      <c r="N57" s="80">
        <f t="shared" si="21"/>
        <v>17697.671889195903</v>
      </c>
      <c r="O57" s="80">
        <f t="shared" si="21"/>
        <v>17980.272795319055</v>
      </c>
      <c r="P57" s="80">
        <f t="shared" si="21"/>
        <v>18267.386344271254</v>
      </c>
      <c r="Q57" s="80">
        <f t="shared" si="21"/>
        <v>18559.084595075878</v>
      </c>
      <c r="R57" s="80">
        <f t="shared" si="21"/>
        <v>18855.440757413053</v>
      </c>
      <c r="S57" s="80">
        <f t="shared" si="21"/>
        <v>19156.529209993598</v>
      </c>
      <c r="T57" s="80">
        <f t="shared" si="21"/>
        <v>19462.425519226435</v>
      </c>
      <c r="U57" s="80">
        <f t="shared" si="21"/>
        <v>19773.206458184028</v>
      </c>
      <c r="V57" s="80">
        <f t="shared" si="21"/>
        <v>20088.950025870701</v>
      </c>
      <c r="W57" s="80">
        <f t="shared" si="21"/>
        <v>20409.735466798636</v>
      </c>
      <c r="X57" s="80">
        <f t="shared" si="21"/>
        <v>20735.643290876458</v>
      </c>
      <c r="Y57" s="80">
        <f t="shared" si="21"/>
        <v>21066.755293615384</v>
      </c>
      <c r="Z57" s="80">
        <f t="shared" si="21"/>
        <v>21403.154576658078</v>
      </c>
      <c r="AA57" s="80">
        <f t="shared" si="21"/>
        <v>21744.92556863527</v>
      </c>
      <c r="AB57" s="80">
        <f t="shared" si="21"/>
        <v>22092.154046355456</v>
      </c>
      <c r="AC57" s="80">
        <f t="shared" si="21"/>
        <v>22444.927156332909</v>
      </c>
      <c r="AD57" s="80">
        <f t="shared" si="21"/>
        <v>22803.333436659523</v>
      </c>
      <c r="AE57" s="80">
        <f t="shared" si="21"/>
        <v>23167.462839225882</v>
      </c>
    </row>
    <row r="58" spans="1:43" s="9" customFormat="1">
      <c r="A58" s="98">
        <f>'Project Information'!A19</f>
        <v>14437</v>
      </c>
      <c r="B58" s="213" t="str">
        <f>'Project Information'!B19</f>
        <v>Hartford Avenue over I-35</v>
      </c>
      <c r="C58" s="220">
        <f t="shared" si="22"/>
        <v>15840</v>
      </c>
      <c r="D58" s="215"/>
      <c r="F58" s="115" t="s">
        <v>96</v>
      </c>
      <c r="G58" s="80">
        <f t="shared" si="23"/>
        <v>15840</v>
      </c>
      <c r="H58" s="80">
        <f t="shared" si="21"/>
        <v>16092.937130997634</v>
      </c>
      <c r="I58" s="80">
        <f t="shared" si="21"/>
        <v>16349.913226151662</v>
      </c>
      <c r="J58" s="80">
        <f t="shared" si="21"/>
        <v>16610.992780664481</v>
      </c>
      <c r="K58" s="80">
        <f t="shared" si="21"/>
        <v>16876.241319614204</v>
      </c>
      <c r="L58" s="80">
        <f t="shared" si="21"/>
        <v>17145.725414399996</v>
      </c>
      <c r="M58" s="80">
        <f t="shared" si="21"/>
        <v>17419.512699449966</v>
      </c>
      <c r="N58" s="80">
        <f t="shared" si="21"/>
        <v>17697.671889195903</v>
      </c>
      <c r="O58" s="80">
        <f t="shared" si="21"/>
        <v>17980.272795319055</v>
      </c>
      <c r="P58" s="80">
        <f t="shared" si="21"/>
        <v>18267.386344271254</v>
      </c>
      <c r="Q58" s="80">
        <f t="shared" si="21"/>
        <v>18559.084595075878</v>
      </c>
      <c r="R58" s="80">
        <f t="shared" si="21"/>
        <v>18855.440757413053</v>
      </c>
      <c r="S58" s="80">
        <f t="shared" si="21"/>
        <v>19156.529209993598</v>
      </c>
      <c r="T58" s="80">
        <f t="shared" si="21"/>
        <v>19462.425519226435</v>
      </c>
      <c r="U58" s="80">
        <f t="shared" si="21"/>
        <v>19773.206458184028</v>
      </c>
      <c r="V58" s="80">
        <f t="shared" si="21"/>
        <v>20088.950025870701</v>
      </c>
      <c r="W58" s="80">
        <f t="shared" si="21"/>
        <v>20409.735466798636</v>
      </c>
      <c r="X58" s="80">
        <f t="shared" si="21"/>
        <v>20735.643290876458</v>
      </c>
      <c r="Y58" s="80">
        <f t="shared" si="21"/>
        <v>21066.755293615384</v>
      </c>
      <c r="Z58" s="80">
        <f t="shared" si="21"/>
        <v>21403.154576658078</v>
      </c>
      <c r="AA58" s="80">
        <f t="shared" si="21"/>
        <v>21744.92556863527</v>
      </c>
      <c r="AB58" s="80">
        <f t="shared" si="21"/>
        <v>22092.154046355456</v>
      </c>
      <c r="AC58" s="80">
        <f t="shared" si="21"/>
        <v>22444.927156332909</v>
      </c>
      <c r="AD58" s="80">
        <f t="shared" si="21"/>
        <v>22803.333436659523</v>
      </c>
      <c r="AE58" s="80">
        <f t="shared" si="21"/>
        <v>23167.462839225882</v>
      </c>
    </row>
    <row r="59" spans="1:43" s="9" customFormat="1">
      <c r="A59" s="98">
        <f>'Project Information'!A20</f>
        <v>15145</v>
      </c>
      <c r="B59" s="213" t="str">
        <f>'Project Information'!B20</f>
        <v>Coleman Road over I-35</v>
      </c>
      <c r="C59" s="220">
        <f t="shared" si="22"/>
        <v>15600</v>
      </c>
      <c r="D59" s="215"/>
      <c r="F59" s="115" t="s">
        <v>96</v>
      </c>
      <c r="G59" s="80">
        <f t="shared" si="23"/>
        <v>15600</v>
      </c>
      <c r="H59" s="80">
        <f t="shared" si="21"/>
        <v>15849.104750224942</v>
      </c>
      <c r="I59" s="80">
        <f t="shared" si="21"/>
        <v>16102.187268179667</v>
      </c>
      <c r="J59" s="80">
        <f t="shared" si="21"/>
        <v>16359.311071866534</v>
      </c>
      <c r="K59" s="80">
        <f t="shared" si="21"/>
        <v>16620.540693559447</v>
      </c>
      <c r="L59" s="80">
        <f t="shared" si="21"/>
        <v>16885.941695999998</v>
      </c>
      <c r="M59" s="80">
        <f t="shared" si="21"/>
        <v>17155.580688852238</v>
      </c>
      <c r="N59" s="80">
        <f t="shared" si="21"/>
        <v>17429.52534542021</v>
      </c>
      <c r="O59" s="80">
        <f t="shared" si="21"/>
        <v>17707.844419632402</v>
      </c>
      <c r="P59" s="80">
        <f t="shared" si="21"/>
        <v>17990.607763297445</v>
      </c>
      <c r="Q59" s="80">
        <f t="shared" si="21"/>
        <v>18277.886343635331</v>
      </c>
      <c r="R59" s="80">
        <f t="shared" si="21"/>
        <v>18569.752261088612</v>
      </c>
      <c r="S59" s="80">
        <f t="shared" si="21"/>
        <v>18866.278767417938</v>
      </c>
      <c r="T59" s="80">
        <f t="shared" si="21"/>
        <v>19167.540284086641</v>
      </c>
      <c r="U59" s="80">
        <f t="shared" si="21"/>
        <v>19473.612420938814</v>
      </c>
      <c r="V59" s="80">
        <f t="shared" si="21"/>
        <v>19784.571995175691</v>
      </c>
      <c r="W59" s="80">
        <f t="shared" si="21"/>
        <v>20100.497050635022</v>
      </c>
      <c r="X59" s="80">
        <f t="shared" si="21"/>
        <v>20421.466877378331</v>
      </c>
      <c r="Y59" s="80">
        <f t="shared" si="21"/>
        <v>20747.562031590907</v>
      </c>
      <c r="Z59" s="80">
        <f t="shared" si="21"/>
        <v>21078.864355799622</v>
      </c>
      <c r="AA59" s="80">
        <f t="shared" si="21"/>
        <v>21415.456999413524</v>
      </c>
      <c r="AB59" s="80">
        <f t="shared" si="21"/>
        <v>21757.424439592491</v>
      </c>
      <c r="AC59" s="80">
        <f t="shared" si="21"/>
        <v>22104.852502449077</v>
      </c>
      <c r="AD59" s="80">
        <f t="shared" si="21"/>
        <v>22457.828384588927</v>
      </c>
      <c r="AE59" s="80">
        <f t="shared" si="21"/>
        <v>22816.440674995185</v>
      </c>
    </row>
    <row r="60" spans="1:43" s="9" customFormat="1">
      <c r="A60" s="98">
        <f>'Project Information'!A21</f>
        <v>15146</v>
      </c>
      <c r="B60" s="213" t="str">
        <f>'Project Information'!B21</f>
        <v>Chrysler Avenue over I-35</v>
      </c>
      <c r="C60" s="220">
        <f t="shared" si="22"/>
        <v>15600</v>
      </c>
      <c r="D60" s="215"/>
      <c r="F60" s="115" t="s">
        <v>96</v>
      </c>
      <c r="G60" s="80">
        <f t="shared" si="23"/>
        <v>15600</v>
      </c>
      <c r="H60" s="80">
        <f t="shared" si="21"/>
        <v>15849.104750224942</v>
      </c>
      <c r="I60" s="80">
        <f t="shared" si="21"/>
        <v>16102.187268179667</v>
      </c>
      <c r="J60" s="80">
        <f t="shared" si="21"/>
        <v>16359.311071866534</v>
      </c>
      <c r="K60" s="80">
        <f t="shared" si="21"/>
        <v>16620.540693559447</v>
      </c>
      <c r="L60" s="80">
        <f t="shared" si="21"/>
        <v>16885.941695999998</v>
      </c>
      <c r="M60" s="80">
        <f t="shared" si="21"/>
        <v>17155.580688852238</v>
      </c>
      <c r="N60" s="80">
        <f t="shared" si="21"/>
        <v>17429.52534542021</v>
      </c>
      <c r="O60" s="80">
        <f t="shared" si="21"/>
        <v>17707.844419632402</v>
      </c>
      <c r="P60" s="80">
        <f t="shared" si="21"/>
        <v>17990.607763297445</v>
      </c>
      <c r="Q60" s="80">
        <f t="shared" si="21"/>
        <v>18277.886343635331</v>
      </c>
      <c r="R60" s="80">
        <f t="shared" si="21"/>
        <v>18569.752261088612</v>
      </c>
      <c r="S60" s="80">
        <f t="shared" si="21"/>
        <v>18866.278767417938</v>
      </c>
      <c r="T60" s="80">
        <f t="shared" si="21"/>
        <v>19167.540284086641</v>
      </c>
      <c r="U60" s="80">
        <f t="shared" si="21"/>
        <v>19473.612420938814</v>
      </c>
      <c r="V60" s="80">
        <f t="shared" si="21"/>
        <v>19784.571995175691</v>
      </c>
      <c r="W60" s="80">
        <f t="shared" si="21"/>
        <v>20100.497050635022</v>
      </c>
      <c r="X60" s="80">
        <f t="shared" si="21"/>
        <v>20421.466877378331</v>
      </c>
      <c r="Y60" s="80">
        <f t="shared" si="21"/>
        <v>20747.562031590907</v>
      </c>
      <c r="Z60" s="80">
        <f t="shared" si="21"/>
        <v>21078.864355799622</v>
      </c>
      <c r="AA60" s="80">
        <f t="shared" si="21"/>
        <v>21415.456999413524</v>
      </c>
      <c r="AB60" s="80">
        <f t="shared" si="21"/>
        <v>21757.424439592491</v>
      </c>
      <c r="AC60" s="80">
        <f t="shared" si="21"/>
        <v>22104.852502449077</v>
      </c>
      <c r="AD60" s="80">
        <f t="shared" si="21"/>
        <v>22457.828384588927</v>
      </c>
      <c r="AE60" s="80">
        <f t="shared" si="21"/>
        <v>22816.440674995185</v>
      </c>
    </row>
    <row r="61" spans="1:43" s="9" customFormat="1">
      <c r="A61" s="98">
        <f>'Project Information'!A22</f>
        <v>15147</v>
      </c>
      <c r="B61" s="213" t="str">
        <f>'Project Information'!B22</f>
        <v>Ferguson Avenue over I-35</v>
      </c>
      <c r="C61" s="220">
        <f t="shared" si="22"/>
        <v>15600</v>
      </c>
      <c r="D61" s="215"/>
      <c r="F61" s="115" t="s">
        <v>96</v>
      </c>
      <c r="G61" s="80">
        <f t="shared" si="23"/>
        <v>15600</v>
      </c>
      <c r="H61" s="80">
        <f t="shared" si="21"/>
        <v>15849.104750224942</v>
      </c>
      <c r="I61" s="80">
        <f t="shared" si="21"/>
        <v>16102.187268179667</v>
      </c>
      <c r="J61" s="80">
        <f t="shared" si="21"/>
        <v>16359.311071866534</v>
      </c>
      <c r="K61" s="80">
        <f t="shared" si="21"/>
        <v>16620.540693559447</v>
      </c>
      <c r="L61" s="80">
        <f t="shared" si="21"/>
        <v>16885.941695999998</v>
      </c>
      <c r="M61" s="80">
        <f t="shared" si="21"/>
        <v>17155.580688852238</v>
      </c>
      <c r="N61" s="80">
        <f t="shared" si="21"/>
        <v>17429.52534542021</v>
      </c>
      <c r="O61" s="80">
        <f t="shared" si="21"/>
        <v>17707.844419632402</v>
      </c>
      <c r="P61" s="80">
        <f t="shared" si="21"/>
        <v>17990.607763297445</v>
      </c>
      <c r="Q61" s="80">
        <f t="shared" si="21"/>
        <v>18277.886343635331</v>
      </c>
      <c r="R61" s="80">
        <f t="shared" si="21"/>
        <v>18569.752261088612</v>
      </c>
      <c r="S61" s="80">
        <f t="shared" si="21"/>
        <v>18866.278767417938</v>
      </c>
      <c r="T61" s="80">
        <f t="shared" si="21"/>
        <v>19167.540284086641</v>
      </c>
      <c r="U61" s="80">
        <f t="shared" si="21"/>
        <v>19473.612420938814</v>
      </c>
      <c r="V61" s="80">
        <f t="shared" si="21"/>
        <v>19784.571995175691</v>
      </c>
      <c r="W61" s="80">
        <f t="shared" si="21"/>
        <v>20100.497050635022</v>
      </c>
      <c r="X61" s="80">
        <f t="shared" si="21"/>
        <v>20421.466877378331</v>
      </c>
      <c r="Y61" s="80">
        <f t="shared" si="21"/>
        <v>20747.562031590907</v>
      </c>
      <c r="Z61" s="80">
        <f t="shared" si="21"/>
        <v>21078.864355799622</v>
      </c>
      <c r="AA61" s="80">
        <f t="shared" si="21"/>
        <v>21415.456999413524</v>
      </c>
      <c r="AB61" s="80">
        <f t="shared" si="21"/>
        <v>21757.424439592491</v>
      </c>
      <c r="AC61" s="80">
        <f t="shared" si="21"/>
        <v>22104.852502449077</v>
      </c>
      <c r="AD61" s="80">
        <f t="shared" si="21"/>
        <v>22457.828384588927</v>
      </c>
      <c r="AE61" s="80">
        <f t="shared" si="21"/>
        <v>22816.440674995185</v>
      </c>
    </row>
    <row r="62" spans="1:43" s="9" customFormat="1">
      <c r="A62" s="98">
        <f>'Project Information'!A23</f>
        <v>15149</v>
      </c>
      <c r="B62" s="213" t="str">
        <f>'Project Information'!B23</f>
        <v>Adobe Road over I-35</v>
      </c>
      <c r="C62" s="220">
        <f t="shared" si="22"/>
        <v>14400</v>
      </c>
      <c r="D62" s="215"/>
      <c r="F62" s="115" t="s">
        <v>96</v>
      </c>
      <c r="G62" s="80">
        <f t="shared" si="23"/>
        <v>14400</v>
      </c>
      <c r="H62" s="80">
        <f t="shared" si="21"/>
        <v>14629.942846361484</v>
      </c>
      <c r="I62" s="80">
        <f t="shared" si="21"/>
        <v>14863.557478319692</v>
      </c>
      <c r="J62" s="80">
        <f t="shared" si="21"/>
        <v>15100.902527876802</v>
      </c>
      <c r="K62" s="80">
        <f t="shared" si="21"/>
        <v>15342.037563285643</v>
      </c>
      <c r="L62" s="80">
        <f t="shared" si="21"/>
        <v>15587.023103999996</v>
      </c>
      <c r="M62" s="80">
        <f t="shared" si="21"/>
        <v>15835.920635863607</v>
      </c>
      <c r="N62" s="80">
        <f t="shared" si="21"/>
        <v>16088.792626541732</v>
      </c>
      <c r="O62" s="80">
        <f t="shared" si="21"/>
        <v>16345.702541199142</v>
      </c>
      <c r="P62" s="80">
        <f t="shared" si="21"/>
        <v>16606.714858428411</v>
      </c>
      <c r="Q62" s="80">
        <f t="shared" si="21"/>
        <v>16871.895086432614</v>
      </c>
      <c r="R62" s="80">
        <f t="shared" si="21"/>
        <v>17141.309779466414</v>
      </c>
      <c r="S62" s="80">
        <f t="shared" si="21"/>
        <v>17415.026554539636</v>
      </c>
      <c r="T62" s="80">
        <f t="shared" si="21"/>
        <v>17693.114108387668</v>
      </c>
      <c r="U62" s="80">
        <f t="shared" si="21"/>
        <v>17975.642234712752</v>
      </c>
      <c r="V62" s="80">
        <f t="shared" si="21"/>
        <v>18262.681841700636</v>
      </c>
      <c r="W62" s="80">
        <f t="shared" si="21"/>
        <v>18554.304969816945</v>
      </c>
      <c r="X62" s="80">
        <f t="shared" si="21"/>
        <v>18850.584809887689</v>
      </c>
      <c r="Y62" s="80">
        <f t="shared" si="21"/>
        <v>19151.59572146853</v>
      </c>
      <c r="Z62" s="80">
        <f t="shared" si="21"/>
        <v>19457.41325150734</v>
      </c>
      <c r="AA62" s="80">
        <f t="shared" si="21"/>
        <v>19768.114153304792</v>
      </c>
      <c r="AB62" s="80">
        <f t="shared" si="21"/>
        <v>20083.776405777688</v>
      </c>
      <c r="AC62" s="80">
        <f t="shared" si="21"/>
        <v>20404.479233029917</v>
      </c>
      <c r="AD62" s="80">
        <f t="shared" si="21"/>
        <v>20730.303124235932</v>
      </c>
      <c r="AE62" s="80">
        <f t="shared" si="21"/>
        <v>21061.329853841711</v>
      </c>
    </row>
    <row r="63" spans="1:43" s="9" customFormat="1">
      <c r="A63" s="99" t="s">
        <v>185</v>
      </c>
      <c r="B63" s="213"/>
      <c r="C63" s="221">
        <f>SUM(C56:C62)</f>
        <v>109920</v>
      </c>
      <c r="D63" s="212"/>
      <c r="F63" s="115" t="s">
        <v>96</v>
      </c>
      <c r="G63" s="95">
        <f>SUM(G55:G62)</f>
        <v>124080</v>
      </c>
      <c r="H63" s="95">
        <f t="shared" ref="H63:AE63" si="24">SUM(H55:H62)</f>
        <v>126061.34085948147</v>
      </c>
      <c r="I63" s="95">
        <f t="shared" si="24"/>
        <v>128074.32027152136</v>
      </c>
      <c r="J63" s="95">
        <f t="shared" si="24"/>
        <v>130119.44344853846</v>
      </c>
      <c r="K63" s="95">
        <f t="shared" si="24"/>
        <v>132197.22367031127</v>
      </c>
      <c r="L63" s="95">
        <f t="shared" si="24"/>
        <v>134308.18241279997</v>
      </c>
      <c r="M63" s="95">
        <f t="shared" si="24"/>
        <v>136452.84947902474</v>
      </c>
      <c r="N63" s="95">
        <f t="shared" si="24"/>
        <v>138631.76313203457</v>
      </c>
      <c r="O63" s="95">
        <f t="shared" si="24"/>
        <v>140845.47022999925</v>
      </c>
      <c r="P63" s="95">
        <f t="shared" si="24"/>
        <v>143094.52636345814</v>
      </c>
      <c r="Q63" s="95">
        <f t="shared" si="24"/>
        <v>145379.49599476103</v>
      </c>
      <c r="R63" s="95">
        <f t="shared" si="24"/>
        <v>147700.95259973558</v>
      </c>
      <c r="S63" s="95">
        <f t="shared" si="24"/>
        <v>150059.47881161651</v>
      </c>
      <c r="T63" s="95">
        <f t="shared" si="24"/>
        <v>152455.66656727376</v>
      </c>
      <c r="U63" s="95">
        <f t="shared" si="24"/>
        <v>154890.11725577488</v>
      </c>
      <c r="V63" s="95">
        <f t="shared" si="24"/>
        <v>157363.44186932046</v>
      </c>
      <c r="W63" s="95">
        <f t="shared" si="24"/>
        <v>159876.26115658932</v>
      </c>
      <c r="X63" s="95">
        <f t="shared" si="24"/>
        <v>162429.20577853225</v>
      </c>
      <c r="Y63" s="95">
        <f t="shared" si="24"/>
        <v>165022.91646665384</v>
      </c>
      <c r="Z63" s="95">
        <f t="shared" si="24"/>
        <v>167658.04418382159</v>
      </c>
      <c r="AA63" s="95">
        <f t="shared" si="24"/>
        <v>170335.25028764294</v>
      </c>
      <c r="AB63" s="95">
        <f t="shared" si="24"/>
        <v>173055.20669645106</v>
      </c>
      <c r="AC63" s="95">
        <f t="shared" si="24"/>
        <v>175818.59605794109</v>
      </c>
      <c r="AD63" s="95">
        <f t="shared" si="24"/>
        <v>178626.11192049962</v>
      </c>
      <c r="AE63" s="95">
        <f t="shared" si="24"/>
        <v>181478.45890726941</v>
      </c>
    </row>
    <row r="64" spans="1:43" s="9" customFormat="1">
      <c r="A64" s="97" t="str">
        <f>A45</f>
        <v>Kay County Bridge Reconstructions</v>
      </c>
      <c r="B64" s="214"/>
      <c r="C64" s="222"/>
      <c r="D64" s="2"/>
      <c r="F64" s="34"/>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row>
    <row r="65" spans="1:31" s="9" customFormat="1">
      <c r="A65" s="98">
        <f>'Project Information'!$A$26</f>
        <v>14408</v>
      </c>
      <c r="B65" s="213" t="str">
        <f>'Project Information'!$B$26</f>
        <v>I-35 SB over US 60</v>
      </c>
      <c r="C65" s="220">
        <f>C46-C83</f>
        <v>7740</v>
      </c>
      <c r="D65" s="215"/>
      <c r="F65" s="115" t="s">
        <v>96</v>
      </c>
      <c r="G65" s="80">
        <f>G46*(1-$D83)</f>
        <v>7740</v>
      </c>
      <c r="H65" s="80">
        <f t="shared" ref="H65:AE66" si="25">H46*(1-$D83)</f>
        <v>7863.5942799192972</v>
      </c>
      <c r="I65" s="80">
        <f t="shared" si="25"/>
        <v>7989.162144596834</v>
      </c>
      <c r="J65" s="80">
        <f t="shared" si="25"/>
        <v>8116.7351087337793</v>
      </c>
      <c r="K65" s="80">
        <f t="shared" si="25"/>
        <v>8246.3451902660308</v>
      </c>
      <c r="L65" s="80">
        <f t="shared" si="25"/>
        <v>8378.0249183999986</v>
      </c>
      <c r="M65" s="80">
        <f t="shared" si="25"/>
        <v>8511.8073417766882</v>
      </c>
      <c r="N65" s="80">
        <f t="shared" si="25"/>
        <v>8647.7260367661802</v>
      </c>
      <c r="O65" s="80">
        <f t="shared" si="25"/>
        <v>8785.8151158945366</v>
      </c>
      <c r="P65" s="80">
        <f t="shared" si="25"/>
        <v>8926.1092364052711</v>
      </c>
      <c r="Q65" s="80">
        <f t="shared" si="25"/>
        <v>9068.6436089575291</v>
      </c>
      <c r="R65" s="80">
        <f t="shared" si="25"/>
        <v>9213.4540064631965</v>
      </c>
      <c r="S65" s="80">
        <f t="shared" si="25"/>
        <v>9360.576773065055</v>
      </c>
      <c r="T65" s="80">
        <f t="shared" si="25"/>
        <v>9510.0488332583718</v>
      </c>
      <c r="U65" s="80">
        <f t="shared" si="25"/>
        <v>9661.907701158103</v>
      </c>
      <c r="V65" s="80">
        <f t="shared" si="25"/>
        <v>9816.191489914092</v>
      </c>
      <c r="W65" s="80">
        <f t="shared" si="25"/>
        <v>9972.9389212766073</v>
      </c>
      <c r="X65" s="80">
        <f t="shared" si="25"/>
        <v>10132.189335314633</v>
      </c>
      <c r="Y65" s="80">
        <f t="shared" si="25"/>
        <v>10293.982700289334</v>
      </c>
      <c r="Z65" s="80">
        <f t="shared" si="25"/>
        <v>10458.359622685195</v>
      </c>
      <c r="AA65" s="80">
        <f t="shared" si="25"/>
        <v>10625.361357401325</v>
      </c>
      <c r="AB65" s="80">
        <f t="shared" si="25"/>
        <v>10795.029818105506</v>
      </c>
      <c r="AC65" s="80">
        <f t="shared" si="25"/>
        <v>10967.40758775358</v>
      </c>
      <c r="AD65" s="80">
        <f t="shared" si="25"/>
        <v>11142.537929276812</v>
      </c>
      <c r="AE65" s="80">
        <f t="shared" si="25"/>
        <v>11320.464796439919</v>
      </c>
    </row>
    <row r="66" spans="1:31" s="9" customFormat="1">
      <c r="A66" s="98">
        <f>'Project Information'!$A$27</f>
        <v>14409</v>
      </c>
      <c r="B66" s="213" t="str">
        <f>'Project Information'!$B$27</f>
        <v>I-35 NB over US 60</v>
      </c>
      <c r="C66" s="220">
        <f>C47-C84</f>
        <v>7740</v>
      </c>
      <c r="D66" s="215"/>
      <c r="F66" s="115" t="s">
        <v>96</v>
      </c>
      <c r="G66" s="80">
        <f t="shared" ref="G66:V66" si="26">G47*(1-$D84)</f>
        <v>7740</v>
      </c>
      <c r="H66" s="80">
        <f t="shared" si="26"/>
        <v>7863.5942799192972</v>
      </c>
      <c r="I66" s="80">
        <f t="shared" si="26"/>
        <v>7989.162144596834</v>
      </c>
      <c r="J66" s="80">
        <f t="shared" si="26"/>
        <v>8116.7351087337793</v>
      </c>
      <c r="K66" s="80">
        <f t="shared" si="26"/>
        <v>8246.3451902660308</v>
      </c>
      <c r="L66" s="80">
        <f t="shared" si="26"/>
        <v>8378.0249183999986</v>
      </c>
      <c r="M66" s="80">
        <f t="shared" si="26"/>
        <v>8511.8073417766882</v>
      </c>
      <c r="N66" s="80">
        <f t="shared" si="26"/>
        <v>8647.7260367661802</v>
      </c>
      <c r="O66" s="80">
        <f t="shared" si="26"/>
        <v>8785.8151158945366</v>
      </c>
      <c r="P66" s="80">
        <f t="shared" si="26"/>
        <v>8926.1092364052711</v>
      </c>
      <c r="Q66" s="80">
        <f t="shared" si="26"/>
        <v>9068.6436089575291</v>
      </c>
      <c r="R66" s="80">
        <f t="shared" si="26"/>
        <v>9213.4540064631965</v>
      </c>
      <c r="S66" s="80">
        <f t="shared" si="26"/>
        <v>9360.576773065055</v>
      </c>
      <c r="T66" s="80">
        <f t="shared" si="26"/>
        <v>9510.0488332583718</v>
      </c>
      <c r="U66" s="80">
        <f t="shared" si="26"/>
        <v>9661.907701158103</v>
      </c>
      <c r="V66" s="80">
        <f t="shared" si="26"/>
        <v>9816.191489914092</v>
      </c>
      <c r="W66" s="80">
        <f t="shared" si="25"/>
        <v>9972.9389212766073</v>
      </c>
      <c r="X66" s="80">
        <f t="shared" si="25"/>
        <v>10132.189335314633</v>
      </c>
      <c r="Y66" s="80">
        <f t="shared" si="25"/>
        <v>10293.982700289334</v>
      </c>
      <c r="Z66" s="80">
        <f t="shared" si="25"/>
        <v>10458.359622685195</v>
      </c>
      <c r="AA66" s="80">
        <f t="shared" si="25"/>
        <v>10625.361357401325</v>
      </c>
      <c r="AB66" s="80">
        <f t="shared" si="25"/>
        <v>10795.029818105506</v>
      </c>
      <c r="AC66" s="80">
        <f t="shared" si="25"/>
        <v>10967.40758775358</v>
      </c>
      <c r="AD66" s="80">
        <f t="shared" si="25"/>
        <v>11142.537929276812</v>
      </c>
      <c r="AE66" s="80">
        <f t="shared" si="25"/>
        <v>11320.464796439919</v>
      </c>
    </row>
    <row r="67" spans="1:31" s="9" customFormat="1">
      <c r="A67" s="99" t="s">
        <v>185</v>
      </c>
      <c r="B67" s="213"/>
      <c r="C67" s="221">
        <f>SUM(C65:C66)</f>
        <v>15480</v>
      </c>
      <c r="D67" s="212"/>
      <c r="F67" s="115" t="s">
        <v>96</v>
      </c>
      <c r="G67" s="95">
        <f>SUM(G65:G66)</f>
        <v>15480</v>
      </c>
      <c r="H67" s="95">
        <f t="shared" ref="H67:AE67" si="27">SUM(H65:H66)</f>
        <v>15727.188559838594</v>
      </c>
      <c r="I67" s="95">
        <f t="shared" si="27"/>
        <v>15978.324289193668</v>
      </c>
      <c r="J67" s="95">
        <f t="shared" si="27"/>
        <v>16233.470217467559</v>
      </c>
      <c r="K67" s="95">
        <f t="shared" si="27"/>
        <v>16492.690380532062</v>
      </c>
      <c r="L67" s="95">
        <f t="shared" si="27"/>
        <v>16756.049836799997</v>
      </c>
      <c r="M67" s="95">
        <f t="shared" si="27"/>
        <v>17023.614683553376</v>
      </c>
      <c r="N67" s="95">
        <f t="shared" si="27"/>
        <v>17295.45207353236</v>
      </c>
      <c r="O67" s="95">
        <f t="shared" si="27"/>
        <v>17571.630231789073</v>
      </c>
      <c r="P67" s="95">
        <f t="shared" si="27"/>
        <v>17852.218472810542</v>
      </c>
      <c r="Q67" s="95">
        <f t="shared" si="27"/>
        <v>18137.287217915058</v>
      </c>
      <c r="R67" s="95">
        <f t="shared" si="27"/>
        <v>18426.908012926393</v>
      </c>
      <c r="S67" s="95">
        <f t="shared" si="27"/>
        <v>18721.15354613011</v>
      </c>
      <c r="T67" s="95">
        <f t="shared" si="27"/>
        <v>19020.097666516744</v>
      </c>
      <c r="U67" s="95">
        <f t="shared" si="27"/>
        <v>19323.815402316206</v>
      </c>
      <c r="V67" s="95">
        <f t="shared" si="27"/>
        <v>19632.382979828184</v>
      </c>
      <c r="W67" s="95">
        <f t="shared" si="27"/>
        <v>19945.877842553215</v>
      </c>
      <c r="X67" s="95">
        <f t="shared" si="27"/>
        <v>20264.378670629267</v>
      </c>
      <c r="Y67" s="95">
        <f t="shared" si="27"/>
        <v>20587.965400578669</v>
      </c>
      <c r="Z67" s="95">
        <f t="shared" si="27"/>
        <v>20916.71924537039</v>
      </c>
      <c r="AA67" s="95">
        <f t="shared" si="27"/>
        <v>21250.72271480265</v>
      </c>
      <c r="AB67" s="95">
        <f t="shared" si="27"/>
        <v>21590.059636211012</v>
      </c>
      <c r="AC67" s="95">
        <f t="shared" si="27"/>
        <v>21934.815175507159</v>
      </c>
      <c r="AD67" s="95">
        <f t="shared" si="27"/>
        <v>22285.075858553624</v>
      </c>
      <c r="AE67" s="95">
        <f t="shared" si="27"/>
        <v>22640.929592879838</v>
      </c>
    </row>
    <row r="68" spans="1:31" s="9" customFormat="1">
      <c r="A68" s="100" t="s">
        <v>0</v>
      </c>
      <c r="B68" s="198"/>
      <c r="C68" s="223">
        <f>SUM(C63,C67)</f>
        <v>125400</v>
      </c>
      <c r="D68" s="201"/>
      <c r="F68" s="115" t="s">
        <v>96</v>
      </c>
      <c r="G68" s="96">
        <f>SUM(G63,G67)</f>
        <v>139560</v>
      </c>
      <c r="H68" s="96">
        <f t="shared" ref="H68:AE68" si="28">SUM(H63,H67)</f>
        <v>141788.52941932005</v>
      </c>
      <c r="I68" s="96">
        <f t="shared" si="28"/>
        <v>144052.64456071501</v>
      </c>
      <c r="J68" s="96">
        <f t="shared" si="28"/>
        <v>146352.913666006</v>
      </c>
      <c r="K68" s="96">
        <f t="shared" si="28"/>
        <v>148689.91405084333</v>
      </c>
      <c r="L68" s="96">
        <f t="shared" si="28"/>
        <v>151064.23224959997</v>
      </c>
      <c r="M68" s="96">
        <f t="shared" si="28"/>
        <v>153476.46416257811</v>
      </c>
      <c r="N68" s="96">
        <f t="shared" si="28"/>
        <v>155927.21520556693</v>
      </c>
      <c r="O68" s="96">
        <f t="shared" si="28"/>
        <v>158417.10046178833</v>
      </c>
      <c r="P68" s="96">
        <f t="shared" si="28"/>
        <v>160946.74483626868</v>
      </c>
      <c r="Q68" s="96">
        <f t="shared" si="28"/>
        <v>163516.78321267609</v>
      </c>
      <c r="R68" s="96">
        <f t="shared" si="28"/>
        <v>166127.86061266199</v>
      </c>
      <c r="S68" s="96">
        <f t="shared" si="28"/>
        <v>168780.63235774662</v>
      </c>
      <c r="T68" s="96">
        <f t="shared" si="28"/>
        <v>171475.76423379051</v>
      </c>
      <c r="U68" s="96">
        <f t="shared" si="28"/>
        <v>174213.93265809107</v>
      </c>
      <c r="V68" s="96">
        <f t="shared" si="28"/>
        <v>176995.82484914866</v>
      </c>
      <c r="W68" s="96">
        <f t="shared" si="28"/>
        <v>179822.13899914254</v>
      </c>
      <c r="X68" s="96">
        <f t="shared" si="28"/>
        <v>182693.58444916151</v>
      </c>
      <c r="Y68" s="96">
        <f t="shared" si="28"/>
        <v>185610.8818672325</v>
      </c>
      <c r="Z68" s="96">
        <f t="shared" si="28"/>
        <v>188574.76342919198</v>
      </c>
      <c r="AA68" s="96">
        <f t="shared" si="28"/>
        <v>191585.97300244559</v>
      </c>
      <c r="AB68" s="96">
        <f t="shared" si="28"/>
        <v>194645.26633266208</v>
      </c>
      <c r="AC68" s="96">
        <f t="shared" si="28"/>
        <v>197753.41123344825</v>
      </c>
      <c r="AD68" s="96">
        <f t="shared" si="28"/>
        <v>200911.18777905323</v>
      </c>
      <c r="AE68" s="96">
        <f t="shared" si="28"/>
        <v>204119.38850014925</v>
      </c>
    </row>
    <row r="69" spans="1:31" s="9" customFormat="1">
      <c r="A69" s="100"/>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row>
    <row r="70" spans="1:31" s="9" customFormat="1" ht="15.75">
      <c r="A70" s="228" t="s">
        <v>201</v>
      </c>
      <c r="B70" s="229"/>
      <c r="C70" s="229"/>
      <c r="D70" s="229"/>
      <c r="E70" s="229"/>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row>
    <row r="71" spans="1:31" s="9" customFormat="1">
      <c r="A71" s="29" t="s">
        <v>77</v>
      </c>
      <c r="B71" s="4" t="s">
        <v>78</v>
      </c>
      <c r="C71" s="5" t="s">
        <v>191</v>
      </c>
      <c r="D71" s="5" t="s">
        <v>95</v>
      </c>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row>
    <row r="72" spans="1:31" s="9" customFormat="1">
      <c r="A72" s="97" t="str">
        <f>A54</f>
        <v>Kay County Bridge Raises</v>
      </c>
      <c r="B72" s="89"/>
      <c r="C72" s="38" t="s">
        <v>98</v>
      </c>
      <c r="D72" s="38" t="s">
        <v>194</v>
      </c>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row>
    <row r="73" spans="1:31" s="9" customFormat="1">
      <c r="A73" s="98">
        <f>'Project Information'!$A$16</f>
        <v>14155</v>
      </c>
      <c r="B73" s="28" t="str">
        <f>'Project Information'!$B$16</f>
        <v>Indian Road over I-35</v>
      </c>
      <c r="C73" s="220">
        <f>C36*D73</f>
        <v>3540</v>
      </c>
      <c r="D73" s="216">
        <v>0.2</v>
      </c>
      <c r="F73" s="115" t="s">
        <v>98</v>
      </c>
      <c r="G73" s="80">
        <f>G36*$D73</f>
        <v>3540</v>
      </c>
      <c r="H73" s="80">
        <f t="shared" ref="H73:AE80" si="29">H36*$D73</f>
        <v>3596.5276163971985</v>
      </c>
      <c r="I73" s="80">
        <f t="shared" si="29"/>
        <v>3653.957880086924</v>
      </c>
      <c r="J73" s="80">
        <f t="shared" si="29"/>
        <v>3712.3052047697129</v>
      </c>
      <c r="K73" s="80">
        <f t="shared" si="29"/>
        <v>3771.5842343077202</v>
      </c>
      <c r="L73" s="80">
        <f t="shared" si="29"/>
        <v>3831.8098463999991</v>
      </c>
      <c r="M73" s="80">
        <f t="shared" si="29"/>
        <v>3892.99715631647</v>
      </c>
      <c r="N73" s="80">
        <f t="shared" si="29"/>
        <v>3955.1615206915094</v>
      </c>
      <c r="O73" s="80">
        <f t="shared" si="29"/>
        <v>4018.3185413781221</v>
      </c>
      <c r="P73" s="80">
        <f t="shared" si="29"/>
        <v>4082.4840693636506</v>
      </c>
      <c r="Q73" s="80">
        <f t="shared" si="29"/>
        <v>4147.6742087480179</v>
      </c>
      <c r="R73" s="80">
        <f t="shared" si="29"/>
        <v>4213.9053207854931</v>
      </c>
      <c r="S73" s="80">
        <f t="shared" si="29"/>
        <v>4281.1940279909932</v>
      </c>
      <c r="T73" s="80">
        <f t="shared" si="29"/>
        <v>4349.5572183119684</v>
      </c>
      <c r="U73" s="80">
        <f t="shared" si="29"/>
        <v>4419.0120493668846</v>
      </c>
      <c r="V73" s="80">
        <f t="shared" si="29"/>
        <v>4489.5759527514065</v>
      </c>
      <c r="W73" s="80">
        <f t="shared" si="29"/>
        <v>4561.2666384133317</v>
      </c>
      <c r="X73" s="80">
        <f t="shared" si="29"/>
        <v>4634.1020990973902</v>
      </c>
      <c r="Y73" s="80">
        <f t="shared" si="29"/>
        <v>4708.1006148610131</v>
      </c>
      <c r="Z73" s="80">
        <f t="shared" si="29"/>
        <v>4783.2807576622217</v>
      </c>
      <c r="AA73" s="80">
        <f t="shared" si="29"/>
        <v>4859.6613960207615</v>
      </c>
      <c r="AB73" s="80">
        <f t="shared" si="29"/>
        <v>4937.2616997536816</v>
      </c>
      <c r="AC73" s="80">
        <f t="shared" si="29"/>
        <v>5016.1011447865203</v>
      </c>
      <c r="AD73" s="80">
        <f t="shared" si="29"/>
        <v>5096.1995180413332</v>
      </c>
      <c r="AE73" s="80">
        <f t="shared" si="29"/>
        <v>5177.5769224027536</v>
      </c>
    </row>
    <row r="74" spans="1:31" s="9" customFormat="1">
      <c r="A74" s="98">
        <f>'Project Information'!$A$17</f>
        <v>14429</v>
      </c>
      <c r="B74" s="28" t="str">
        <f>'Project Information'!$B$17</f>
        <v>North Avenue over I-35</v>
      </c>
      <c r="C74" s="220">
        <f t="shared" ref="C74:C80" si="30">C37*D74</f>
        <v>4260</v>
      </c>
      <c r="D74" s="216">
        <v>0.2</v>
      </c>
      <c r="F74" s="115" t="s">
        <v>98</v>
      </c>
      <c r="G74" s="80">
        <f t="shared" ref="G74:V80" si="31">G37*$D74</f>
        <v>4260</v>
      </c>
      <c r="H74" s="80">
        <f t="shared" si="31"/>
        <v>4328.0247587152726</v>
      </c>
      <c r="I74" s="80">
        <f t="shared" si="31"/>
        <v>4397.1357540029085</v>
      </c>
      <c r="J74" s="80">
        <f t="shared" si="31"/>
        <v>4467.3503311635532</v>
      </c>
      <c r="K74" s="80">
        <f t="shared" si="31"/>
        <v>4538.6861124720017</v>
      </c>
      <c r="L74" s="80">
        <f t="shared" si="31"/>
        <v>4611.1610015999995</v>
      </c>
      <c r="M74" s="80">
        <f t="shared" si="31"/>
        <v>4684.7931881096501</v>
      </c>
      <c r="N74" s="80">
        <f t="shared" si="31"/>
        <v>4759.6011520185957</v>
      </c>
      <c r="O74" s="80">
        <f t="shared" si="31"/>
        <v>4835.6036684380788</v>
      </c>
      <c r="P74" s="80">
        <f t="shared" si="31"/>
        <v>4912.8198122850717</v>
      </c>
      <c r="Q74" s="80">
        <f t="shared" si="31"/>
        <v>4991.2689630696486</v>
      </c>
      <c r="R74" s="80">
        <f t="shared" si="31"/>
        <v>5070.9708097588136</v>
      </c>
      <c r="S74" s="80">
        <f t="shared" si="31"/>
        <v>5151.9453557179759</v>
      </c>
      <c r="T74" s="80">
        <f t="shared" si="31"/>
        <v>5234.2129237313529</v>
      </c>
      <c r="U74" s="80">
        <f t="shared" si="31"/>
        <v>5317.7941611025226</v>
      </c>
      <c r="V74" s="80">
        <f t="shared" si="31"/>
        <v>5402.710044836439</v>
      </c>
      <c r="W74" s="80">
        <f t="shared" si="29"/>
        <v>5488.9818869041792</v>
      </c>
      <c r="X74" s="80">
        <f t="shared" si="29"/>
        <v>5576.631339591775</v>
      </c>
      <c r="Y74" s="80">
        <f t="shared" si="29"/>
        <v>5665.6804009344405</v>
      </c>
      <c r="Z74" s="80">
        <f t="shared" si="29"/>
        <v>5756.1514202375884</v>
      </c>
      <c r="AA74" s="80">
        <f t="shared" si="29"/>
        <v>5848.0671036860003</v>
      </c>
      <c r="AB74" s="80">
        <f t="shared" si="29"/>
        <v>5941.4505200425656</v>
      </c>
      <c r="AC74" s="80">
        <f t="shared" si="29"/>
        <v>6036.3251064380165</v>
      </c>
      <c r="AD74" s="80">
        <f t="shared" si="29"/>
        <v>6132.7146742531295</v>
      </c>
      <c r="AE74" s="80">
        <f t="shared" si="29"/>
        <v>6230.6434150948389</v>
      </c>
    </row>
    <row r="75" spans="1:31" s="9" customFormat="1">
      <c r="A75" s="98">
        <f>'Project Information'!$A$18</f>
        <v>14435</v>
      </c>
      <c r="B75" s="28" t="str">
        <f>'Project Information'!$B$18</f>
        <v>Highland Avenue over I-35</v>
      </c>
      <c r="C75" s="220">
        <f t="shared" si="30"/>
        <v>3960</v>
      </c>
      <c r="D75" s="216">
        <v>0.2</v>
      </c>
      <c r="F75" s="115" t="s">
        <v>98</v>
      </c>
      <c r="G75" s="80">
        <f t="shared" si="31"/>
        <v>3960</v>
      </c>
      <c r="H75" s="80">
        <f t="shared" si="29"/>
        <v>4023.2342827494085</v>
      </c>
      <c r="I75" s="80">
        <f t="shared" si="29"/>
        <v>4087.4783065379156</v>
      </c>
      <c r="J75" s="80">
        <f t="shared" si="29"/>
        <v>4152.7481951661202</v>
      </c>
      <c r="K75" s="80">
        <f t="shared" si="29"/>
        <v>4219.0603299035511</v>
      </c>
      <c r="L75" s="80">
        <f t="shared" si="29"/>
        <v>4286.4313535999991</v>
      </c>
      <c r="M75" s="80">
        <f t="shared" si="29"/>
        <v>4354.8781748624915</v>
      </c>
      <c r="N75" s="80">
        <f t="shared" si="29"/>
        <v>4424.4179722989757</v>
      </c>
      <c r="O75" s="80">
        <f t="shared" si="29"/>
        <v>4495.0681988297638</v>
      </c>
      <c r="P75" s="80">
        <f t="shared" si="29"/>
        <v>4566.8465860678134</v>
      </c>
      <c r="Q75" s="80">
        <f t="shared" si="29"/>
        <v>4639.7711487689694</v>
      </c>
      <c r="R75" s="80">
        <f t="shared" si="29"/>
        <v>4713.8601893532632</v>
      </c>
      <c r="S75" s="80">
        <f t="shared" si="29"/>
        <v>4789.1323024983994</v>
      </c>
      <c r="T75" s="80">
        <f t="shared" si="29"/>
        <v>4865.6063798066089</v>
      </c>
      <c r="U75" s="80">
        <f t="shared" si="29"/>
        <v>4943.3016145460069</v>
      </c>
      <c r="V75" s="80">
        <f t="shared" si="29"/>
        <v>5022.2375064676753</v>
      </c>
      <c r="W75" s="80">
        <f t="shared" si="29"/>
        <v>5102.4338666996591</v>
      </c>
      <c r="X75" s="80">
        <f t="shared" si="29"/>
        <v>5183.9108227191145</v>
      </c>
      <c r="Y75" s="80">
        <f t="shared" si="29"/>
        <v>5266.6888234038461</v>
      </c>
      <c r="Z75" s="80">
        <f t="shared" si="29"/>
        <v>5350.7886441645196</v>
      </c>
      <c r="AA75" s="80">
        <f t="shared" si="29"/>
        <v>5436.2313921588175</v>
      </c>
      <c r="AB75" s="80">
        <f t="shared" si="29"/>
        <v>5523.0385115888639</v>
      </c>
      <c r="AC75" s="80">
        <f t="shared" si="29"/>
        <v>5611.2317890832273</v>
      </c>
      <c r="AD75" s="80">
        <f t="shared" si="29"/>
        <v>5700.8333591648807</v>
      </c>
      <c r="AE75" s="80">
        <f t="shared" si="29"/>
        <v>5791.8657098064705</v>
      </c>
    </row>
    <row r="76" spans="1:31" s="9" customFormat="1">
      <c r="A76" s="98">
        <f>'Project Information'!$A$19</f>
        <v>14437</v>
      </c>
      <c r="B76" s="28" t="str">
        <f>'Project Information'!$B$19</f>
        <v>Hartford Avenue over I-35</v>
      </c>
      <c r="C76" s="220">
        <f t="shared" si="30"/>
        <v>3960</v>
      </c>
      <c r="D76" s="216">
        <v>0.2</v>
      </c>
      <c r="F76" s="115" t="s">
        <v>98</v>
      </c>
      <c r="G76" s="80">
        <f t="shared" si="31"/>
        <v>3960</v>
      </c>
      <c r="H76" s="80">
        <f t="shared" si="29"/>
        <v>4023.2342827494085</v>
      </c>
      <c r="I76" s="80">
        <f t="shared" si="29"/>
        <v>4087.4783065379156</v>
      </c>
      <c r="J76" s="80">
        <f t="shared" si="29"/>
        <v>4152.7481951661202</v>
      </c>
      <c r="K76" s="80">
        <f t="shared" si="29"/>
        <v>4219.0603299035511</v>
      </c>
      <c r="L76" s="80">
        <f t="shared" si="29"/>
        <v>4286.4313535999991</v>
      </c>
      <c r="M76" s="80">
        <f t="shared" si="29"/>
        <v>4354.8781748624915</v>
      </c>
      <c r="N76" s="80">
        <f t="shared" si="29"/>
        <v>4424.4179722989757</v>
      </c>
      <c r="O76" s="80">
        <f t="shared" si="29"/>
        <v>4495.0681988297638</v>
      </c>
      <c r="P76" s="80">
        <f t="shared" si="29"/>
        <v>4566.8465860678134</v>
      </c>
      <c r="Q76" s="80">
        <f t="shared" si="29"/>
        <v>4639.7711487689694</v>
      </c>
      <c r="R76" s="80">
        <f t="shared" si="29"/>
        <v>4713.8601893532632</v>
      </c>
      <c r="S76" s="80">
        <f t="shared" si="29"/>
        <v>4789.1323024983994</v>
      </c>
      <c r="T76" s="80">
        <f t="shared" si="29"/>
        <v>4865.6063798066089</v>
      </c>
      <c r="U76" s="80">
        <f t="shared" si="29"/>
        <v>4943.3016145460069</v>
      </c>
      <c r="V76" s="80">
        <f t="shared" si="29"/>
        <v>5022.2375064676753</v>
      </c>
      <c r="W76" s="80">
        <f t="shared" si="29"/>
        <v>5102.4338666996591</v>
      </c>
      <c r="X76" s="80">
        <f t="shared" si="29"/>
        <v>5183.9108227191145</v>
      </c>
      <c r="Y76" s="80">
        <f t="shared" si="29"/>
        <v>5266.6888234038461</v>
      </c>
      <c r="Z76" s="80">
        <f t="shared" si="29"/>
        <v>5350.7886441645196</v>
      </c>
      <c r="AA76" s="80">
        <f t="shared" si="29"/>
        <v>5436.2313921588175</v>
      </c>
      <c r="AB76" s="80">
        <f t="shared" si="29"/>
        <v>5523.0385115888639</v>
      </c>
      <c r="AC76" s="80">
        <f t="shared" si="29"/>
        <v>5611.2317890832273</v>
      </c>
      <c r="AD76" s="80">
        <f t="shared" si="29"/>
        <v>5700.8333591648807</v>
      </c>
      <c r="AE76" s="80">
        <f t="shared" si="29"/>
        <v>5791.8657098064705</v>
      </c>
    </row>
    <row r="77" spans="1:31" s="9" customFormat="1">
      <c r="A77" s="98">
        <f>'Project Information'!A20</f>
        <v>15145</v>
      </c>
      <c r="B77" s="28" t="str">
        <f>'Project Information'!B20</f>
        <v>Coleman Road over I-35</v>
      </c>
      <c r="C77" s="220">
        <f t="shared" si="30"/>
        <v>3900</v>
      </c>
      <c r="D77" s="216">
        <v>0.2</v>
      </c>
      <c r="F77" s="115" t="s">
        <v>98</v>
      </c>
      <c r="G77" s="80">
        <f t="shared" si="31"/>
        <v>3900</v>
      </c>
      <c r="H77" s="80">
        <f t="shared" si="29"/>
        <v>3962.2761875562355</v>
      </c>
      <c r="I77" s="80">
        <f t="shared" si="29"/>
        <v>4025.5468170449167</v>
      </c>
      <c r="J77" s="80">
        <f t="shared" si="29"/>
        <v>4089.8277679666335</v>
      </c>
      <c r="K77" s="80">
        <f t="shared" si="29"/>
        <v>4155.1351733898618</v>
      </c>
      <c r="L77" s="80">
        <f t="shared" si="29"/>
        <v>4221.4854239999995</v>
      </c>
      <c r="M77" s="80">
        <f t="shared" si="29"/>
        <v>4288.8951722130596</v>
      </c>
      <c r="N77" s="80">
        <f t="shared" si="29"/>
        <v>4357.3813363550526</v>
      </c>
      <c r="O77" s="80">
        <f t="shared" si="29"/>
        <v>4426.9611049081004</v>
      </c>
      <c r="P77" s="80">
        <f t="shared" si="29"/>
        <v>4497.6519408243612</v>
      </c>
      <c r="Q77" s="80">
        <f t="shared" si="29"/>
        <v>4569.4715859088328</v>
      </c>
      <c r="R77" s="80">
        <f t="shared" si="29"/>
        <v>4642.4380652721529</v>
      </c>
      <c r="S77" s="80">
        <f t="shared" si="29"/>
        <v>4716.5696918544845</v>
      </c>
      <c r="T77" s="80">
        <f t="shared" si="29"/>
        <v>4791.8850710216602</v>
      </c>
      <c r="U77" s="80">
        <f t="shared" si="29"/>
        <v>4868.4031052347036</v>
      </c>
      <c r="V77" s="80">
        <f t="shared" si="29"/>
        <v>4946.1429987939227</v>
      </c>
      <c r="W77" s="80">
        <f t="shared" si="29"/>
        <v>5025.1242626587555</v>
      </c>
      <c r="X77" s="80">
        <f t="shared" si="29"/>
        <v>5105.3667193445826</v>
      </c>
      <c r="Y77" s="80">
        <f t="shared" si="29"/>
        <v>5186.8905078977268</v>
      </c>
      <c r="Z77" s="80">
        <f t="shared" si="29"/>
        <v>5269.7160889499055</v>
      </c>
      <c r="AA77" s="80">
        <f t="shared" si="29"/>
        <v>5353.8642498533809</v>
      </c>
      <c r="AB77" s="80">
        <f t="shared" si="29"/>
        <v>5439.3561098981227</v>
      </c>
      <c r="AC77" s="80">
        <f t="shared" si="29"/>
        <v>5526.2131256122693</v>
      </c>
      <c r="AD77" s="80">
        <f t="shared" si="29"/>
        <v>5614.4570961472318</v>
      </c>
      <c r="AE77" s="80">
        <f t="shared" si="29"/>
        <v>5704.1101687487962</v>
      </c>
    </row>
    <row r="78" spans="1:31" s="9" customFormat="1">
      <c r="A78" s="98">
        <f>'Project Information'!A21</f>
        <v>15146</v>
      </c>
      <c r="B78" s="28" t="str">
        <f>'Project Information'!B21</f>
        <v>Chrysler Avenue over I-35</v>
      </c>
      <c r="C78" s="220">
        <f t="shared" si="30"/>
        <v>3900</v>
      </c>
      <c r="D78" s="216">
        <v>0.2</v>
      </c>
      <c r="F78" s="115" t="s">
        <v>98</v>
      </c>
      <c r="G78" s="80">
        <f t="shared" si="31"/>
        <v>3900</v>
      </c>
      <c r="H78" s="80">
        <f t="shared" si="29"/>
        <v>3962.2761875562355</v>
      </c>
      <c r="I78" s="80">
        <f t="shared" si="29"/>
        <v>4025.5468170449167</v>
      </c>
      <c r="J78" s="80">
        <f t="shared" si="29"/>
        <v>4089.8277679666335</v>
      </c>
      <c r="K78" s="80">
        <f t="shared" si="29"/>
        <v>4155.1351733898618</v>
      </c>
      <c r="L78" s="80">
        <f t="shared" si="29"/>
        <v>4221.4854239999995</v>
      </c>
      <c r="M78" s="80">
        <f t="shared" si="29"/>
        <v>4288.8951722130596</v>
      </c>
      <c r="N78" s="80">
        <f t="shared" si="29"/>
        <v>4357.3813363550526</v>
      </c>
      <c r="O78" s="80">
        <f t="shared" si="29"/>
        <v>4426.9611049081004</v>
      </c>
      <c r="P78" s="80">
        <f t="shared" si="29"/>
        <v>4497.6519408243612</v>
      </c>
      <c r="Q78" s="80">
        <f t="shared" si="29"/>
        <v>4569.4715859088328</v>
      </c>
      <c r="R78" s="80">
        <f t="shared" si="29"/>
        <v>4642.4380652721529</v>
      </c>
      <c r="S78" s="80">
        <f t="shared" si="29"/>
        <v>4716.5696918544845</v>
      </c>
      <c r="T78" s="80">
        <f t="shared" si="29"/>
        <v>4791.8850710216602</v>
      </c>
      <c r="U78" s="80">
        <f t="shared" si="29"/>
        <v>4868.4031052347036</v>
      </c>
      <c r="V78" s="80">
        <f t="shared" si="29"/>
        <v>4946.1429987939227</v>
      </c>
      <c r="W78" s="80">
        <f t="shared" si="29"/>
        <v>5025.1242626587555</v>
      </c>
      <c r="X78" s="80">
        <f t="shared" si="29"/>
        <v>5105.3667193445826</v>
      </c>
      <c r="Y78" s="80">
        <f t="shared" si="29"/>
        <v>5186.8905078977268</v>
      </c>
      <c r="Z78" s="80">
        <f t="shared" si="29"/>
        <v>5269.7160889499055</v>
      </c>
      <c r="AA78" s="80">
        <f t="shared" si="29"/>
        <v>5353.8642498533809</v>
      </c>
      <c r="AB78" s="80">
        <f t="shared" si="29"/>
        <v>5439.3561098981227</v>
      </c>
      <c r="AC78" s="80">
        <f t="shared" si="29"/>
        <v>5526.2131256122693</v>
      </c>
      <c r="AD78" s="80">
        <f t="shared" si="29"/>
        <v>5614.4570961472318</v>
      </c>
      <c r="AE78" s="80">
        <f t="shared" si="29"/>
        <v>5704.1101687487962</v>
      </c>
    </row>
    <row r="79" spans="1:31" s="9" customFormat="1">
      <c r="A79" s="98">
        <f>'Project Information'!A22</f>
        <v>15147</v>
      </c>
      <c r="B79" s="28" t="str">
        <f>'Project Information'!B22</f>
        <v>Ferguson Avenue over I-35</v>
      </c>
      <c r="C79" s="220">
        <f t="shared" si="30"/>
        <v>3900</v>
      </c>
      <c r="D79" s="216">
        <v>0.2</v>
      </c>
      <c r="F79" s="115" t="s">
        <v>98</v>
      </c>
      <c r="G79" s="80">
        <f t="shared" si="31"/>
        <v>3900</v>
      </c>
      <c r="H79" s="80">
        <f t="shared" si="29"/>
        <v>3962.2761875562355</v>
      </c>
      <c r="I79" s="80">
        <f t="shared" si="29"/>
        <v>4025.5468170449167</v>
      </c>
      <c r="J79" s="80">
        <f t="shared" si="29"/>
        <v>4089.8277679666335</v>
      </c>
      <c r="K79" s="80">
        <f t="shared" si="29"/>
        <v>4155.1351733898618</v>
      </c>
      <c r="L79" s="80">
        <f t="shared" si="29"/>
        <v>4221.4854239999995</v>
      </c>
      <c r="M79" s="80">
        <f t="shared" si="29"/>
        <v>4288.8951722130596</v>
      </c>
      <c r="N79" s="80">
        <f t="shared" si="29"/>
        <v>4357.3813363550526</v>
      </c>
      <c r="O79" s="80">
        <f t="shared" si="29"/>
        <v>4426.9611049081004</v>
      </c>
      <c r="P79" s="80">
        <f t="shared" si="29"/>
        <v>4497.6519408243612</v>
      </c>
      <c r="Q79" s="80">
        <f t="shared" si="29"/>
        <v>4569.4715859088328</v>
      </c>
      <c r="R79" s="80">
        <f t="shared" si="29"/>
        <v>4642.4380652721529</v>
      </c>
      <c r="S79" s="80">
        <f t="shared" si="29"/>
        <v>4716.5696918544845</v>
      </c>
      <c r="T79" s="80">
        <f t="shared" si="29"/>
        <v>4791.8850710216602</v>
      </c>
      <c r="U79" s="80">
        <f t="shared" si="29"/>
        <v>4868.4031052347036</v>
      </c>
      <c r="V79" s="80">
        <f t="shared" si="29"/>
        <v>4946.1429987939227</v>
      </c>
      <c r="W79" s="80">
        <f t="shared" si="29"/>
        <v>5025.1242626587555</v>
      </c>
      <c r="X79" s="80">
        <f t="shared" si="29"/>
        <v>5105.3667193445826</v>
      </c>
      <c r="Y79" s="80">
        <f t="shared" si="29"/>
        <v>5186.8905078977268</v>
      </c>
      <c r="Z79" s="80">
        <f t="shared" si="29"/>
        <v>5269.7160889499055</v>
      </c>
      <c r="AA79" s="80">
        <f t="shared" si="29"/>
        <v>5353.8642498533809</v>
      </c>
      <c r="AB79" s="80">
        <f t="shared" si="29"/>
        <v>5439.3561098981227</v>
      </c>
      <c r="AC79" s="80">
        <f t="shared" si="29"/>
        <v>5526.2131256122693</v>
      </c>
      <c r="AD79" s="80">
        <f t="shared" si="29"/>
        <v>5614.4570961472318</v>
      </c>
      <c r="AE79" s="80">
        <f t="shared" si="29"/>
        <v>5704.1101687487962</v>
      </c>
    </row>
    <row r="80" spans="1:31" s="9" customFormat="1">
      <c r="A80" s="98">
        <f>'Project Information'!A23</f>
        <v>15149</v>
      </c>
      <c r="B80" s="28" t="str">
        <f>'Project Information'!B23</f>
        <v>Adobe Road over I-35</v>
      </c>
      <c r="C80" s="220">
        <f t="shared" si="30"/>
        <v>3600</v>
      </c>
      <c r="D80" s="216">
        <v>0.2</v>
      </c>
      <c r="F80" s="115" t="s">
        <v>98</v>
      </c>
      <c r="G80" s="80">
        <f t="shared" si="31"/>
        <v>3600</v>
      </c>
      <c r="H80" s="80">
        <f t="shared" si="29"/>
        <v>3657.485711590371</v>
      </c>
      <c r="I80" s="80">
        <f t="shared" si="29"/>
        <v>3715.8893695799229</v>
      </c>
      <c r="J80" s="80">
        <f t="shared" si="29"/>
        <v>3775.2256319692005</v>
      </c>
      <c r="K80" s="80">
        <f t="shared" si="29"/>
        <v>3835.5093908214108</v>
      </c>
      <c r="L80" s="80">
        <f t="shared" si="29"/>
        <v>3896.7557759999991</v>
      </c>
      <c r="M80" s="80">
        <f t="shared" si="29"/>
        <v>3958.9801589659019</v>
      </c>
      <c r="N80" s="80">
        <f t="shared" si="29"/>
        <v>4022.198156635433</v>
      </c>
      <c r="O80" s="80">
        <f t="shared" si="29"/>
        <v>4086.4256352997854</v>
      </c>
      <c r="P80" s="80">
        <f t="shared" si="29"/>
        <v>4151.6787146071028</v>
      </c>
      <c r="Q80" s="80">
        <f t="shared" si="29"/>
        <v>4217.9737716081536</v>
      </c>
      <c r="R80" s="80">
        <f t="shared" si="29"/>
        <v>4285.3274448666034</v>
      </c>
      <c r="S80" s="80">
        <f t="shared" si="29"/>
        <v>4353.756638634909</v>
      </c>
      <c r="T80" s="80">
        <f t="shared" si="29"/>
        <v>4423.2785270969171</v>
      </c>
      <c r="U80" s="80">
        <f t="shared" si="29"/>
        <v>4493.910558678188</v>
      </c>
      <c r="V80" s="80">
        <f t="shared" si="29"/>
        <v>4565.670460425159</v>
      </c>
      <c r="W80" s="80">
        <f t="shared" si="29"/>
        <v>4638.5762424542363</v>
      </c>
      <c r="X80" s="80">
        <f t="shared" si="29"/>
        <v>4712.6462024719222</v>
      </c>
      <c r="Y80" s="80">
        <f t="shared" si="29"/>
        <v>4787.8989303671324</v>
      </c>
      <c r="Z80" s="80">
        <f t="shared" si="29"/>
        <v>4864.3533128768349</v>
      </c>
      <c r="AA80" s="80">
        <f t="shared" si="29"/>
        <v>4942.028538326198</v>
      </c>
      <c r="AB80" s="80">
        <f t="shared" si="29"/>
        <v>5020.9441014444219</v>
      </c>
      <c r="AC80" s="80">
        <f t="shared" si="29"/>
        <v>5101.1198082574792</v>
      </c>
      <c r="AD80" s="80">
        <f t="shared" si="29"/>
        <v>5182.575781058983</v>
      </c>
      <c r="AE80" s="80">
        <f t="shared" si="29"/>
        <v>5265.3324634604278</v>
      </c>
    </row>
    <row r="81" spans="1:43" s="9" customFormat="1">
      <c r="A81" s="99" t="s">
        <v>185</v>
      </c>
      <c r="B81" s="28"/>
      <c r="C81" s="221">
        <f>SUM(C73:C80)</f>
        <v>31020</v>
      </c>
      <c r="D81" s="217"/>
      <c r="F81" s="115" t="s">
        <v>98</v>
      </c>
      <c r="G81" s="95">
        <f>SUM(G73:G80)</f>
        <v>31020</v>
      </c>
      <c r="H81" s="95">
        <f t="shared" ref="H81:AE81" si="32">SUM(H73:H80)</f>
        <v>31515.335214870367</v>
      </c>
      <c r="I81" s="95">
        <f t="shared" si="32"/>
        <v>32018.580067880339</v>
      </c>
      <c r="J81" s="95">
        <f t="shared" si="32"/>
        <v>32529.860862134614</v>
      </c>
      <c r="K81" s="95">
        <f t="shared" si="32"/>
        <v>33049.305917577818</v>
      </c>
      <c r="L81" s="95">
        <f t="shared" si="32"/>
        <v>33577.045603199993</v>
      </c>
      <c r="M81" s="95">
        <f t="shared" si="32"/>
        <v>34113.212369756184</v>
      </c>
      <c r="N81" s="95">
        <f t="shared" si="32"/>
        <v>34657.940783008642</v>
      </c>
      <c r="O81" s="95">
        <f t="shared" si="32"/>
        <v>35211.367557499812</v>
      </c>
      <c r="P81" s="95">
        <f t="shared" si="32"/>
        <v>35773.631590864534</v>
      </c>
      <c r="Q81" s="95">
        <f t="shared" si="32"/>
        <v>36344.873998690258</v>
      </c>
      <c r="R81" s="95">
        <f t="shared" si="32"/>
        <v>36925.238149933895</v>
      </c>
      <c r="S81" s="95">
        <f t="shared" si="32"/>
        <v>37514.869702904129</v>
      </c>
      <c r="T81" s="95">
        <f t="shared" si="32"/>
        <v>38113.91664181844</v>
      </c>
      <c r="U81" s="95">
        <f t="shared" si="32"/>
        <v>38722.52931394372</v>
      </c>
      <c r="V81" s="95">
        <f t="shared" si="32"/>
        <v>39340.860467330116</v>
      </c>
      <c r="W81" s="95">
        <f t="shared" si="32"/>
        <v>39969.065289147329</v>
      </c>
      <c r="X81" s="95">
        <f t="shared" si="32"/>
        <v>40607.301444633064</v>
      </c>
      <c r="Y81" s="95">
        <f t="shared" si="32"/>
        <v>41255.72911666346</v>
      </c>
      <c r="Z81" s="95">
        <f t="shared" si="32"/>
        <v>41914.511045955398</v>
      </c>
      <c r="AA81" s="95">
        <f t="shared" si="32"/>
        <v>42583.812571910734</v>
      </c>
      <c r="AB81" s="95">
        <f t="shared" si="32"/>
        <v>43263.801674112765</v>
      </c>
      <c r="AC81" s="95">
        <f t="shared" si="32"/>
        <v>43954.649014485272</v>
      </c>
      <c r="AD81" s="95">
        <f t="shared" si="32"/>
        <v>44656.527980124905</v>
      </c>
      <c r="AE81" s="95">
        <f t="shared" si="32"/>
        <v>45369.614726817352</v>
      </c>
    </row>
    <row r="82" spans="1:43" s="9" customFormat="1">
      <c r="A82" s="97" t="str">
        <f>A64</f>
        <v>Kay County Bridge Reconstructions</v>
      </c>
      <c r="B82" s="89"/>
      <c r="C82" s="222"/>
      <c r="D82" s="218"/>
      <c r="F82" s="34"/>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row>
    <row r="83" spans="1:43" s="9" customFormat="1">
      <c r="A83" s="98">
        <f>'Project Information'!$A$26</f>
        <v>14408</v>
      </c>
      <c r="B83" s="28" t="str">
        <f>'Project Information'!$B$26</f>
        <v>I-35 SB over US 60</v>
      </c>
      <c r="C83" s="220">
        <f>C46*D83</f>
        <v>860</v>
      </c>
      <c r="D83" s="216">
        <v>0.1</v>
      </c>
      <c r="F83" s="115" t="s">
        <v>98</v>
      </c>
      <c r="G83" s="80">
        <f t="shared" ref="G83:V84" si="33">G46*$D83</f>
        <v>860</v>
      </c>
      <c r="H83" s="80">
        <f t="shared" si="33"/>
        <v>873.73269776881079</v>
      </c>
      <c r="I83" s="80">
        <f t="shared" si="33"/>
        <v>887.68468273298151</v>
      </c>
      <c r="J83" s="80">
        <f t="shared" si="33"/>
        <v>901.85945652597547</v>
      </c>
      <c r="K83" s="80">
        <f t="shared" si="33"/>
        <v>916.26057669622571</v>
      </c>
      <c r="L83" s="80">
        <f t="shared" si="33"/>
        <v>930.8916575999998</v>
      </c>
      <c r="M83" s="80">
        <f t="shared" si="33"/>
        <v>945.7563713085209</v>
      </c>
      <c r="N83" s="80">
        <f t="shared" si="33"/>
        <v>960.85844852957564</v>
      </c>
      <c r="O83" s="80">
        <f t="shared" si="33"/>
        <v>976.20167954383749</v>
      </c>
      <c r="P83" s="80">
        <f t="shared" si="33"/>
        <v>991.78991515614132</v>
      </c>
      <c r="Q83" s="80">
        <f t="shared" si="33"/>
        <v>1007.6270676619478</v>
      </c>
      <c r="R83" s="80">
        <f t="shared" si="33"/>
        <v>1023.7171118292441</v>
      </c>
      <c r="S83" s="80">
        <f t="shared" si="33"/>
        <v>1040.0640858961171</v>
      </c>
      <c r="T83" s="80">
        <f t="shared" si="33"/>
        <v>1056.6720925842635</v>
      </c>
      <c r="U83" s="80">
        <f t="shared" si="33"/>
        <v>1073.5453001286783</v>
      </c>
      <c r="V83" s="80">
        <f t="shared" si="33"/>
        <v>1090.687943323788</v>
      </c>
      <c r="W83" s="80">
        <f t="shared" ref="H83:AE84" si="34">W46*$D83</f>
        <v>1108.1043245862897</v>
      </c>
      <c r="X83" s="80">
        <f t="shared" si="34"/>
        <v>1125.7988150349593</v>
      </c>
      <c r="Y83" s="80">
        <f t="shared" si="34"/>
        <v>1143.775855587704</v>
      </c>
      <c r="Z83" s="80">
        <f t="shared" si="34"/>
        <v>1162.039958076133</v>
      </c>
      <c r="AA83" s="80">
        <f t="shared" si="34"/>
        <v>1180.5957063779249</v>
      </c>
      <c r="AB83" s="80">
        <f t="shared" si="34"/>
        <v>1199.4477575672784</v>
      </c>
      <c r="AC83" s="80">
        <f t="shared" si="34"/>
        <v>1218.600843083731</v>
      </c>
      <c r="AD83" s="80">
        <f t="shared" si="34"/>
        <v>1238.059769919646</v>
      </c>
      <c r="AE83" s="80">
        <f t="shared" si="34"/>
        <v>1257.8294218266576</v>
      </c>
    </row>
    <row r="84" spans="1:43" s="9" customFormat="1">
      <c r="A84" s="98">
        <f>'Project Information'!$A$27</f>
        <v>14409</v>
      </c>
      <c r="B84" s="28" t="str">
        <f>'Project Information'!$B$27</f>
        <v>I-35 NB over US 60</v>
      </c>
      <c r="C84" s="220">
        <f>C47*D84</f>
        <v>860</v>
      </c>
      <c r="D84" s="216">
        <v>0.1</v>
      </c>
      <c r="F84" s="115" t="s">
        <v>98</v>
      </c>
      <c r="G84" s="80">
        <f t="shared" si="33"/>
        <v>860</v>
      </c>
      <c r="H84" s="80">
        <f t="shared" si="34"/>
        <v>873.73269776881079</v>
      </c>
      <c r="I84" s="80">
        <f t="shared" si="34"/>
        <v>887.68468273298151</v>
      </c>
      <c r="J84" s="80">
        <f t="shared" si="34"/>
        <v>901.85945652597547</v>
      </c>
      <c r="K84" s="80">
        <f t="shared" si="34"/>
        <v>916.26057669622571</v>
      </c>
      <c r="L84" s="80">
        <f t="shared" si="34"/>
        <v>930.8916575999998</v>
      </c>
      <c r="M84" s="80">
        <f t="shared" si="34"/>
        <v>945.7563713085209</v>
      </c>
      <c r="N84" s="80">
        <f t="shared" si="34"/>
        <v>960.85844852957564</v>
      </c>
      <c r="O84" s="80">
        <f t="shared" si="34"/>
        <v>976.20167954383749</v>
      </c>
      <c r="P84" s="80">
        <f t="shared" si="34"/>
        <v>991.78991515614132</v>
      </c>
      <c r="Q84" s="80">
        <f t="shared" si="34"/>
        <v>1007.6270676619478</v>
      </c>
      <c r="R84" s="80">
        <f t="shared" si="34"/>
        <v>1023.7171118292441</v>
      </c>
      <c r="S84" s="80">
        <f t="shared" si="34"/>
        <v>1040.0640858961171</v>
      </c>
      <c r="T84" s="80">
        <f t="shared" si="34"/>
        <v>1056.6720925842635</v>
      </c>
      <c r="U84" s="80">
        <f t="shared" si="34"/>
        <v>1073.5453001286783</v>
      </c>
      <c r="V84" s="80">
        <f t="shared" si="34"/>
        <v>1090.687943323788</v>
      </c>
      <c r="W84" s="80">
        <f t="shared" si="34"/>
        <v>1108.1043245862897</v>
      </c>
      <c r="X84" s="80">
        <f t="shared" si="34"/>
        <v>1125.7988150349593</v>
      </c>
      <c r="Y84" s="80">
        <f t="shared" si="34"/>
        <v>1143.775855587704</v>
      </c>
      <c r="Z84" s="80">
        <f t="shared" si="34"/>
        <v>1162.039958076133</v>
      </c>
      <c r="AA84" s="80">
        <f t="shared" si="34"/>
        <v>1180.5957063779249</v>
      </c>
      <c r="AB84" s="80">
        <f t="shared" si="34"/>
        <v>1199.4477575672784</v>
      </c>
      <c r="AC84" s="80">
        <f t="shared" si="34"/>
        <v>1218.600843083731</v>
      </c>
      <c r="AD84" s="80">
        <f t="shared" si="34"/>
        <v>1238.059769919646</v>
      </c>
      <c r="AE84" s="80">
        <f t="shared" si="34"/>
        <v>1257.8294218266576</v>
      </c>
    </row>
    <row r="85" spans="1:43" s="9" customFormat="1">
      <c r="A85" s="99" t="s">
        <v>185</v>
      </c>
      <c r="B85" s="28"/>
      <c r="C85" s="221">
        <f>SUM(C83:C84)</f>
        <v>1720</v>
      </c>
      <c r="D85" s="217"/>
      <c r="F85" s="115" t="s">
        <v>98</v>
      </c>
      <c r="G85" s="95">
        <f>SUM(G83:G84)</f>
        <v>1720</v>
      </c>
      <c r="H85" s="95">
        <f t="shared" ref="H85:AE85" si="35">SUM(H83:H84)</f>
        <v>1747.4653955376216</v>
      </c>
      <c r="I85" s="95">
        <f t="shared" si="35"/>
        <v>1775.369365465963</v>
      </c>
      <c r="J85" s="95">
        <f t="shared" si="35"/>
        <v>1803.7189130519509</v>
      </c>
      <c r="K85" s="95">
        <f t="shared" si="35"/>
        <v>1832.5211533924514</v>
      </c>
      <c r="L85" s="95">
        <f t="shared" si="35"/>
        <v>1861.7833151999996</v>
      </c>
      <c r="M85" s="95">
        <f t="shared" si="35"/>
        <v>1891.5127426170418</v>
      </c>
      <c r="N85" s="95">
        <f t="shared" si="35"/>
        <v>1921.7168970591513</v>
      </c>
      <c r="O85" s="95">
        <f t="shared" si="35"/>
        <v>1952.403359087675</v>
      </c>
      <c r="P85" s="95">
        <f t="shared" si="35"/>
        <v>1983.5798303122826</v>
      </c>
      <c r="Q85" s="95">
        <f t="shared" si="35"/>
        <v>2015.2541353238955</v>
      </c>
      <c r="R85" s="95">
        <f t="shared" si="35"/>
        <v>2047.4342236584882</v>
      </c>
      <c r="S85" s="95">
        <f t="shared" si="35"/>
        <v>2080.1281717922343</v>
      </c>
      <c r="T85" s="95">
        <f t="shared" si="35"/>
        <v>2113.344185168527</v>
      </c>
      <c r="U85" s="95">
        <f t="shared" si="35"/>
        <v>2147.0906002573565</v>
      </c>
      <c r="V85" s="95">
        <f t="shared" si="35"/>
        <v>2181.375886647576</v>
      </c>
      <c r="W85" s="95">
        <f t="shared" si="35"/>
        <v>2216.2086491725795</v>
      </c>
      <c r="X85" s="95">
        <f t="shared" si="35"/>
        <v>2251.5976300699185</v>
      </c>
      <c r="Y85" s="95">
        <f t="shared" si="35"/>
        <v>2287.5517111754079</v>
      </c>
      <c r="Z85" s="95">
        <f t="shared" si="35"/>
        <v>2324.0799161522659</v>
      </c>
      <c r="AA85" s="95">
        <f t="shared" si="35"/>
        <v>2361.1914127558498</v>
      </c>
      <c r="AB85" s="95">
        <f t="shared" si="35"/>
        <v>2398.8955151345567</v>
      </c>
      <c r="AC85" s="95">
        <f t="shared" si="35"/>
        <v>2437.201686167462</v>
      </c>
      <c r="AD85" s="95">
        <f t="shared" si="35"/>
        <v>2476.119539839292</v>
      </c>
      <c r="AE85" s="95">
        <f t="shared" si="35"/>
        <v>2515.6588436533152</v>
      </c>
    </row>
    <row r="86" spans="1:43" s="9" customFormat="1">
      <c r="A86" s="100" t="s">
        <v>0</v>
      </c>
      <c r="C86" s="223">
        <f>SUM(C81,C85)</f>
        <v>32740</v>
      </c>
      <c r="D86" s="219"/>
      <c r="F86" s="115" t="s">
        <v>98</v>
      </c>
      <c r="G86" s="96">
        <f>SUM(G81,G85)</f>
        <v>32740</v>
      </c>
      <c r="H86" s="96">
        <f t="shared" ref="H86:AE86" si="36">SUM(H81,H85)</f>
        <v>33262.80061040799</v>
      </c>
      <c r="I86" s="96">
        <f t="shared" si="36"/>
        <v>33793.949433346301</v>
      </c>
      <c r="J86" s="96">
        <f t="shared" si="36"/>
        <v>34333.579775186561</v>
      </c>
      <c r="K86" s="96">
        <f t="shared" si="36"/>
        <v>34881.82707097027</v>
      </c>
      <c r="L86" s="96">
        <f t="shared" si="36"/>
        <v>35438.828918399995</v>
      </c>
      <c r="M86" s="96">
        <f t="shared" si="36"/>
        <v>36004.725112373228</v>
      </c>
      <c r="N86" s="96">
        <f t="shared" si="36"/>
        <v>36579.657680067794</v>
      </c>
      <c r="O86" s="96">
        <f t="shared" si="36"/>
        <v>37163.770916587484</v>
      </c>
      <c r="P86" s="96">
        <f t="shared" si="36"/>
        <v>37757.211421176813</v>
      </c>
      <c r="Q86" s="96">
        <f t="shared" si="36"/>
        <v>38360.12813401415</v>
      </c>
      <c r="R86" s="96">
        <f t="shared" si="36"/>
        <v>38972.672373592381</v>
      </c>
      <c r="S86" s="96">
        <f t="shared" si="36"/>
        <v>39594.997874696361</v>
      </c>
      <c r="T86" s="96">
        <f t="shared" si="36"/>
        <v>40227.260826986967</v>
      </c>
      <c r="U86" s="96">
        <f t="shared" si="36"/>
        <v>40869.619914201074</v>
      </c>
      <c r="V86" s="96">
        <f t="shared" si="36"/>
        <v>41522.236353977692</v>
      </c>
      <c r="W86" s="96">
        <f t="shared" si="36"/>
        <v>42185.273938319908</v>
      </c>
      <c r="X86" s="96">
        <f t="shared" si="36"/>
        <v>42858.899074702982</v>
      </c>
      <c r="Y86" s="96">
        <f t="shared" si="36"/>
        <v>43543.280827838869</v>
      </c>
      <c r="Z86" s="96">
        <f t="shared" si="36"/>
        <v>44238.590962107664</v>
      </c>
      <c r="AA86" s="96">
        <f t="shared" si="36"/>
        <v>44945.003984666582</v>
      </c>
      <c r="AB86" s="96">
        <f t="shared" si="36"/>
        <v>45662.697189247323</v>
      </c>
      <c r="AC86" s="96">
        <f t="shared" si="36"/>
        <v>46391.850700652736</v>
      </c>
      <c r="AD86" s="96">
        <f t="shared" si="36"/>
        <v>47132.647519964201</v>
      </c>
      <c r="AE86" s="96">
        <f t="shared" si="36"/>
        <v>47885.273570470665</v>
      </c>
    </row>
    <row r="87" spans="1:43" s="9" customFormat="1">
      <c r="A87" s="100"/>
      <c r="C87" s="224"/>
      <c r="F87" s="34"/>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row>
    <row r="88" spans="1:43" s="9" customFormat="1">
      <c r="A88" s="100"/>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row>
    <row r="89" spans="1:43" s="9" customFormat="1" ht="15.75">
      <c r="A89" s="230" t="s">
        <v>197</v>
      </c>
      <c r="B89" s="231"/>
      <c r="C89" s="231"/>
      <c r="D89" s="231"/>
      <c r="E89" s="231"/>
      <c r="G89" s="130"/>
    </row>
    <row r="90" spans="1:43" s="11" customFormat="1" ht="15.75">
      <c r="A90" s="187"/>
      <c r="B90" s="155"/>
      <c r="C90" s="301" t="s">
        <v>199</v>
      </c>
      <c r="D90" s="301"/>
      <c r="E90" s="301"/>
      <c r="G90" s="130"/>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row>
    <row r="91" spans="1:43" s="9" customFormat="1">
      <c r="A91" s="29" t="s">
        <v>77</v>
      </c>
      <c r="B91" s="4" t="s">
        <v>78</v>
      </c>
      <c r="C91" s="5" t="s">
        <v>190</v>
      </c>
      <c r="D91" s="5" t="s">
        <v>183</v>
      </c>
      <c r="E91" s="5" t="s">
        <v>127</v>
      </c>
      <c r="G91" s="202"/>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row>
    <row r="92" spans="1:43" s="9" customFormat="1">
      <c r="A92" s="29"/>
      <c r="B92" s="4"/>
      <c r="C92" s="38" t="s">
        <v>97</v>
      </c>
      <c r="D92" s="38" t="s">
        <v>97</v>
      </c>
      <c r="E92" s="5"/>
      <c r="AH92" s="10" t="s">
        <v>184</v>
      </c>
    </row>
    <row r="93" spans="1:43" s="9" customFormat="1">
      <c r="A93" s="97" t="str">
        <f>A72</f>
        <v>Kay County Bridge Raises</v>
      </c>
      <c r="B93" s="89"/>
      <c r="E93" s="145"/>
      <c r="AH93" s="10"/>
    </row>
    <row r="94" spans="1:43" s="9" customFormat="1">
      <c r="A94" s="98">
        <f>A73</f>
        <v>14155</v>
      </c>
      <c r="B94" s="28" t="str">
        <f>'Project Information'!$B$16</f>
        <v>Indian Road over I-35</v>
      </c>
      <c r="C94" s="23">
        <f>D16</f>
        <v>50</v>
      </c>
      <c r="D94" s="220">
        <f>C94*(1.02^(2041-2017))</f>
        <v>80.421862473761252</v>
      </c>
      <c r="E94" s="147">
        <f>IF(C94=0,0,POWER(D94/C94,1/(2040-2010))-1)</f>
        <v>1.5968253219547535E-2</v>
      </c>
      <c r="G94" s="93">
        <f t="shared" ref="G94:AE94" si="37">$D16*POWER(1+$E94,G$8-$G$8)</f>
        <v>50</v>
      </c>
      <c r="H94" s="93">
        <f t="shared" si="37"/>
        <v>50.798412660977377</v>
      </c>
      <c r="I94" s="93">
        <f t="shared" si="37"/>
        <v>51.609574577498933</v>
      </c>
      <c r="J94" s="93">
        <f t="shared" si="37"/>
        <v>52.433689332905551</v>
      </c>
      <c r="K94" s="93">
        <f t="shared" si="37"/>
        <v>53.270963761408474</v>
      </c>
      <c r="L94" s="93">
        <f t="shared" si="37"/>
        <v>54.121607999999988</v>
      </c>
      <c r="M94" s="93">
        <f t="shared" si="37"/>
        <v>54.985835541193076</v>
      </c>
      <c r="N94" s="93">
        <f t="shared" si="37"/>
        <v>55.863863286603234</v>
      </c>
      <c r="O94" s="93">
        <f t="shared" si="37"/>
        <v>56.755911601385897</v>
      </c>
      <c r="P94" s="93">
        <f t="shared" si="37"/>
        <v>57.66220436954309</v>
      </c>
      <c r="Q94" s="93">
        <f t="shared" si="37"/>
        <v>58.582969050113242</v>
      </c>
      <c r="R94" s="93">
        <f t="shared" si="37"/>
        <v>59.518436734258373</v>
      </c>
      <c r="S94" s="93">
        <f t="shared" si="37"/>
        <v>60.468842203262618</v>
      </c>
      <c r="T94" s="93">
        <f t="shared" si="37"/>
        <v>61.434423987457187</v>
      </c>
      <c r="U94" s="93">
        <f t="shared" si="37"/>
        <v>62.415424426085941</v>
      </c>
      <c r="V94" s="93">
        <f t="shared" si="37"/>
        <v>63.412089728127206</v>
      </c>
      <c r="W94" s="93">
        <f t="shared" si="37"/>
        <v>64.424670034086603</v>
      </c>
      <c r="X94" s="93">
        <f t="shared" si="37"/>
        <v>65.453419478776695</v>
      </c>
      <c r="Y94" s="93">
        <f t="shared" si="37"/>
        <v>66.498596255099059</v>
      </c>
      <c r="Z94" s="93">
        <f t="shared" si="37"/>
        <v>67.560462678844928</v>
      </c>
      <c r="AA94" s="93">
        <f t="shared" si="37"/>
        <v>68.63928525453052</v>
      </c>
      <c r="AB94" s="93">
        <f t="shared" si="37"/>
        <v>69.735334742283626</v>
      </c>
      <c r="AC94" s="93">
        <f t="shared" si="37"/>
        <v>70.84888622579831</v>
      </c>
      <c r="AD94" s="93">
        <f t="shared" si="37"/>
        <v>71.980219181374764</v>
      </c>
      <c r="AE94" s="93">
        <f t="shared" si="37"/>
        <v>73.129617548061489</v>
      </c>
    </row>
    <row r="95" spans="1:43" s="9" customFormat="1">
      <c r="A95" s="98">
        <f t="shared" ref="A95:A101" si="38">A74</f>
        <v>14429</v>
      </c>
      <c r="B95" s="28" t="str">
        <f>'Project Information'!$B$17</f>
        <v>North Avenue over I-35</v>
      </c>
      <c r="C95" s="23">
        <f t="shared" ref="C95:C101" si="39">D17</f>
        <v>50</v>
      </c>
      <c r="D95" s="220">
        <f t="shared" ref="D95:D101" si="40">C95*(1.02^(2041-2017))</f>
        <v>80.421862473761252</v>
      </c>
      <c r="E95" s="147">
        <f t="shared" ref="E95:E102" si="41">IF(C95=0,0,POWER(D95/C95,1/(2040-2010))-1)</f>
        <v>1.5968253219547535E-2</v>
      </c>
      <c r="G95" s="93">
        <f t="shared" ref="G95:AE95" si="42">$D17*POWER(1+$E95,G$8-$G$8)</f>
        <v>50</v>
      </c>
      <c r="H95" s="93">
        <f t="shared" si="42"/>
        <v>50.798412660977377</v>
      </c>
      <c r="I95" s="93">
        <f t="shared" si="42"/>
        <v>51.609574577498933</v>
      </c>
      <c r="J95" s="93">
        <f t="shared" si="42"/>
        <v>52.433689332905551</v>
      </c>
      <c r="K95" s="93">
        <f t="shared" si="42"/>
        <v>53.270963761408474</v>
      </c>
      <c r="L95" s="93">
        <f t="shared" si="42"/>
        <v>54.121607999999988</v>
      </c>
      <c r="M95" s="93">
        <f t="shared" si="42"/>
        <v>54.985835541193076</v>
      </c>
      <c r="N95" s="93">
        <f t="shared" si="42"/>
        <v>55.863863286603234</v>
      </c>
      <c r="O95" s="93">
        <f t="shared" si="42"/>
        <v>56.755911601385897</v>
      </c>
      <c r="P95" s="93">
        <f t="shared" si="42"/>
        <v>57.66220436954309</v>
      </c>
      <c r="Q95" s="93">
        <f t="shared" si="42"/>
        <v>58.582969050113242</v>
      </c>
      <c r="R95" s="93">
        <f t="shared" si="42"/>
        <v>59.518436734258373</v>
      </c>
      <c r="S95" s="93">
        <f t="shared" si="42"/>
        <v>60.468842203262618</v>
      </c>
      <c r="T95" s="93">
        <f t="shared" si="42"/>
        <v>61.434423987457187</v>
      </c>
      <c r="U95" s="93">
        <f t="shared" si="42"/>
        <v>62.415424426085941</v>
      </c>
      <c r="V95" s="93">
        <f t="shared" si="42"/>
        <v>63.412089728127206</v>
      </c>
      <c r="W95" s="93">
        <f t="shared" si="42"/>
        <v>64.424670034086603</v>
      </c>
      <c r="X95" s="93">
        <f t="shared" si="42"/>
        <v>65.453419478776695</v>
      </c>
      <c r="Y95" s="93">
        <f t="shared" si="42"/>
        <v>66.498596255099059</v>
      </c>
      <c r="Z95" s="93">
        <f t="shared" si="42"/>
        <v>67.560462678844928</v>
      </c>
      <c r="AA95" s="93">
        <f t="shared" si="42"/>
        <v>68.63928525453052</v>
      </c>
      <c r="AB95" s="93">
        <f t="shared" si="42"/>
        <v>69.735334742283626</v>
      </c>
      <c r="AC95" s="93">
        <f t="shared" si="42"/>
        <v>70.84888622579831</v>
      </c>
      <c r="AD95" s="93">
        <f t="shared" si="42"/>
        <v>71.980219181374764</v>
      </c>
      <c r="AE95" s="93">
        <f t="shared" si="42"/>
        <v>73.129617548061489</v>
      </c>
    </row>
    <row r="96" spans="1:43" s="9" customFormat="1">
      <c r="A96" s="98">
        <f t="shared" si="38"/>
        <v>14435</v>
      </c>
      <c r="B96" s="28" t="str">
        <f>'Project Information'!$B$18</f>
        <v>Highland Avenue over I-35</v>
      </c>
      <c r="C96" s="23">
        <f t="shared" si="39"/>
        <v>110</v>
      </c>
      <c r="D96" s="220">
        <f t="shared" si="40"/>
        <v>176.92809744227475</v>
      </c>
      <c r="E96" s="147">
        <f t="shared" si="41"/>
        <v>1.5968253219547535E-2</v>
      </c>
      <c r="G96" s="93">
        <f t="shared" ref="G96:AE96" si="43">$D18*POWER(1+$E96,G$8-$G$8)</f>
        <v>110</v>
      </c>
      <c r="H96" s="93">
        <f t="shared" si="43"/>
        <v>111.75650785415023</v>
      </c>
      <c r="I96" s="93">
        <f t="shared" si="43"/>
        <v>113.54106407049764</v>
      </c>
      <c r="J96" s="93">
        <f t="shared" si="43"/>
        <v>115.35411653239221</v>
      </c>
      <c r="K96" s="93">
        <f t="shared" si="43"/>
        <v>117.19612027509865</v>
      </c>
      <c r="L96" s="93">
        <f t="shared" si="43"/>
        <v>119.06753759999998</v>
      </c>
      <c r="M96" s="93">
        <f t="shared" si="43"/>
        <v>120.96883819062477</v>
      </c>
      <c r="N96" s="93">
        <f t="shared" si="43"/>
        <v>122.90049923052712</v>
      </c>
      <c r="O96" s="93">
        <f t="shared" si="43"/>
        <v>124.86300552304898</v>
      </c>
      <c r="P96" s="93">
        <f t="shared" si="43"/>
        <v>126.85684961299479</v>
      </c>
      <c r="Q96" s="93">
        <f t="shared" si="43"/>
        <v>128.88253191024913</v>
      </c>
      <c r="R96" s="93">
        <f t="shared" si="43"/>
        <v>130.94056081536843</v>
      </c>
      <c r="S96" s="93">
        <f t="shared" si="43"/>
        <v>133.03145284717775</v>
      </c>
      <c r="T96" s="93">
        <f t="shared" si="43"/>
        <v>135.1557327724058</v>
      </c>
      <c r="U96" s="93">
        <f t="shared" si="43"/>
        <v>137.31393373738908</v>
      </c>
      <c r="V96" s="93">
        <f t="shared" si="43"/>
        <v>139.50659740187984</v>
      </c>
      <c r="W96" s="93">
        <f t="shared" si="43"/>
        <v>141.73427407499054</v>
      </c>
      <c r="X96" s="93">
        <f t="shared" si="43"/>
        <v>143.99752285330874</v>
      </c>
      <c r="Y96" s="93">
        <f t="shared" si="43"/>
        <v>146.29691176121793</v>
      </c>
      <c r="Z96" s="93">
        <f t="shared" si="43"/>
        <v>148.63301789345886</v>
      </c>
      <c r="AA96" s="93">
        <f t="shared" si="43"/>
        <v>151.00642755996716</v>
      </c>
      <c r="AB96" s="93">
        <f t="shared" si="43"/>
        <v>153.41773643302398</v>
      </c>
      <c r="AC96" s="93">
        <f t="shared" si="43"/>
        <v>155.8675496967563</v>
      </c>
      <c r="AD96" s="93">
        <f t="shared" si="43"/>
        <v>158.35648219902447</v>
      </c>
      <c r="AE96" s="93">
        <f t="shared" si="43"/>
        <v>160.88515860573528</v>
      </c>
    </row>
    <row r="97" spans="1:43" s="9" customFormat="1">
      <c r="A97" s="98">
        <f t="shared" si="38"/>
        <v>14437</v>
      </c>
      <c r="B97" s="28" t="str">
        <f>'Project Information'!$B$19</f>
        <v>Hartford Avenue over I-35</v>
      </c>
      <c r="C97" s="23">
        <f t="shared" si="39"/>
        <v>50</v>
      </c>
      <c r="D97" s="220">
        <f t="shared" si="40"/>
        <v>80.421862473761252</v>
      </c>
      <c r="E97" s="147">
        <f t="shared" si="41"/>
        <v>1.5968253219547535E-2</v>
      </c>
      <c r="G97" s="93">
        <f t="shared" ref="G97:AE97" si="44">$D19*POWER(1+$E97,G$8-$G$8)</f>
        <v>50</v>
      </c>
      <c r="H97" s="93">
        <f t="shared" si="44"/>
        <v>50.798412660977377</v>
      </c>
      <c r="I97" s="93">
        <f t="shared" si="44"/>
        <v>51.609574577498933</v>
      </c>
      <c r="J97" s="93">
        <f t="shared" si="44"/>
        <v>52.433689332905551</v>
      </c>
      <c r="K97" s="93">
        <f t="shared" si="44"/>
        <v>53.270963761408474</v>
      </c>
      <c r="L97" s="93">
        <f t="shared" si="44"/>
        <v>54.121607999999988</v>
      </c>
      <c r="M97" s="93">
        <f t="shared" si="44"/>
        <v>54.985835541193076</v>
      </c>
      <c r="N97" s="93">
        <f t="shared" si="44"/>
        <v>55.863863286603234</v>
      </c>
      <c r="O97" s="93">
        <f t="shared" si="44"/>
        <v>56.755911601385897</v>
      </c>
      <c r="P97" s="93">
        <f t="shared" si="44"/>
        <v>57.66220436954309</v>
      </c>
      <c r="Q97" s="93">
        <f t="shared" si="44"/>
        <v>58.582969050113242</v>
      </c>
      <c r="R97" s="93">
        <f t="shared" si="44"/>
        <v>59.518436734258373</v>
      </c>
      <c r="S97" s="93">
        <f t="shared" si="44"/>
        <v>60.468842203262618</v>
      </c>
      <c r="T97" s="93">
        <f t="shared" si="44"/>
        <v>61.434423987457187</v>
      </c>
      <c r="U97" s="93">
        <f t="shared" si="44"/>
        <v>62.415424426085941</v>
      </c>
      <c r="V97" s="93">
        <f t="shared" si="44"/>
        <v>63.412089728127206</v>
      </c>
      <c r="W97" s="93">
        <f t="shared" si="44"/>
        <v>64.424670034086603</v>
      </c>
      <c r="X97" s="93">
        <f t="shared" si="44"/>
        <v>65.453419478776695</v>
      </c>
      <c r="Y97" s="93">
        <f t="shared" si="44"/>
        <v>66.498596255099059</v>
      </c>
      <c r="Z97" s="93">
        <f t="shared" si="44"/>
        <v>67.560462678844928</v>
      </c>
      <c r="AA97" s="93">
        <f t="shared" si="44"/>
        <v>68.63928525453052</v>
      </c>
      <c r="AB97" s="93">
        <f t="shared" si="44"/>
        <v>69.735334742283626</v>
      </c>
      <c r="AC97" s="93">
        <f t="shared" si="44"/>
        <v>70.84888622579831</v>
      </c>
      <c r="AD97" s="93">
        <f t="shared" si="44"/>
        <v>71.980219181374764</v>
      </c>
      <c r="AE97" s="93">
        <f t="shared" si="44"/>
        <v>73.129617548061489</v>
      </c>
    </row>
    <row r="98" spans="1:43" s="9" customFormat="1">
      <c r="A98" s="98">
        <f t="shared" si="38"/>
        <v>15145</v>
      </c>
      <c r="B98" s="28" t="str">
        <f>'Project Information'!$B$20</f>
        <v>Coleman Road over I-35</v>
      </c>
      <c r="C98" s="23">
        <f t="shared" si="39"/>
        <v>50</v>
      </c>
      <c r="D98" s="220">
        <f t="shared" si="40"/>
        <v>80.421862473761252</v>
      </c>
      <c r="E98" s="147">
        <f t="shared" si="41"/>
        <v>1.5968253219547535E-2</v>
      </c>
      <c r="G98" s="93">
        <f t="shared" ref="G98:AE98" si="45">$D20*POWER(1+$E98,G$8-$G$8)</f>
        <v>50</v>
      </c>
      <c r="H98" s="93">
        <f t="shared" si="45"/>
        <v>50.798412660977377</v>
      </c>
      <c r="I98" s="93">
        <f t="shared" si="45"/>
        <v>51.609574577498933</v>
      </c>
      <c r="J98" s="93">
        <f t="shared" si="45"/>
        <v>52.433689332905551</v>
      </c>
      <c r="K98" s="93">
        <f t="shared" si="45"/>
        <v>53.270963761408474</v>
      </c>
      <c r="L98" s="93">
        <f t="shared" si="45"/>
        <v>54.121607999999988</v>
      </c>
      <c r="M98" s="93">
        <f t="shared" si="45"/>
        <v>54.985835541193076</v>
      </c>
      <c r="N98" s="93">
        <f t="shared" si="45"/>
        <v>55.863863286603234</v>
      </c>
      <c r="O98" s="93">
        <f t="shared" si="45"/>
        <v>56.755911601385897</v>
      </c>
      <c r="P98" s="93">
        <f t="shared" si="45"/>
        <v>57.66220436954309</v>
      </c>
      <c r="Q98" s="93">
        <f t="shared" si="45"/>
        <v>58.582969050113242</v>
      </c>
      <c r="R98" s="93">
        <f t="shared" si="45"/>
        <v>59.518436734258373</v>
      </c>
      <c r="S98" s="93">
        <f t="shared" si="45"/>
        <v>60.468842203262618</v>
      </c>
      <c r="T98" s="93">
        <f t="shared" si="45"/>
        <v>61.434423987457187</v>
      </c>
      <c r="U98" s="93">
        <f t="shared" si="45"/>
        <v>62.415424426085941</v>
      </c>
      <c r="V98" s="93">
        <f t="shared" si="45"/>
        <v>63.412089728127206</v>
      </c>
      <c r="W98" s="93">
        <f t="shared" si="45"/>
        <v>64.424670034086603</v>
      </c>
      <c r="X98" s="93">
        <f t="shared" si="45"/>
        <v>65.453419478776695</v>
      </c>
      <c r="Y98" s="93">
        <f t="shared" si="45"/>
        <v>66.498596255099059</v>
      </c>
      <c r="Z98" s="93">
        <f t="shared" si="45"/>
        <v>67.560462678844928</v>
      </c>
      <c r="AA98" s="93">
        <f t="shared" si="45"/>
        <v>68.63928525453052</v>
      </c>
      <c r="AB98" s="93">
        <f t="shared" si="45"/>
        <v>69.735334742283626</v>
      </c>
      <c r="AC98" s="93">
        <f t="shared" si="45"/>
        <v>70.84888622579831</v>
      </c>
      <c r="AD98" s="93">
        <f t="shared" si="45"/>
        <v>71.980219181374764</v>
      </c>
      <c r="AE98" s="93">
        <f t="shared" si="45"/>
        <v>73.129617548061489</v>
      </c>
    </row>
    <row r="99" spans="1:43" s="9" customFormat="1">
      <c r="A99" s="98">
        <f t="shared" si="38"/>
        <v>15146</v>
      </c>
      <c r="B99" s="28" t="str">
        <f>'Project Information'!$B$21</f>
        <v>Chrysler Avenue over I-35</v>
      </c>
      <c r="C99" s="23">
        <f t="shared" si="39"/>
        <v>50</v>
      </c>
      <c r="D99" s="220">
        <f t="shared" si="40"/>
        <v>80.421862473761252</v>
      </c>
      <c r="E99" s="147">
        <f t="shared" si="41"/>
        <v>1.5968253219547535E-2</v>
      </c>
      <c r="G99" s="93">
        <f t="shared" ref="G99:AE99" si="46">$D21*POWER(1+$E99,G$8-$G$8)</f>
        <v>50</v>
      </c>
      <c r="H99" s="93">
        <f t="shared" si="46"/>
        <v>50.798412660977377</v>
      </c>
      <c r="I99" s="93">
        <f t="shared" si="46"/>
        <v>51.609574577498933</v>
      </c>
      <c r="J99" s="93">
        <f t="shared" si="46"/>
        <v>52.433689332905551</v>
      </c>
      <c r="K99" s="93">
        <f t="shared" si="46"/>
        <v>53.270963761408474</v>
      </c>
      <c r="L99" s="93">
        <f t="shared" si="46"/>
        <v>54.121607999999988</v>
      </c>
      <c r="M99" s="93">
        <f t="shared" si="46"/>
        <v>54.985835541193076</v>
      </c>
      <c r="N99" s="93">
        <f t="shared" si="46"/>
        <v>55.863863286603234</v>
      </c>
      <c r="O99" s="93">
        <f t="shared" si="46"/>
        <v>56.755911601385897</v>
      </c>
      <c r="P99" s="93">
        <f t="shared" si="46"/>
        <v>57.66220436954309</v>
      </c>
      <c r="Q99" s="93">
        <f t="shared" si="46"/>
        <v>58.582969050113242</v>
      </c>
      <c r="R99" s="93">
        <f t="shared" si="46"/>
        <v>59.518436734258373</v>
      </c>
      <c r="S99" s="93">
        <f t="shared" si="46"/>
        <v>60.468842203262618</v>
      </c>
      <c r="T99" s="93">
        <f t="shared" si="46"/>
        <v>61.434423987457187</v>
      </c>
      <c r="U99" s="93">
        <f t="shared" si="46"/>
        <v>62.415424426085941</v>
      </c>
      <c r="V99" s="93">
        <f t="shared" si="46"/>
        <v>63.412089728127206</v>
      </c>
      <c r="W99" s="93">
        <f t="shared" si="46"/>
        <v>64.424670034086603</v>
      </c>
      <c r="X99" s="93">
        <f t="shared" si="46"/>
        <v>65.453419478776695</v>
      </c>
      <c r="Y99" s="93">
        <f t="shared" si="46"/>
        <v>66.498596255099059</v>
      </c>
      <c r="Z99" s="93">
        <f t="shared" si="46"/>
        <v>67.560462678844928</v>
      </c>
      <c r="AA99" s="93">
        <f t="shared" si="46"/>
        <v>68.63928525453052</v>
      </c>
      <c r="AB99" s="93">
        <f t="shared" si="46"/>
        <v>69.735334742283626</v>
      </c>
      <c r="AC99" s="93">
        <f t="shared" si="46"/>
        <v>70.84888622579831</v>
      </c>
      <c r="AD99" s="93">
        <f t="shared" si="46"/>
        <v>71.980219181374764</v>
      </c>
      <c r="AE99" s="93">
        <f t="shared" si="46"/>
        <v>73.129617548061489</v>
      </c>
    </row>
    <row r="100" spans="1:43" s="9" customFormat="1">
      <c r="A100" s="98">
        <f t="shared" si="38"/>
        <v>15147</v>
      </c>
      <c r="B100" s="28" t="str">
        <f>'Project Information'!$B$22</f>
        <v>Ferguson Avenue over I-35</v>
      </c>
      <c r="C100" s="23">
        <f t="shared" si="39"/>
        <v>110</v>
      </c>
      <c r="D100" s="220">
        <f t="shared" si="40"/>
        <v>176.92809744227475</v>
      </c>
      <c r="E100" s="147">
        <f t="shared" si="41"/>
        <v>1.5968253219547535E-2</v>
      </c>
      <c r="G100" s="93">
        <f t="shared" ref="G100:AE100" si="47">$D22*POWER(1+$E100,G$8-$G$8)</f>
        <v>110</v>
      </c>
      <c r="H100" s="93">
        <f t="shared" si="47"/>
        <v>111.75650785415023</v>
      </c>
      <c r="I100" s="93">
        <f t="shared" si="47"/>
        <v>113.54106407049764</v>
      </c>
      <c r="J100" s="93">
        <f t="shared" si="47"/>
        <v>115.35411653239221</v>
      </c>
      <c r="K100" s="93">
        <f t="shared" si="47"/>
        <v>117.19612027509865</v>
      </c>
      <c r="L100" s="93">
        <f t="shared" si="47"/>
        <v>119.06753759999998</v>
      </c>
      <c r="M100" s="93">
        <f t="shared" si="47"/>
        <v>120.96883819062477</v>
      </c>
      <c r="N100" s="93">
        <f t="shared" si="47"/>
        <v>122.90049923052712</v>
      </c>
      <c r="O100" s="93">
        <f t="shared" si="47"/>
        <v>124.86300552304898</v>
      </c>
      <c r="P100" s="93">
        <f t="shared" si="47"/>
        <v>126.85684961299479</v>
      </c>
      <c r="Q100" s="93">
        <f t="shared" si="47"/>
        <v>128.88253191024913</v>
      </c>
      <c r="R100" s="93">
        <f t="shared" si="47"/>
        <v>130.94056081536843</v>
      </c>
      <c r="S100" s="93">
        <f t="shared" si="47"/>
        <v>133.03145284717775</v>
      </c>
      <c r="T100" s="93">
        <f t="shared" si="47"/>
        <v>135.1557327724058</v>
      </c>
      <c r="U100" s="93">
        <f t="shared" si="47"/>
        <v>137.31393373738908</v>
      </c>
      <c r="V100" s="93">
        <f t="shared" si="47"/>
        <v>139.50659740187984</v>
      </c>
      <c r="W100" s="93">
        <f t="shared" si="47"/>
        <v>141.73427407499054</v>
      </c>
      <c r="X100" s="93">
        <f t="shared" si="47"/>
        <v>143.99752285330874</v>
      </c>
      <c r="Y100" s="93">
        <f t="shared" si="47"/>
        <v>146.29691176121793</v>
      </c>
      <c r="Z100" s="93">
        <f t="shared" si="47"/>
        <v>148.63301789345886</v>
      </c>
      <c r="AA100" s="93">
        <f t="shared" si="47"/>
        <v>151.00642755996716</v>
      </c>
      <c r="AB100" s="93">
        <f t="shared" si="47"/>
        <v>153.41773643302398</v>
      </c>
      <c r="AC100" s="93">
        <f t="shared" si="47"/>
        <v>155.8675496967563</v>
      </c>
      <c r="AD100" s="93">
        <f t="shared" si="47"/>
        <v>158.35648219902447</v>
      </c>
      <c r="AE100" s="93">
        <f t="shared" si="47"/>
        <v>160.88515860573528</v>
      </c>
    </row>
    <row r="101" spans="1:43" s="9" customFormat="1">
      <c r="A101" s="98">
        <f t="shared" si="38"/>
        <v>15149</v>
      </c>
      <c r="B101" s="28" t="str">
        <f>'Project Information'!$B$23</f>
        <v>Adobe Road over I-35</v>
      </c>
      <c r="C101" s="23">
        <f t="shared" si="39"/>
        <v>50</v>
      </c>
      <c r="D101" s="220">
        <f t="shared" si="40"/>
        <v>80.421862473761252</v>
      </c>
      <c r="E101" s="147">
        <f t="shared" si="41"/>
        <v>1.5968253219547535E-2</v>
      </c>
      <c r="G101" s="93">
        <f t="shared" ref="G101:AE101" si="48">$D23*POWER(1+$E101,G$8-$G$8)</f>
        <v>50</v>
      </c>
      <c r="H101" s="93">
        <f t="shared" si="48"/>
        <v>50.798412660977377</v>
      </c>
      <c r="I101" s="93">
        <f t="shared" si="48"/>
        <v>51.609574577498933</v>
      </c>
      <c r="J101" s="93">
        <f t="shared" si="48"/>
        <v>52.433689332905551</v>
      </c>
      <c r="K101" s="93">
        <f t="shared" si="48"/>
        <v>53.270963761408474</v>
      </c>
      <c r="L101" s="93">
        <f t="shared" si="48"/>
        <v>54.121607999999988</v>
      </c>
      <c r="M101" s="93">
        <f t="shared" si="48"/>
        <v>54.985835541193076</v>
      </c>
      <c r="N101" s="93">
        <f t="shared" si="48"/>
        <v>55.863863286603234</v>
      </c>
      <c r="O101" s="93">
        <f t="shared" si="48"/>
        <v>56.755911601385897</v>
      </c>
      <c r="P101" s="93">
        <f t="shared" si="48"/>
        <v>57.66220436954309</v>
      </c>
      <c r="Q101" s="93">
        <f t="shared" si="48"/>
        <v>58.582969050113242</v>
      </c>
      <c r="R101" s="93">
        <f t="shared" si="48"/>
        <v>59.518436734258373</v>
      </c>
      <c r="S101" s="93">
        <f t="shared" si="48"/>
        <v>60.468842203262618</v>
      </c>
      <c r="T101" s="93">
        <f t="shared" si="48"/>
        <v>61.434423987457187</v>
      </c>
      <c r="U101" s="93">
        <f t="shared" si="48"/>
        <v>62.415424426085941</v>
      </c>
      <c r="V101" s="93">
        <f t="shared" si="48"/>
        <v>63.412089728127206</v>
      </c>
      <c r="W101" s="93">
        <f t="shared" si="48"/>
        <v>64.424670034086603</v>
      </c>
      <c r="X101" s="93">
        <f t="shared" si="48"/>
        <v>65.453419478776695</v>
      </c>
      <c r="Y101" s="93">
        <f t="shared" si="48"/>
        <v>66.498596255099059</v>
      </c>
      <c r="Z101" s="93">
        <f t="shared" si="48"/>
        <v>67.560462678844928</v>
      </c>
      <c r="AA101" s="93">
        <f t="shared" si="48"/>
        <v>68.63928525453052</v>
      </c>
      <c r="AB101" s="93">
        <f t="shared" si="48"/>
        <v>69.735334742283626</v>
      </c>
      <c r="AC101" s="93">
        <f t="shared" si="48"/>
        <v>70.84888622579831</v>
      </c>
      <c r="AD101" s="93">
        <f t="shared" si="48"/>
        <v>71.980219181374764</v>
      </c>
      <c r="AE101" s="93">
        <f t="shared" si="48"/>
        <v>73.129617548061489</v>
      </c>
    </row>
    <row r="102" spans="1:43" s="9" customFormat="1">
      <c r="A102" s="99" t="str">
        <f>A81</f>
        <v>Subtotal</v>
      </c>
      <c r="B102" s="28"/>
      <c r="C102" s="95">
        <f>SUM(C94:C101)</f>
        <v>520</v>
      </c>
      <c r="D102" s="221">
        <f>SUM(D94:D101)</f>
        <v>836.38736972711706</v>
      </c>
      <c r="E102" s="148">
        <f t="shared" si="41"/>
        <v>1.5968253219547535E-2</v>
      </c>
      <c r="G102" s="93">
        <f>SUM(G94:G101)</f>
        <v>520</v>
      </c>
      <c r="H102" s="93">
        <f t="shared" ref="H102:I102" si="49">SUM(H94:H101)</f>
        <v>528.30349167416466</v>
      </c>
      <c r="I102" s="93">
        <f t="shared" si="49"/>
        <v>536.73957560598899</v>
      </c>
      <c r="J102" s="93">
        <f t="shared" ref="J102:K102" si="50">SUM(J94:J101)</f>
        <v>545.31036906221777</v>
      </c>
      <c r="K102" s="93">
        <f t="shared" si="50"/>
        <v>554.01802311864822</v>
      </c>
      <c r="L102" s="93">
        <f t="shared" ref="L102:M102" si="51">SUM(L94:L101)</f>
        <v>562.86472319999984</v>
      </c>
      <c r="M102" s="93">
        <f t="shared" si="51"/>
        <v>571.85268962840803</v>
      </c>
      <c r="N102" s="93">
        <f t="shared" ref="N102:O102" si="52">SUM(N94:N101)</f>
        <v>580.98417818067367</v>
      </c>
      <c r="O102" s="93">
        <f t="shared" si="52"/>
        <v>590.26148065441339</v>
      </c>
      <c r="P102" s="93">
        <f t="shared" ref="P102:Q102" si="53">SUM(P94:P101)</f>
        <v>599.68692544324813</v>
      </c>
      <c r="Q102" s="93">
        <f t="shared" si="53"/>
        <v>609.26287812117778</v>
      </c>
      <c r="R102" s="93">
        <f t="shared" ref="R102:S102" si="54">SUM(R94:R101)</f>
        <v>618.99174203628706</v>
      </c>
      <c r="S102" s="93">
        <f t="shared" si="54"/>
        <v>628.87595891393119</v>
      </c>
      <c r="T102" s="93">
        <f t="shared" ref="T102:U102" si="55">SUM(T94:T101)</f>
        <v>638.9180094695547</v>
      </c>
      <c r="U102" s="93">
        <f t="shared" si="55"/>
        <v>649.12041403129388</v>
      </c>
      <c r="V102" s="93">
        <f t="shared" ref="V102:W102" si="56">SUM(V94:V101)</f>
        <v>659.48573317252294</v>
      </c>
      <c r="W102" s="93">
        <f t="shared" si="56"/>
        <v>670.01656835450069</v>
      </c>
      <c r="X102" s="93">
        <f t="shared" ref="X102:Y102" si="57">SUM(X94:X101)</f>
        <v>680.71556257927773</v>
      </c>
      <c r="Y102" s="93">
        <f t="shared" si="57"/>
        <v>691.58540105303018</v>
      </c>
      <c r="Z102" s="93">
        <f t="shared" ref="Z102:AA102" si="58">SUM(Z94:Z101)</f>
        <v>702.62881185998731</v>
      </c>
      <c r="AA102" s="93">
        <f t="shared" si="58"/>
        <v>713.84856664711742</v>
      </c>
      <c r="AB102" s="93">
        <f t="shared" ref="AB102:AC102" si="59">SUM(AB94:AB101)</f>
        <v>725.24748131974968</v>
      </c>
      <c r="AC102" s="93">
        <f t="shared" si="59"/>
        <v>736.82841674830252</v>
      </c>
      <c r="AD102" s="93">
        <f t="shared" ref="AD102:AE102" si="60">SUM(AD94:AD101)</f>
        <v>748.59427948629752</v>
      </c>
      <c r="AE102" s="93">
        <f t="shared" si="60"/>
        <v>760.54802249983948</v>
      </c>
    </row>
    <row r="103" spans="1:43" s="9" customFormat="1">
      <c r="A103" s="97" t="str">
        <f>A82</f>
        <v>Kay County Bridge Reconstructions</v>
      </c>
      <c r="B103" s="89"/>
      <c r="D103" s="222"/>
      <c r="E103" s="2"/>
    </row>
    <row r="104" spans="1:43" s="9" customFormat="1">
      <c r="A104" s="98">
        <f>'Project Information'!$A$26</f>
        <v>14408</v>
      </c>
      <c r="B104" s="28" t="str">
        <f>'Project Information'!B26</f>
        <v>I-35 SB over US 60</v>
      </c>
      <c r="C104" s="23">
        <f t="shared" ref="C104:C105" si="61">D26</f>
        <v>21300</v>
      </c>
      <c r="D104" s="220">
        <f t="shared" ref="D104:D105" si="62">C104*(1.02^(2041-2017))</f>
        <v>34259.71341382229</v>
      </c>
      <c r="E104" s="147">
        <f t="shared" ref="E104:E106" si="63">IF(C104=0,0,POWER(D104/C104,1/(2040-2010))-1)</f>
        <v>1.5968253219547535E-2</v>
      </c>
      <c r="G104" s="93">
        <f t="shared" ref="G104:AE104" si="64">$D26*POWER(1+$E104,G$8-$G$8)</f>
        <v>21300</v>
      </c>
      <c r="H104" s="93">
        <f t="shared" si="64"/>
        <v>21640.123793576364</v>
      </c>
      <c r="I104" s="93">
        <f t="shared" si="64"/>
        <v>21985.678770014543</v>
      </c>
      <c r="J104" s="93">
        <f t="shared" si="64"/>
        <v>22336.751655817767</v>
      </c>
      <c r="K104" s="93">
        <f t="shared" si="64"/>
        <v>22693.430562360008</v>
      </c>
      <c r="L104" s="93">
        <f t="shared" si="64"/>
        <v>23055.805007999996</v>
      </c>
      <c r="M104" s="93">
        <f t="shared" si="64"/>
        <v>23423.965940548249</v>
      </c>
      <c r="N104" s="93">
        <f t="shared" si="64"/>
        <v>23798.005760092976</v>
      </c>
      <c r="O104" s="93">
        <f t="shared" si="64"/>
        <v>24178.018342190393</v>
      </c>
      <c r="P104" s="93">
        <f t="shared" si="64"/>
        <v>24564.099061425357</v>
      </c>
      <c r="Q104" s="93">
        <f t="shared" si="64"/>
        <v>24956.344815348242</v>
      </c>
      <c r="R104" s="93">
        <f t="shared" si="64"/>
        <v>25354.854048794066</v>
      </c>
      <c r="S104" s="93">
        <f t="shared" si="64"/>
        <v>25759.726778589877</v>
      </c>
      <c r="T104" s="93">
        <f t="shared" si="64"/>
        <v>26171.064618656761</v>
      </c>
      <c r="U104" s="93">
        <f t="shared" si="64"/>
        <v>26588.97080551261</v>
      </c>
      <c r="V104" s="93">
        <f t="shared" si="64"/>
        <v>27013.550224182192</v>
      </c>
      <c r="W104" s="93">
        <f t="shared" si="64"/>
        <v>27444.909434520894</v>
      </c>
      <c r="X104" s="93">
        <f t="shared" si="64"/>
        <v>27883.156697958872</v>
      </c>
      <c r="Y104" s="93">
        <f t="shared" si="64"/>
        <v>28328.4020046722</v>
      </c>
      <c r="Z104" s="93">
        <f t="shared" si="64"/>
        <v>28780.757101187941</v>
      </c>
      <c r="AA104" s="93">
        <f t="shared" si="64"/>
        <v>29240.335518430002</v>
      </c>
      <c r="AB104" s="93">
        <f t="shared" si="64"/>
        <v>29707.252600212825</v>
      </c>
      <c r="AC104" s="93">
        <f t="shared" si="64"/>
        <v>30181.625532190083</v>
      </c>
      <c r="AD104" s="93">
        <f t="shared" si="64"/>
        <v>30663.573371265647</v>
      </c>
      <c r="AE104" s="93">
        <f t="shared" si="64"/>
        <v>31153.217075474193</v>
      </c>
    </row>
    <row r="105" spans="1:43" s="9" customFormat="1">
      <c r="A105" s="98">
        <f>'Project Information'!$A$27</f>
        <v>14409</v>
      </c>
      <c r="B105" s="28" t="str">
        <f>'Project Information'!B27</f>
        <v>I-35 NB over US 60</v>
      </c>
      <c r="C105" s="23">
        <f t="shared" si="61"/>
        <v>21300</v>
      </c>
      <c r="D105" s="220">
        <f t="shared" si="62"/>
        <v>34259.71341382229</v>
      </c>
      <c r="E105" s="147">
        <f t="shared" si="63"/>
        <v>1.5968253219547535E-2</v>
      </c>
      <c r="G105" s="93">
        <f t="shared" ref="G105:AE105" si="65">$D27*POWER(1+$E105,G$8-$G$8)</f>
        <v>21300</v>
      </c>
      <c r="H105" s="93">
        <f t="shared" si="65"/>
        <v>21640.123793576364</v>
      </c>
      <c r="I105" s="93">
        <f t="shared" si="65"/>
        <v>21985.678770014543</v>
      </c>
      <c r="J105" s="93">
        <f t="shared" si="65"/>
        <v>22336.751655817767</v>
      </c>
      <c r="K105" s="93">
        <f t="shared" si="65"/>
        <v>22693.430562360008</v>
      </c>
      <c r="L105" s="93">
        <f t="shared" si="65"/>
        <v>23055.805007999996</v>
      </c>
      <c r="M105" s="93">
        <f t="shared" si="65"/>
        <v>23423.965940548249</v>
      </c>
      <c r="N105" s="93">
        <f t="shared" si="65"/>
        <v>23798.005760092976</v>
      </c>
      <c r="O105" s="93">
        <f t="shared" si="65"/>
        <v>24178.018342190393</v>
      </c>
      <c r="P105" s="93">
        <f t="shared" si="65"/>
        <v>24564.099061425357</v>
      </c>
      <c r="Q105" s="93">
        <f t="shared" si="65"/>
        <v>24956.344815348242</v>
      </c>
      <c r="R105" s="93">
        <f t="shared" si="65"/>
        <v>25354.854048794066</v>
      </c>
      <c r="S105" s="93">
        <f t="shared" si="65"/>
        <v>25759.726778589877</v>
      </c>
      <c r="T105" s="93">
        <f t="shared" si="65"/>
        <v>26171.064618656761</v>
      </c>
      <c r="U105" s="93">
        <f t="shared" si="65"/>
        <v>26588.97080551261</v>
      </c>
      <c r="V105" s="93">
        <f t="shared" si="65"/>
        <v>27013.550224182192</v>
      </c>
      <c r="W105" s="93">
        <f t="shared" si="65"/>
        <v>27444.909434520894</v>
      </c>
      <c r="X105" s="93">
        <f t="shared" si="65"/>
        <v>27883.156697958872</v>
      </c>
      <c r="Y105" s="93">
        <f t="shared" si="65"/>
        <v>28328.4020046722</v>
      </c>
      <c r="Z105" s="93">
        <f t="shared" si="65"/>
        <v>28780.757101187941</v>
      </c>
      <c r="AA105" s="93">
        <f t="shared" si="65"/>
        <v>29240.335518430002</v>
      </c>
      <c r="AB105" s="93">
        <f t="shared" si="65"/>
        <v>29707.252600212825</v>
      </c>
      <c r="AC105" s="93">
        <f t="shared" si="65"/>
        <v>30181.625532190083</v>
      </c>
      <c r="AD105" s="93">
        <f t="shared" si="65"/>
        <v>30663.573371265647</v>
      </c>
      <c r="AE105" s="93">
        <f t="shared" si="65"/>
        <v>31153.217075474193</v>
      </c>
    </row>
    <row r="106" spans="1:43" s="9" customFormat="1">
      <c r="A106" s="99" t="s">
        <v>185</v>
      </c>
      <c r="B106" s="28"/>
      <c r="C106" s="95">
        <f>SUM(C104:C105)</f>
        <v>42600</v>
      </c>
      <c r="D106" s="221">
        <f>SUM(D104:D105)</f>
        <v>68519.42682764458</v>
      </c>
      <c r="E106" s="148">
        <f t="shared" si="63"/>
        <v>1.5968253219547535E-2</v>
      </c>
      <c r="G106" s="95">
        <f>SUM(G104:G105)</f>
        <v>42600</v>
      </c>
      <c r="H106" s="95">
        <f>SUM(H104:H105)</f>
        <v>43280.247587152728</v>
      </c>
      <c r="I106" s="95">
        <f t="shared" ref="I106:AE106" si="66">SUM(I104:I105)</f>
        <v>43971.357540029087</v>
      </c>
      <c r="J106" s="95">
        <f t="shared" si="66"/>
        <v>44673.503311635533</v>
      </c>
      <c r="K106" s="95">
        <f t="shared" si="66"/>
        <v>45386.861124720017</v>
      </c>
      <c r="L106" s="95">
        <f t="shared" si="66"/>
        <v>46111.610015999991</v>
      </c>
      <c r="M106" s="95">
        <f t="shared" si="66"/>
        <v>46847.931881096498</v>
      </c>
      <c r="N106" s="95">
        <f t="shared" si="66"/>
        <v>47596.011520185952</v>
      </c>
      <c r="O106" s="95">
        <f t="shared" si="66"/>
        <v>48356.036684380786</v>
      </c>
      <c r="P106" s="95">
        <f t="shared" si="66"/>
        <v>49128.198122850714</v>
      </c>
      <c r="Q106" s="95">
        <f t="shared" si="66"/>
        <v>49912.689630696485</v>
      </c>
      <c r="R106" s="95">
        <f t="shared" si="66"/>
        <v>50709.708097588133</v>
      </c>
      <c r="S106" s="95">
        <f t="shared" si="66"/>
        <v>51519.453557179753</v>
      </c>
      <c r="T106" s="95">
        <f t="shared" si="66"/>
        <v>52342.129237313522</v>
      </c>
      <c r="U106" s="95">
        <f t="shared" si="66"/>
        <v>53177.94161102522</v>
      </c>
      <c r="V106" s="95">
        <f t="shared" si="66"/>
        <v>54027.100448364385</v>
      </c>
      <c r="W106" s="95">
        <f t="shared" si="66"/>
        <v>54889.818869041788</v>
      </c>
      <c r="X106" s="95">
        <f t="shared" si="66"/>
        <v>55766.313395917743</v>
      </c>
      <c r="Y106" s="95">
        <f t="shared" si="66"/>
        <v>56656.8040093444</v>
      </c>
      <c r="Z106" s="95">
        <f t="shared" si="66"/>
        <v>57561.514202375882</v>
      </c>
      <c r="AA106" s="95">
        <f t="shared" si="66"/>
        <v>58480.671036860003</v>
      </c>
      <c r="AB106" s="95">
        <f t="shared" si="66"/>
        <v>59414.50520042565</v>
      </c>
      <c r="AC106" s="95">
        <f t="shared" si="66"/>
        <v>60363.251064380165</v>
      </c>
      <c r="AD106" s="95">
        <f t="shared" si="66"/>
        <v>61327.146742531295</v>
      </c>
      <c r="AE106" s="95">
        <f t="shared" si="66"/>
        <v>62306.434150948386</v>
      </c>
    </row>
    <row r="107" spans="1:43" s="9" customFormat="1">
      <c r="A107" s="100" t="s">
        <v>0</v>
      </c>
      <c r="C107" s="96">
        <f>SUM(C102,C106)</f>
        <v>43120</v>
      </c>
      <c r="D107" s="223">
        <f>SUM(D102,D106)</f>
        <v>69355.814197371699</v>
      </c>
      <c r="E107" s="149">
        <f>IF(C107=0,0,POWER(D107/C107,1/(2040-2010))-1)</f>
        <v>1.5968253219547535E-2</v>
      </c>
      <c r="G107" s="96">
        <f>SUM(G102,G106)</f>
        <v>43120</v>
      </c>
      <c r="H107" s="96">
        <f t="shared" ref="H107:I107" si="67">SUM(H102,H106)</f>
        <v>43808.551078826895</v>
      </c>
      <c r="I107" s="96">
        <f t="shared" si="67"/>
        <v>44508.097115635079</v>
      </c>
      <c r="J107" s="96">
        <f t="shared" ref="J107:K107" si="68">SUM(J102,J106)</f>
        <v>45218.813680697749</v>
      </c>
      <c r="K107" s="96">
        <f t="shared" si="68"/>
        <v>45940.879147838663</v>
      </c>
      <c r="L107" s="96">
        <f t="shared" ref="L107:M107" si="69">SUM(L102,L106)</f>
        <v>46674.474739199992</v>
      </c>
      <c r="M107" s="96">
        <f t="shared" si="69"/>
        <v>47419.784570724907</v>
      </c>
      <c r="N107" s="96">
        <f t="shared" ref="N107:O107" si="70">SUM(N102,N106)</f>
        <v>48176.995698366627</v>
      </c>
      <c r="O107" s="96">
        <f t="shared" si="70"/>
        <v>48946.298165035201</v>
      </c>
      <c r="P107" s="96">
        <f t="shared" ref="P107:Q107" si="71">SUM(P102,P106)</f>
        <v>49727.88504829396</v>
      </c>
      <c r="Q107" s="96">
        <f t="shared" si="71"/>
        <v>50521.95250881766</v>
      </c>
      <c r="R107" s="96">
        <f t="shared" ref="R107:S107" si="72">SUM(R102,R106)</f>
        <v>51328.699839624416</v>
      </c>
      <c r="S107" s="96">
        <f t="shared" si="72"/>
        <v>52148.329516093683</v>
      </c>
      <c r="T107" s="96">
        <f t="shared" ref="T107:U107" si="73">SUM(T102,T106)</f>
        <v>52981.047246783077</v>
      </c>
      <c r="U107" s="96">
        <f t="shared" si="73"/>
        <v>53827.062025056512</v>
      </c>
      <c r="V107" s="96">
        <f t="shared" ref="V107:W107" si="74">SUM(V102,V106)</f>
        <v>54686.586181536906</v>
      </c>
      <c r="W107" s="96">
        <f t="shared" si="74"/>
        <v>55559.835437396287</v>
      </c>
      <c r="X107" s="96">
        <f t="shared" ref="X107:Y107" si="75">SUM(X102,X106)</f>
        <v>56447.028958497023</v>
      </c>
      <c r="Y107" s="96">
        <f t="shared" si="75"/>
        <v>57348.389410397431</v>
      </c>
      <c r="Z107" s="96">
        <f t="shared" ref="Z107:AA107" si="76">SUM(Z102,Z106)</f>
        <v>58264.143014235866</v>
      </c>
      <c r="AA107" s="96">
        <f t="shared" si="76"/>
        <v>59194.51960350712</v>
      </c>
      <c r="AB107" s="96">
        <f t="shared" ref="AB107:AC107" si="77">SUM(AB102,AB106)</f>
        <v>60139.752681745398</v>
      </c>
      <c r="AC107" s="96">
        <f t="shared" si="77"/>
        <v>61100.079481128465</v>
      </c>
      <c r="AD107" s="96">
        <f t="shared" ref="AD107:AE107" si="78">SUM(AD102,AD106)</f>
        <v>62075.741022017595</v>
      </c>
      <c r="AE107" s="96">
        <f t="shared" si="78"/>
        <v>63066.982173448225</v>
      </c>
    </row>
    <row r="108" spans="1:43" s="11" customFormat="1">
      <c r="A108" s="161"/>
      <c r="C108" s="162"/>
      <c r="D108" s="162"/>
      <c r="E108" s="160"/>
      <c r="G108" s="96"/>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
      <c r="AG108" s="9"/>
      <c r="AH108" s="9"/>
      <c r="AI108" s="9"/>
      <c r="AJ108" s="9"/>
      <c r="AK108" s="9"/>
      <c r="AL108" s="9"/>
      <c r="AM108" s="9"/>
      <c r="AN108" s="9"/>
      <c r="AO108" s="9"/>
      <c r="AP108" s="9"/>
      <c r="AQ108" s="9"/>
    </row>
    <row r="109" spans="1:43" s="9" customFormat="1" ht="15.75">
      <c r="A109" s="230" t="s">
        <v>202</v>
      </c>
      <c r="B109" s="231"/>
      <c r="C109" s="231"/>
      <c r="D109" s="231"/>
      <c r="E109" s="231"/>
      <c r="G109" s="162"/>
      <c r="H109" s="162"/>
      <c r="I109" s="162"/>
      <c r="J109" s="162"/>
      <c r="K109" s="162"/>
      <c r="L109" s="162"/>
      <c r="M109" s="162"/>
      <c r="N109" s="162"/>
      <c r="O109" s="162"/>
      <c r="P109" s="162"/>
      <c r="Q109" s="162"/>
      <c r="R109" s="162"/>
      <c r="S109" s="162"/>
      <c r="T109" s="162"/>
      <c r="U109" s="162"/>
      <c r="V109" s="162"/>
      <c r="W109" s="162"/>
      <c r="X109" s="162"/>
      <c r="Y109" s="162"/>
      <c r="Z109" s="162"/>
      <c r="AA109" s="162"/>
      <c r="AB109" s="162"/>
      <c r="AC109" s="162"/>
      <c r="AD109" s="162"/>
      <c r="AE109" s="162"/>
      <c r="AF109" s="11"/>
      <c r="AG109" s="11"/>
      <c r="AH109" s="11"/>
      <c r="AI109" s="11"/>
      <c r="AJ109" s="11"/>
      <c r="AK109" s="11"/>
      <c r="AL109" s="11"/>
      <c r="AM109" s="11"/>
      <c r="AN109" s="11"/>
      <c r="AO109" s="11"/>
      <c r="AP109" s="11"/>
      <c r="AQ109" s="11"/>
    </row>
    <row r="110" spans="1:43" s="2" customFormat="1" ht="15" customHeight="1">
      <c r="A110" s="200"/>
      <c r="B110" s="69"/>
      <c r="C110" s="69"/>
      <c r="D110" s="69"/>
      <c r="G110" s="96"/>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
      <c r="AG110" s="9"/>
      <c r="AH110" s="10" t="s">
        <v>184</v>
      </c>
      <c r="AI110" s="9"/>
      <c r="AJ110" s="9"/>
      <c r="AK110" s="9"/>
      <c r="AL110" s="9"/>
      <c r="AM110" s="9"/>
      <c r="AN110" s="9"/>
      <c r="AO110" s="9"/>
      <c r="AP110" s="9"/>
      <c r="AQ110" s="9"/>
    </row>
    <row r="111" spans="1:43" s="9" customFormat="1">
      <c r="A111" s="29" t="s">
        <v>77</v>
      </c>
      <c r="B111" s="4" t="s">
        <v>78</v>
      </c>
      <c r="C111" s="5" t="s">
        <v>193</v>
      </c>
      <c r="D111" s="174"/>
      <c r="G111" s="201"/>
      <c r="H111" s="201"/>
      <c r="I111" s="201"/>
      <c r="J111" s="201"/>
      <c r="K111" s="201"/>
      <c r="L111" s="201"/>
      <c r="M111" s="201"/>
      <c r="N111" s="201"/>
      <c r="O111" s="201"/>
      <c r="P111" s="201"/>
      <c r="Q111" s="201"/>
      <c r="R111" s="201"/>
      <c r="S111" s="201"/>
      <c r="T111" s="201"/>
      <c r="U111" s="201"/>
      <c r="V111" s="201"/>
      <c r="W111" s="201"/>
      <c r="X111" s="201"/>
      <c r="Y111" s="201"/>
      <c r="Z111" s="201"/>
      <c r="AA111" s="201"/>
      <c r="AB111" s="201"/>
      <c r="AC111" s="201"/>
      <c r="AD111" s="201"/>
      <c r="AE111" s="201"/>
      <c r="AF111" s="2"/>
      <c r="AG111" s="2"/>
      <c r="AH111" s="197"/>
      <c r="AI111" s="2"/>
      <c r="AJ111" s="2"/>
      <c r="AK111" s="2"/>
      <c r="AL111" s="2"/>
      <c r="AM111" s="2"/>
      <c r="AN111" s="2"/>
      <c r="AO111" s="2"/>
      <c r="AP111" s="2"/>
      <c r="AQ111" s="2"/>
    </row>
    <row r="112" spans="1:43" s="9" customFormat="1">
      <c r="A112" s="97" t="str">
        <f>A93</f>
        <v>Kay County Bridge Raises</v>
      </c>
      <c r="B112" s="89"/>
      <c r="C112" s="38" t="s">
        <v>96</v>
      </c>
      <c r="D112" s="184"/>
      <c r="G112" s="96"/>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row>
    <row r="113" spans="1:31" s="9" customFormat="1">
      <c r="A113" s="98">
        <f>'Project Information'!$A$16</f>
        <v>14155</v>
      </c>
      <c r="B113" s="213" t="str">
        <f>'Project Information'!$B$16</f>
        <v>Indian Road over I-35</v>
      </c>
      <c r="C113" s="220">
        <f t="shared" ref="C113:C120" si="79">C94-C131</f>
        <v>40</v>
      </c>
      <c r="D113" s="215"/>
      <c r="F113" s="115" t="s">
        <v>96</v>
      </c>
      <c r="G113" s="80">
        <f>G94*(1-$D131)</f>
        <v>40</v>
      </c>
      <c r="H113" s="80">
        <f t="shared" ref="H113:AE113" si="80">H94*(1-$D131)</f>
        <v>40.638730128781901</v>
      </c>
      <c r="I113" s="80">
        <f t="shared" si="80"/>
        <v>41.28765966199915</v>
      </c>
      <c r="J113" s="80">
        <f t="shared" si="80"/>
        <v>41.946951466324442</v>
      </c>
      <c r="K113" s="80">
        <f t="shared" si="80"/>
        <v>42.616771009126779</v>
      </c>
      <c r="L113" s="80">
        <f t="shared" si="80"/>
        <v>43.29728639999999</v>
      </c>
      <c r="M113" s="80">
        <f t="shared" si="80"/>
        <v>43.988668432954462</v>
      </c>
      <c r="N113" s="80">
        <f t="shared" si="80"/>
        <v>44.691090629282591</v>
      </c>
      <c r="O113" s="80">
        <f t="shared" si="80"/>
        <v>45.404729281108722</v>
      </c>
      <c r="P113" s="80">
        <f t="shared" si="80"/>
        <v>46.129763495634478</v>
      </c>
      <c r="Q113" s="80">
        <f t="shared" si="80"/>
        <v>46.866375240090598</v>
      </c>
      <c r="R113" s="80">
        <f t="shared" si="80"/>
        <v>47.614749387406704</v>
      </c>
      <c r="S113" s="80">
        <f t="shared" si="80"/>
        <v>48.3750737626101</v>
      </c>
      <c r="T113" s="80">
        <f t="shared" si="80"/>
        <v>49.147539189965755</v>
      </c>
      <c r="U113" s="80">
        <f t="shared" si="80"/>
        <v>49.932339540868753</v>
      </c>
      <c r="V113" s="80">
        <f t="shared" si="80"/>
        <v>50.729671782501768</v>
      </c>
      <c r="W113" s="80">
        <f t="shared" si="80"/>
        <v>51.539736027269285</v>
      </c>
      <c r="X113" s="80">
        <f t="shared" si="80"/>
        <v>52.362735583021362</v>
      </c>
      <c r="Y113" s="80">
        <f t="shared" si="80"/>
        <v>53.19887700407925</v>
      </c>
      <c r="Z113" s="80">
        <f t="shared" si="80"/>
        <v>54.048370143075942</v>
      </c>
      <c r="AA113" s="80">
        <f t="shared" si="80"/>
        <v>54.911428203624418</v>
      </c>
      <c r="AB113" s="80">
        <f t="shared" si="80"/>
        <v>55.788267793826904</v>
      </c>
      <c r="AC113" s="80">
        <f t="shared" si="80"/>
        <v>56.679108980638652</v>
      </c>
      <c r="AD113" s="80">
        <f t="shared" si="80"/>
        <v>57.584175345099816</v>
      </c>
      <c r="AE113" s="80">
        <f t="shared" si="80"/>
        <v>58.503694038449197</v>
      </c>
    </row>
    <row r="114" spans="1:31" s="9" customFormat="1">
      <c r="A114" s="98">
        <f>'Project Information'!$A$17</f>
        <v>14429</v>
      </c>
      <c r="B114" s="213" t="str">
        <f>'Project Information'!$B$17</f>
        <v>North Avenue over I-35</v>
      </c>
      <c r="C114" s="220">
        <f t="shared" si="79"/>
        <v>43</v>
      </c>
      <c r="D114" s="215"/>
      <c r="F114" s="115" t="s">
        <v>96</v>
      </c>
      <c r="G114" s="80">
        <f t="shared" ref="G114:AE114" si="81">G95*(1-$D132)</f>
        <v>43</v>
      </c>
      <c r="H114" s="80">
        <f t="shared" si="81"/>
        <v>43.686634888440544</v>
      </c>
      <c r="I114" s="80">
        <f t="shared" si="81"/>
        <v>44.384234136649084</v>
      </c>
      <c r="J114" s="80">
        <f t="shared" si="81"/>
        <v>45.092972826298777</v>
      </c>
      <c r="K114" s="80">
        <f t="shared" si="81"/>
        <v>45.813028834811284</v>
      </c>
      <c r="L114" s="80">
        <f t="shared" si="81"/>
        <v>46.544582879999986</v>
      </c>
      <c r="M114" s="80">
        <f t="shared" si="81"/>
        <v>47.287818565426043</v>
      </c>
      <c r="N114" s="80">
        <f t="shared" si="81"/>
        <v>48.042922426478782</v>
      </c>
      <c r="O114" s="80">
        <f t="shared" si="81"/>
        <v>48.810083977191873</v>
      </c>
      <c r="P114" s="80">
        <f t="shared" si="81"/>
        <v>49.589495757807057</v>
      </c>
      <c r="Q114" s="80">
        <f t="shared" si="81"/>
        <v>50.381353383097384</v>
      </c>
      <c r="R114" s="80">
        <f t="shared" si="81"/>
        <v>51.1858555914622</v>
      </c>
      <c r="S114" s="80">
        <f t="shared" si="81"/>
        <v>52.003204294805847</v>
      </c>
      <c r="T114" s="80">
        <f t="shared" si="81"/>
        <v>52.833604629213177</v>
      </c>
      <c r="U114" s="80">
        <f t="shared" si="81"/>
        <v>53.677265006433906</v>
      </c>
      <c r="V114" s="80">
        <f t="shared" si="81"/>
        <v>54.5343971661894</v>
      </c>
      <c r="W114" s="80">
        <f t="shared" si="81"/>
        <v>55.405216229314476</v>
      </c>
      <c r="X114" s="80">
        <f t="shared" si="81"/>
        <v>56.289940751747956</v>
      </c>
      <c r="Y114" s="80">
        <f t="shared" si="81"/>
        <v>57.188792779385189</v>
      </c>
      <c r="Z114" s="80">
        <f t="shared" si="81"/>
        <v>58.101997903806634</v>
      </c>
      <c r="AA114" s="80">
        <f t="shared" si="81"/>
        <v>59.029785318896245</v>
      </c>
      <c r="AB114" s="80">
        <f t="shared" si="81"/>
        <v>59.972387878363918</v>
      </c>
      <c r="AC114" s="80">
        <f t="shared" si="81"/>
        <v>60.930042154186545</v>
      </c>
      <c r="AD114" s="80">
        <f t="shared" si="81"/>
        <v>61.902988495982299</v>
      </c>
      <c r="AE114" s="80">
        <f t="shared" si="81"/>
        <v>62.891471091332882</v>
      </c>
    </row>
    <row r="115" spans="1:31" s="9" customFormat="1">
      <c r="A115" s="98">
        <f>'Project Information'!$A$18</f>
        <v>14435</v>
      </c>
      <c r="B115" s="213" t="str">
        <f>'Project Information'!$B$18</f>
        <v>Highland Avenue over I-35</v>
      </c>
      <c r="C115" s="220">
        <f t="shared" si="79"/>
        <v>90</v>
      </c>
      <c r="D115" s="215"/>
      <c r="F115" s="115" t="s">
        <v>96</v>
      </c>
      <c r="G115" s="80">
        <f t="shared" ref="G115:AE115" si="82">G96*(1-$D133)</f>
        <v>90</v>
      </c>
      <c r="H115" s="80">
        <f t="shared" si="82"/>
        <v>91.437142789759278</v>
      </c>
      <c r="I115" s="80">
        <f t="shared" si="82"/>
        <v>92.897234239498061</v>
      </c>
      <c r="J115" s="80">
        <f t="shared" si="82"/>
        <v>94.38064079922998</v>
      </c>
      <c r="K115" s="80">
        <f t="shared" si="82"/>
        <v>95.887734770535246</v>
      </c>
      <c r="L115" s="80">
        <f t="shared" si="82"/>
        <v>97.418894399999971</v>
      </c>
      <c r="M115" s="80">
        <f t="shared" si="82"/>
        <v>98.974503974147524</v>
      </c>
      <c r="N115" s="80">
        <f t="shared" si="82"/>
        <v>100.55495391588582</v>
      </c>
      <c r="O115" s="80">
        <f t="shared" si="82"/>
        <v>102.16064088249462</v>
      </c>
      <c r="P115" s="80">
        <f t="shared" si="82"/>
        <v>103.79196786517755</v>
      </c>
      <c r="Q115" s="80">
        <f t="shared" si="82"/>
        <v>105.44934429020383</v>
      </c>
      <c r="R115" s="80">
        <f t="shared" si="82"/>
        <v>107.13318612166508</v>
      </c>
      <c r="S115" s="80">
        <f t="shared" si="82"/>
        <v>108.8439159658727</v>
      </c>
      <c r="T115" s="80">
        <f t="shared" si="82"/>
        <v>110.58196317742292</v>
      </c>
      <c r="U115" s="80">
        <f t="shared" si="82"/>
        <v>112.34776396695469</v>
      </c>
      <c r="V115" s="80">
        <f t="shared" si="82"/>
        <v>114.14176151062895</v>
      </c>
      <c r="W115" s="80">
        <f t="shared" si="82"/>
        <v>115.96440606135589</v>
      </c>
      <c r="X115" s="80">
        <f t="shared" si="82"/>
        <v>117.81615506179804</v>
      </c>
      <c r="Y115" s="80">
        <f t="shared" si="82"/>
        <v>119.6974732591783</v>
      </c>
      <c r="Z115" s="80">
        <f t="shared" si="82"/>
        <v>121.60883282192087</v>
      </c>
      <c r="AA115" s="80">
        <f t="shared" si="82"/>
        <v>123.55071345815495</v>
      </c>
      <c r="AB115" s="80">
        <f t="shared" si="82"/>
        <v>125.52360253611052</v>
      </c>
      <c r="AC115" s="80">
        <f t="shared" si="82"/>
        <v>127.52799520643697</v>
      </c>
      <c r="AD115" s="80">
        <f t="shared" si="82"/>
        <v>129.56439452647456</v>
      </c>
      <c r="AE115" s="80">
        <f t="shared" si="82"/>
        <v>131.63331158651067</v>
      </c>
    </row>
    <row r="116" spans="1:31" s="9" customFormat="1">
      <c r="A116" s="98">
        <f>'Project Information'!A77</f>
        <v>15145</v>
      </c>
      <c r="B116" s="213" t="str">
        <f>'Project Information'!B77</f>
        <v>Coleman Road over I-35</v>
      </c>
      <c r="C116" s="220">
        <f t="shared" si="79"/>
        <v>45</v>
      </c>
      <c r="D116" s="215"/>
      <c r="F116" s="115" t="s">
        <v>96</v>
      </c>
      <c r="G116" s="80">
        <f t="shared" ref="G116:AE116" si="83">G97*(1-$D134)</f>
        <v>45</v>
      </c>
      <c r="H116" s="80">
        <f t="shared" si="83"/>
        <v>45.718571394879639</v>
      </c>
      <c r="I116" s="80">
        <f t="shared" si="83"/>
        <v>46.448617119749038</v>
      </c>
      <c r="J116" s="80">
        <f t="shared" si="83"/>
        <v>47.190320399614997</v>
      </c>
      <c r="K116" s="80">
        <f t="shared" si="83"/>
        <v>47.94386738526763</v>
      </c>
      <c r="L116" s="80">
        <f t="shared" si="83"/>
        <v>48.709447199999993</v>
      </c>
      <c r="M116" s="80">
        <f t="shared" si="83"/>
        <v>49.487251987073769</v>
      </c>
      <c r="N116" s="80">
        <f t="shared" si="83"/>
        <v>50.277476957942909</v>
      </c>
      <c r="O116" s="80">
        <f t="shared" si="83"/>
        <v>51.080320441247309</v>
      </c>
      <c r="P116" s="80">
        <f t="shared" si="83"/>
        <v>51.895983932588784</v>
      </c>
      <c r="Q116" s="80">
        <f t="shared" si="83"/>
        <v>52.72467214510192</v>
      </c>
      <c r="R116" s="80">
        <f t="shared" si="83"/>
        <v>53.566593060832538</v>
      </c>
      <c r="S116" s="80">
        <f t="shared" si="83"/>
        <v>54.421957982936355</v>
      </c>
      <c r="T116" s="80">
        <f t="shared" si="83"/>
        <v>55.290981588711468</v>
      </c>
      <c r="U116" s="80">
        <f t="shared" si="83"/>
        <v>56.173881983477351</v>
      </c>
      <c r="V116" s="80">
        <f t="shared" si="83"/>
        <v>57.070880755314484</v>
      </c>
      <c r="W116" s="80">
        <f t="shared" si="83"/>
        <v>57.982203030677944</v>
      </c>
      <c r="X116" s="80">
        <f t="shared" si="83"/>
        <v>58.908077530899028</v>
      </c>
      <c r="Y116" s="80">
        <f t="shared" si="83"/>
        <v>59.848736629589155</v>
      </c>
      <c r="Z116" s="80">
        <f t="shared" si="83"/>
        <v>60.804416410960435</v>
      </c>
      <c r="AA116" s="80">
        <f t="shared" si="83"/>
        <v>61.775356729077473</v>
      </c>
      <c r="AB116" s="80">
        <f t="shared" si="83"/>
        <v>62.761801268055265</v>
      </c>
      <c r="AC116" s="80">
        <f t="shared" si="83"/>
        <v>63.763997603218478</v>
      </c>
      <c r="AD116" s="80">
        <f t="shared" si="83"/>
        <v>64.782197263237293</v>
      </c>
      <c r="AE116" s="80">
        <f t="shared" si="83"/>
        <v>65.816655793255336</v>
      </c>
    </row>
    <row r="117" spans="1:31" s="9" customFormat="1">
      <c r="A117" s="98">
        <f>'Project Information'!A78</f>
        <v>15146</v>
      </c>
      <c r="B117" s="213" t="str">
        <f>'Project Information'!B78</f>
        <v>Chrysler Avenue over I-35</v>
      </c>
      <c r="C117" s="220">
        <f t="shared" si="79"/>
        <v>43</v>
      </c>
      <c r="D117" s="215"/>
      <c r="F117" s="115" t="s">
        <v>96</v>
      </c>
      <c r="G117" s="80">
        <f t="shared" ref="G117:AE117" si="84">G98*(1-$D135)</f>
        <v>43</v>
      </c>
      <c r="H117" s="80">
        <f t="shared" si="84"/>
        <v>43.686634888440544</v>
      </c>
      <c r="I117" s="80">
        <f t="shared" si="84"/>
        <v>44.384234136649084</v>
      </c>
      <c r="J117" s="80">
        <f t="shared" si="84"/>
        <v>45.092972826298777</v>
      </c>
      <c r="K117" s="80">
        <f t="shared" si="84"/>
        <v>45.813028834811284</v>
      </c>
      <c r="L117" s="80">
        <f t="shared" si="84"/>
        <v>46.544582879999986</v>
      </c>
      <c r="M117" s="80">
        <f t="shared" si="84"/>
        <v>47.287818565426043</v>
      </c>
      <c r="N117" s="80">
        <f t="shared" si="84"/>
        <v>48.042922426478782</v>
      </c>
      <c r="O117" s="80">
        <f t="shared" si="84"/>
        <v>48.810083977191873</v>
      </c>
      <c r="P117" s="80">
        <f t="shared" si="84"/>
        <v>49.589495757807057</v>
      </c>
      <c r="Q117" s="80">
        <f t="shared" si="84"/>
        <v>50.381353383097384</v>
      </c>
      <c r="R117" s="80">
        <f t="shared" si="84"/>
        <v>51.1858555914622</v>
      </c>
      <c r="S117" s="80">
        <f t="shared" si="84"/>
        <v>52.003204294805847</v>
      </c>
      <c r="T117" s="80">
        <f t="shared" si="84"/>
        <v>52.833604629213177</v>
      </c>
      <c r="U117" s="80">
        <f t="shared" si="84"/>
        <v>53.677265006433906</v>
      </c>
      <c r="V117" s="80">
        <f t="shared" si="84"/>
        <v>54.5343971661894</v>
      </c>
      <c r="W117" s="80">
        <f t="shared" si="84"/>
        <v>55.405216229314476</v>
      </c>
      <c r="X117" s="80">
        <f t="shared" si="84"/>
        <v>56.289940751747956</v>
      </c>
      <c r="Y117" s="80">
        <f t="shared" si="84"/>
        <v>57.188792779385189</v>
      </c>
      <c r="Z117" s="80">
        <f t="shared" si="84"/>
        <v>58.101997903806634</v>
      </c>
      <c r="AA117" s="80">
        <f t="shared" si="84"/>
        <v>59.029785318896245</v>
      </c>
      <c r="AB117" s="80">
        <f t="shared" si="84"/>
        <v>59.972387878363918</v>
      </c>
      <c r="AC117" s="80">
        <f t="shared" si="84"/>
        <v>60.930042154186545</v>
      </c>
      <c r="AD117" s="80">
        <f t="shared" si="84"/>
        <v>61.902988495982299</v>
      </c>
      <c r="AE117" s="80">
        <f t="shared" si="84"/>
        <v>62.891471091332882</v>
      </c>
    </row>
    <row r="118" spans="1:31" s="9" customFormat="1">
      <c r="A118" s="98">
        <f>'Project Information'!A79</f>
        <v>15147</v>
      </c>
      <c r="B118" s="213" t="str">
        <f>'Project Information'!B79</f>
        <v>Ferguson Avenue over I-35</v>
      </c>
      <c r="C118" s="220">
        <f t="shared" si="79"/>
        <v>43</v>
      </c>
      <c r="D118" s="215"/>
      <c r="F118" s="115" t="s">
        <v>96</v>
      </c>
      <c r="G118" s="80">
        <f t="shared" ref="G118:AE118" si="85">G99*(1-$D136)</f>
        <v>43</v>
      </c>
      <c r="H118" s="80">
        <f t="shared" si="85"/>
        <v>43.686634888440544</v>
      </c>
      <c r="I118" s="80">
        <f t="shared" si="85"/>
        <v>44.384234136649084</v>
      </c>
      <c r="J118" s="80">
        <f t="shared" si="85"/>
        <v>45.092972826298777</v>
      </c>
      <c r="K118" s="80">
        <f t="shared" si="85"/>
        <v>45.813028834811284</v>
      </c>
      <c r="L118" s="80">
        <f t="shared" si="85"/>
        <v>46.544582879999986</v>
      </c>
      <c r="M118" s="80">
        <f t="shared" si="85"/>
        <v>47.287818565426043</v>
      </c>
      <c r="N118" s="80">
        <f t="shared" si="85"/>
        <v>48.042922426478782</v>
      </c>
      <c r="O118" s="80">
        <f t="shared" si="85"/>
        <v>48.810083977191873</v>
      </c>
      <c r="P118" s="80">
        <f t="shared" si="85"/>
        <v>49.589495757807057</v>
      </c>
      <c r="Q118" s="80">
        <f t="shared" si="85"/>
        <v>50.381353383097384</v>
      </c>
      <c r="R118" s="80">
        <f t="shared" si="85"/>
        <v>51.1858555914622</v>
      </c>
      <c r="S118" s="80">
        <f t="shared" si="85"/>
        <v>52.003204294805847</v>
      </c>
      <c r="T118" s="80">
        <f t="shared" si="85"/>
        <v>52.833604629213177</v>
      </c>
      <c r="U118" s="80">
        <f t="shared" si="85"/>
        <v>53.677265006433906</v>
      </c>
      <c r="V118" s="80">
        <f t="shared" si="85"/>
        <v>54.5343971661894</v>
      </c>
      <c r="W118" s="80">
        <f t="shared" si="85"/>
        <v>55.405216229314476</v>
      </c>
      <c r="X118" s="80">
        <f t="shared" si="85"/>
        <v>56.289940751747956</v>
      </c>
      <c r="Y118" s="80">
        <f t="shared" si="85"/>
        <v>57.188792779385189</v>
      </c>
      <c r="Z118" s="80">
        <f t="shared" si="85"/>
        <v>58.101997903806634</v>
      </c>
      <c r="AA118" s="80">
        <f t="shared" si="85"/>
        <v>59.029785318896245</v>
      </c>
      <c r="AB118" s="80">
        <f t="shared" si="85"/>
        <v>59.972387878363918</v>
      </c>
      <c r="AC118" s="80">
        <f t="shared" si="85"/>
        <v>60.930042154186545</v>
      </c>
      <c r="AD118" s="80">
        <f t="shared" si="85"/>
        <v>61.902988495982299</v>
      </c>
      <c r="AE118" s="80">
        <f t="shared" si="85"/>
        <v>62.891471091332882</v>
      </c>
    </row>
    <row r="119" spans="1:31" s="9" customFormat="1">
      <c r="A119" s="98">
        <f>'Project Information'!A80</f>
        <v>15149</v>
      </c>
      <c r="B119" s="213" t="str">
        <f>'Project Information'!B80</f>
        <v>Adobe Road over I-35</v>
      </c>
      <c r="C119" s="220">
        <f t="shared" si="79"/>
        <v>90</v>
      </c>
      <c r="D119" s="215"/>
      <c r="F119" s="115" t="s">
        <v>96</v>
      </c>
      <c r="G119" s="80">
        <f t="shared" ref="G119:AE119" si="86">G100*(1-$D137)</f>
        <v>90</v>
      </c>
      <c r="H119" s="80">
        <f t="shared" si="86"/>
        <v>91.437142789759278</v>
      </c>
      <c r="I119" s="80">
        <f t="shared" si="86"/>
        <v>92.897234239498061</v>
      </c>
      <c r="J119" s="80">
        <f t="shared" si="86"/>
        <v>94.38064079922998</v>
      </c>
      <c r="K119" s="80">
        <f t="shared" si="86"/>
        <v>95.887734770535246</v>
      </c>
      <c r="L119" s="80">
        <f t="shared" si="86"/>
        <v>97.418894399999971</v>
      </c>
      <c r="M119" s="80">
        <f t="shared" si="86"/>
        <v>98.974503974147524</v>
      </c>
      <c r="N119" s="80">
        <f t="shared" si="86"/>
        <v>100.55495391588582</v>
      </c>
      <c r="O119" s="80">
        <f t="shared" si="86"/>
        <v>102.16064088249462</v>
      </c>
      <c r="P119" s="80">
        <f t="shared" si="86"/>
        <v>103.79196786517755</v>
      </c>
      <c r="Q119" s="80">
        <f t="shared" si="86"/>
        <v>105.44934429020383</v>
      </c>
      <c r="R119" s="80">
        <f t="shared" si="86"/>
        <v>107.13318612166508</v>
      </c>
      <c r="S119" s="80">
        <f t="shared" si="86"/>
        <v>108.8439159658727</v>
      </c>
      <c r="T119" s="80">
        <f t="shared" si="86"/>
        <v>110.58196317742292</v>
      </c>
      <c r="U119" s="80">
        <f t="shared" si="86"/>
        <v>112.34776396695469</v>
      </c>
      <c r="V119" s="80">
        <f t="shared" si="86"/>
        <v>114.14176151062895</v>
      </c>
      <c r="W119" s="80">
        <f t="shared" si="86"/>
        <v>115.96440606135589</v>
      </c>
      <c r="X119" s="80">
        <f t="shared" si="86"/>
        <v>117.81615506179804</v>
      </c>
      <c r="Y119" s="80">
        <f t="shared" si="86"/>
        <v>119.6974732591783</v>
      </c>
      <c r="Z119" s="80">
        <f t="shared" si="86"/>
        <v>121.60883282192087</v>
      </c>
      <c r="AA119" s="80">
        <f t="shared" si="86"/>
        <v>123.55071345815495</v>
      </c>
      <c r="AB119" s="80">
        <f t="shared" si="86"/>
        <v>125.52360253611052</v>
      </c>
      <c r="AC119" s="80">
        <f t="shared" si="86"/>
        <v>127.52799520643697</v>
      </c>
      <c r="AD119" s="80">
        <f t="shared" si="86"/>
        <v>129.56439452647456</v>
      </c>
      <c r="AE119" s="80">
        <f t="shared" si="86"/>
        <v>131.63331158651067</v>
      </c>
    </row>
    <row r="120" spans="1:31" s="9" customFormat="1">
      <c r="A120" s="98" t="str">
        <f>'Project Information'!A81</f>
        <v>Subtotal</v>
      </c>
      <c r="B120" s="213">
        <f>'Project Information'!B81</f>
        <v>0</v>
      </c>
      <c r="C120" s="220">
        <f t="shared" si="79"/>
        <v>35</v>
      </c>
      <c r="D120" s="215"/>
      <c r="F120" s="115" t="s">
        <v>96</v>
      </c>
      <c r="G120" s="80">
        <f t="shared" ref="G120:AE120" si="87">G101*(1-$D138)</f>
        <v>35</v>
      </c>
      <c r="H120" s="80">
        <f t="shared" si="87"/>
        <v>35.558888862684164</v>
      </c>
      <c r="I120" s="80">
        <f t="shared" si="87"/>
        <v>36.126702204249248</v>
      </c>
      <c r="J120" s="80">
        <f t="shared" si="87"/>
        <v>36.703582533033881</v>
      </c>
      <c r="K120" s="80">
        <f t="shared" si="87"/>
        <v>37.289674632985928</v>
      </c>
      <c r="L120" s="80">
        <f t="shared" si="87"/>
        <v>37.885125599999988</v>
      </c>
      <c r="M120" s="80">
        <f t="shared" si="87"/>
        <v>38.490084878835148</v>
      </c>
      <c r="N120" s="80">
        <f t="shared" si="87"/>
        <v>39.104704300622259</v>
      </c>
      <c r="O120" s="80">
        <f t="shared" si="87"/>
        <v>39.729138120970127</v>
      </c>
      <c r="P120" s="80">
        <f t="shared" si="87"/>
        <v>40.363543058680158</v>
      </c>
      <c r="Q120" s="80">
        <f t="shared" si="87"/>
        <v>41.008078335079269</v>
      </c>
      <c r="R120" s="80">
        <f t="shared" si="87"/>
        <v>41.662905713980855</v>
      </c>
      <c r="S120" s="80">
        <f t="shared" si="87"/>
        <v>42.32818954228383</v>
      </c>
      <c r="T120" s="80">
        <f t="shared" si="87"/>
        <v>43.004096791220029</v>
      </c>
      <c r="U120" s="80">
        <f t="shared" si="87"/>
        <v>43.690797098260155</v>
      </c>
      <c r="V120" s="80">
        <f t="shared" si="87"/>
        <v>44.388462809689045</v>
      </c>
      <c r="W120" s="80">
        <f t="shared" si="87"/>
        <v>45.097269023860619</v>
      </c>
      <c r="X120" s="80">
        <f t="shared" si="87"/>
        <v>45.817393635143681</v>
      </c>
      <c r="Y120" s="80">
        <f t="shared" si="87"/>
        <v>46.549017378569339</v>
      </c>
      <c r="Z120" s="80">
        <f t="shared" si="87"/>
        <v>47.29232387519145</v>
      </c>
      <c r="AA120" s="80">
        <f t="shared" si="87"/>
        <v>48.047499678171363</v>
      </c>
      <c r="AB120" s="80">
        <f t="shared" si="87"/>
        <v>48.814734319598536</v>
      </c>
      <c r="AC120" s="80">
        <f t="shared" si="87"/>
        <v>49.594220358058813</v>
      </c>
      <c r="AD120" s="80">
        <f t="shared" si="87"/>
        <v>50.386153426962331</v>
      </c>
      <c r="AE120" s="80">
        <f t="shared" si="87"/>
        <v>51.190732283643037</v>
      </c>
    </row>
    <row r="121" spans="1:31" s="9" customFormat="1">
      <c r="A121" s="99" t="s">
        <v>185</v>
      </c>
      <c r="B121" s="213"/>
      <c r="C121" s="221">
        <f>SUM(C114:C120)</f>
        <v>389</v>
      </c>
      <c r="D121" s="212"/>
      <c r="F121" s="115" t="s">
        <v>96</v>
      </c>
      <c r="G121" s="95">
        <f>SUM(G113:G120)</f>
        <v>429</v>
      </c>
      <c r="H121" s="95">
        <f t="shared" ref="H121" si="88">SUM(H113:H120)</f>
        <v>435.85038063118589</v>
      </c>
      <c r="I121" s="95">
        <f t="shared" ref="I121" si="89">SUM(I113:I120)</f>
        <v>442.81014987494075</v>
      </c>
      <c r="J121" s="95">
        <f t="shared" ref="J121" si="90">SUM(J113:J120)</f>
        <v>449.88105447632961</v>
      </c>
      <c r="K121" s="95">
        <f t="shared" ref="K121" si="91">SUM(K113:K120)</f>
        <v>457.06486907288468</v>
      </c>
      <c r="L121" s="95">
        <f t="shared" ref="L121" si="92">SUM(L113:L120)</f>
        <v>464.36339663999985</v>
      </c>
      <c r="M121" s="95">
        <f t="shared" ref="M121" si="93">SUM(M113:M120)</f>
        <v>471.77846894343656</v>
      </c>
      <c r="N121" s="95">
        <f t="shared" ref="N121" si="94">SUM(N113:N120)</f>
        <v>479.31194699905569</v>
      </c>
      <c r="O121" s="95">
        <f t="shared" ref="O121" si="95">SUM(O113:O120)</f>
        <v>486.96572153989098</v>
      </c>
      <c r="P121" s="95">
        <f t="shared" ref="P121" si="96">SUM(P113:P120)</f>
        <v>494.74171349067973</v>
      </c>
      <c r="Q121" s="95">
        <f t="shared" ref="Q121" si="97">SUM(Q113:Q120)</f>
        <v>502.64187444997168</v>
      </c>
      <c r="R121" s="95">
        <f t="shared" ref="R121" si="98">SUM(R113:R120)</f>
        <v>510.66818717993687</v>
      </c>
      <c r="S121" s="95">
        <f t="shared" ref="S121" si="99">SUM(S113:S120)</f>
        <v>518.82266610399324</v>
      </c>
      <c r="T121" s="95">
        <f t="shared" ref="T121" si="100">SUM(T113:T120)</f>
        <v>527.1073578123827</v>
      </c>
      <c r="U121" s="95">
        <f t="shared" ref="U121" si="101">SUM(U113:U120)</f>
        <v>535.5243415758174</v>
      </c>
      <c r="V121" s="95">
        <f t="shared" ref="V121" si="102">SUM(V113:V120)</f>
        <v>544.07572986733146</v>
      </c>
      <c r="W121" s="95">
        <f t="shared" ref="W121" si="103">SUM(W113:W120)</f>
        <v>552.76366889246299</v>
      </c>
      <c r="X121" s="95">
        <f t="shared" ref="X121" si="104">SUM(X113:X120)</f>
        <v>561.59033912790403</v>
      </c>
      <c r="Y121" s="95">
        <f t="shared" ref="Y121" si="105">SUM(Y113:Y120)</f>
        <v>570.55795586875001</v>
      </c>
      <c r="Z121" s="95">
        <f t="shared" ref="Z121" si="106">SUM(Z113:Z120)</f>
        <v>579.66876978448943</v>
      </c>
      <c r="AA121" s="95">
        <f t="shared" ref="AA121" si="107">SUM(AA113:AA120)</f>
        <v>588.92506748387189</v>
      </c>
      <c r="AB121" s="95">
        <f t="shared" ref="AB121" si="108">SUM(AB113:AB120)</f>
        <v>598.32917208879348</v>
      </c>
      <c r="AC121" s="95">
        <f t="shared" ref="AC121" si="109">SUM(AC113:AC120)</f>
        <v>607.88344381734953</v>
      </c>
      <c r="AD121" s="95">
        <f t="shared" ref="AD121" si="110">SUM(AD113:AD120)</f>
        <v>617.59028057619548</v>
      </c>
      <c r="AE121" s="95">
        <f t="shared" ref="AE121" si="111">SUM(AE113:AE120)</f>
        <v>627.45211856236756</v>
      </c>
    </row>
    <row r="122" spans="1:31" s="9" customFormat="1">
      <c r="A122" s="97" t="str">
        <f>A103</f>
        <v>Kay County Bridge Reconstructions</v>
      </c>
      <c r="B122" s="214"/>
      <c r="C122" s="222"/>
      <c r="D122" s="2"/>
      <c r="F122" s="34"/>
      <c r="G122" s="96"/>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row>
    <row r="123" spans="1:31" s="9" customFormat="1">
      <c r="A123" s="98">
        <f>'Project Information'!$A$26</f>
        <v>14408</v>
      </c>
      <c r="B123" s="213" t="str">
        <f>'Project Information'!$B$26</f>
        <v>I-35 SB over US 60</v>
      </c>
      <c r="C123" s="220">
        <f>C104-C141</f>
        <v>18800</v>
      </c>
      <c r="D123" s="215"/>
      <c r="F123" s="115" t="s">
        <v>96</v>
      </c>
      <c r="G123" s="80">
        <f>G104*(1-$D141)</f>
        <v>18800</v>
      </c>
      <c r="H123" s="80">
        <f t="shared" ref="H123:AE123" si="112">H104*(1-$D141)</f>
        <v>19100.203160527493</v>
      </c>
      <c r="I123" s="80">
        <f t="shared" si="112"/>
        <v>19405.200041139597</v>
      </c>
      <c r="J123" s="80">
        <f t="shared" si="112"/>
        <v>19715.067189172489</v>
      </c>
      <c r="K123" s="80">
        <f t="shared" si="112"/>
        <v>20029.882374289584</v>
      </c>
      <c r="L123" s="80">
        <f t="shared" si="112"/>
        <v>20349.724607999997</v>
      </c>
      <c r="M123" s="80">
        <f t="shared" si="112"/>
        <v>20674.674163488595</v>
      </c>
      <c r="N123" s="80">
        <f t="shared" si="112"/>
        <v>21004.812595762814</v>
      </c>
      <c r="O123" s="80">
        <f t="shared" si="112"/>
        <v>21340.222762121099</v>
      </c>
      <c r="P123" s="80">
        <f t="shared" si="112"/>
        <v>21680.988842948202</v>
      </c>
      <c r="Q123" s="80">
        <f t="shared" si="112"/>
        <v>22027.19636284258</v>
      </c>
      <c r="R123" s="80">
        <f t="shared" si="112"/>
        <v>22378.932212081148</v>
      </c>
      <c r="S123" s="80">
        <f t="shared" si="112"/>
        <v>22736.284668426746</v>
      </c>
      <c r="T123" s="80">
        <f t="shared" si="112"/>
        <v>23099.343419283901</v>
      </c>
      <c r="U123" s="80">
        <f t="shared" si="112"/>
        <v>23468.199584208312</v>
      </c>
      <c r="V123" s="80">
        <f t="shared" si="112"/>
        <v>23842.94573777583</v>
      </c>
      <c r="W123" s="80">
        <f t="shared" si="112"/>
        <v>24223.675932816564</v>
      </c>
      <c r="X123" s="80">
        <f t="shared" si="112"/>
        <v>24610.485724020036</v>
      </c>
      <c r="Y123" s="80">
        <f t="shared" si="112"/>
        <v>25003.472191917244</v>
      </c>
      <c r="Z123" s="80">
        <f t="shared" si="112"/>
        <v>25402.733967245695</v>
      </c>
      <c r="AA123" s="80">
        <f t="shared" si="112"/>
        <v>25808.371255703474</v>
      </c>
      <c r="AB123" s="80">
        <f t="shared" si="112"/>
        <v>26220.485863098642</v>
      </c>
      <c r="AC123" s="80">
        <f t="shared" si="112"/>
        <v>26639.181220900165</v>
      </c>
      <c r="AD123" s="80">
        <f t="shared" si="112"/>
        <v>27064.562412196909</v>
      </c>
      <c r="AE123" s="80">
        <f t="shared" si="112"/>
        <v>27496.736198071118</v>
      </c>
    </row>
    <row r="124" spans="1:31" s="9" customFormat="1">
      <c r="A124" s="98">
        <f>'Project Information'!$A$27</f>
        <v>14409</v>
      </c>
      <c r="B124" s="213" t="str">
        <f>'Project Information'!$B$27</f>
        <v>I-35 NB over US 60</v>
      </c>
      <c r="C124" s="220">
        <f>C105-C142</f>
        <v>18800</v>
      </c>
      <c r="D124" s="215"/>
      <c r="F124" s="115" t="s">
        <v>96</v>
      </c>
      <c r="G124" s="80">
        <f t="shared" ref="G124:AE124" si="113">G105*(1-$D142)</f>
        <v>18800</v>
      </c>
      <c r="H124" s="80">
        <f t="shared" si="113"/>
        <v>19100.203160527493</v>
      </c>
      <c r="I124" s="80">
        <f t="shared" si="113"/>
        <v>19405.200041139597</v>
      </c>
      <c r="J124" s="80">
        <f t="shared" si="113"/>
        <v>19715.067189172489</v>
      </c>
      <c r="K124" s="80">
        <f t="shared" si="113"/>
        <v>20029.882374289584</v>
      </c>
      <c r="L124" s="80">
        <f t="shared" si="113"/>
        <v>20349.724607999997</v>
      </c>
      <c r="M124" s="80">
        <f t="shared" si="113"/>
        <v>20674.674163488595</v>
      </c>
      <c r="N124" s="80">
        <f t="shared" si="113"/>
        <v>21004.812595762814</v>
      </c>
      <c r="O124" s="80">
        <f t="shared" si="113"/>
        <v>21340.222762121099</v>
      </c>
      <c r="P124" s="80">
        <f t="shared" si="113"/>
        <v>21680.988842948202</v>
      </c>
      <c r="Q124" s="80">
        <f t="shared" si="113"/>
        <v>22027.19636284258</v>
      </c>
      <c r="R124" s="80">
        <f t="shared" si="113"/>
        <v>22378.932212081148</v>
      </c>
      <c r="S124" s="80">
        <f t="shared" si="113"/>
        <v>22736.284668426746</v>
      </c>
      <c r="T124" s="80">
        <f t="shared" si="113"/>
        <v>23099.343419283901</v>
      </c>
      <c r="U124" s="80">
        <f t="shared" si="113"/>
        <v>23468.199584208312</v>
      </c>
      <c r="V124" s="80">
        <f t="shared" si="113"/>
        <v>23842.94573777583</v>
      </c>
      <c r="W124" s="80">
        <f t="shared" si="113"/>
        <v>24223.675932816564</v>
      </c>
      <c r="X124" s="80">
        <f t="shared" si="113"/>
        <v>24610.485724020036</v>
      </c>
      <c r="Y124" s="80">
        <f t="shared" si="113"/>
        <v>25003.472191917244</v>
      </c>
      <c r="Z124" s="80">
        <f t="shared" si="113"/>
        <v>25402.733967245695</v>
      </c>
      <c r="AA124" s="80">
        <f t="shared" si="113"/>
        <v>25808.371255703474</v>
      </c>
      <c r="AB124" s="80">
        <f t="shared" si="113"/>
        <v>26220.485863098642</v>
      </c>
      <c r="AC124" s="80">
        <f t="shared" si="113"/>
        <v>26639.181220900165</v>
      </c>
      <c r="AD124" s="80">
        <f t="shared" si="113"/>
        <v>27064.562412196909</v>
      </c>
      <c r="AE124" s="80">
        <f t="shared" si="113"/>
        <v>27496.736198071118</v>
      </c>
    </row>
    <row r="125" spans="1:31" s="9" customFormat="1">
      <c r="A125" s="99" t="s">
        <v>185</v>
      </c>
      <c r="B125" s="213"/>
      <c r="C125" s="221">
        <f>SUM(C123:C124)</f>
        <v>37600</v>
      </c>
      <c r="D125" s="212"/>
      <c r="F125" s="115" t="s">
        <v>96</v>
      </c>
      <c r="G125" s="95">
        <f>SUM(G123:G124)</f>
        <v>37600</v>
      </c>
      <c r="H125" s="95">
        <f t="shared" ref="H125" si="114">SUM(H123:H124)</f>
        <v>38200.406321054987</v>
      </c>
      <c r="I125" s="95">
        <f t="shared" ref="I125" si="115">SUM(I123:I124)</f>
        <v>38810.400082279193</v>
      </c>
      <c r="J125" s="95">
        <f t="shared" ref="J125" si="116">SUM(J123:J124)</f>
        <v>39430.134378344977</v>
      </c>
      <c r="K125" s="95">
        <f t="shared" ref="K125" si="117">SUM(K123:K124)</f>
        <v>40059.764748579168</v>
      </c>
      <c r="L125" s="95">
        <f t="shared" ref="L125" si="118">SUM(L123:L124)</f>
        <v>40699.449215999994</v>
      </c>
      <c r="M125" s="95">
        <f t="shared" ref="M125" si="119">SUM(M123:M124)</f>
        <v>41349.34832697719</v>
      </c>
      <c r="N125" s="95">
        <f t="shared" ref="N125" si="120">SUM(N123:N124)</f>
        <v>42009.625191525629</v>
      </c>
      <c r="O125" s="95">
        <f t="shared" ref="O125" si="121">SUM(O123:O124)</f>
        <v>42680.445524242197</v>
      </c>
      <c r="P125" s="95">
        <f t="shared" ref="P125" si="122">SUM(P123:P124)</f>
        <v>43361.977685896403</v>
      </c>
      <c r="Q125" s="95">
        <f t="shared" ref="Q125" si="123">SUM(Q123:Q124)</f>
        <v>44054.39272568516</v>
      </c>
      <c r="R125" s="95">
        <f t="shared" ref="R125" si="124">SUM(R123:R124)</f>
        <v>44757.864424162297</v>
      </c>
      <c r="S125" s="95">
        <f t="shared" ref="S125" si="125">SUM(S123:S124)</f>
        <v>45472.569336853492</v>
      </c>
      <c r="T125" s="95">
        <f t="shared" ref="T125" si="126">SUM(T123:T124)</f>
        <v>46198.686838567803</v>
      </c>
      <c r="U125" s="95">
        <f t="shared" ref="U125" si="127">SUM(U123:U124)</f>
        <v>46936.399168416625</v>
      </c>
      <c r="V125" s="95">
        <f t="shared" ref="V125" si="128">SUM(V123:V124)</f>
        <v>47685.89147555166</v>
      </c>
      <c r="W125" s="95">
        <f t="shared" ref="W125" si="129">SUM(W123:W124)</f>
        <v>48447.351865633129</v>
      </c>
      <c r="X125" s="95">
        <f t="shared" ref="X125" si="130">SUM(X123:X124)</f>
        <v>49220.971448040073</v>
      </c>
      <c r="Y125" s="95">
        <f t="shared" ref="Y125" si="131">SUM(Y123:Y124)</f>
        <v>50006.944383834489</v>
      </c>
      <c r="Z125" s="95">
        <f t="shared" ref="Z125" si="132">SUM(Z123:Z124)</f>
        <v>50805.467934491389</v>
      </c>
      <c r="AA125" s="95">
        <f t="shared" ref="AA125" si="133">SUM(AA123:AA124)</f>
        <v>51616.742511406948</v>
      </c>
      <c r="AB125" s="95">
        <f t="shared" ref="AB125" si="134">SUM(AB123:AB124)</f>
        <v>52440.971726197284</v>
      </c>
      <c r="AC125" s="95">
        <f t="shared" ref="AC125" si="135">SUM(AC123:AC124)</f>
        <v>53278.362441800331</v>
      </c>
      <c r="AD125" s="95">
        <f t="shared" ref="AD125" si="136">SUM(AD123:AD124)</f>
        <v>54129.124824393817</v>
      </c>
      <c r="AE125" s="95">
        <f t="shared" ref="AE125" si="137">SUM(AE123:AE124)</f>
        <v>54993.472396142235</v>
      </c>
    </row>
    <row r="126" spans="1:31" s="9" customFormat="1">
      <c r="A126" s="100" t="s">
        <v>0</v>
      </c>
      <c r="B126" s="198"/>
      <c r="C126" s="223">
        <f>SUM(C121,C125)</f>
        <v>37989</v>
      </c>
      <c r="D126" s="201"/>
      <c r="F126" s="115" t="s">
        <v>96</v>
      </c>
      <c r="G126" s="96">
        <f>SUM(G121,G125)</f>
        <v>38029</v>
      </c>
      <c r="H126" s="96">
        <f t="shared" ref="H126" si="138">SUM(H121,H125)</f>
        <v>38636.256701686172</v>
      </c>
      <c r="I126" s="96">
        <f t="shared" ref="I126" si="139">SUM(I121,I125)</f>
        <v>39253.210232154132</v>
      </c>
      <c r="J126" s="96">
        <f t="shared" ref="J126" si="140">SUM(J121,J125)</f>
        <v>39880.01543282131</v>
      </c>
      <c r="K126" s="96">
        <f t="shared" ref="K126" si="141">SUM(K121,K125)</f>
        <v>40516.829617652053</v>
      </c>
      <c r="L126" s="96">
        <f t="shared" ref="L126" si="142">SUM(L121,L125)</f>
        <v>41163.812612639995</v>
      </c>
      <c r="M126" s="96">
        <f t="shared" ref="M126" si="143">SUM(M121,M125)</f>
        <v>41821.126795920623</v>
      </c>
      <c r="N126" s="96">
        <f t="shared" ref="N126" si="144">SUM(N121,N125)</f>
        <v>42488.937138524685</v>
      </c>
      <c r="O126" s="96">
        <f t="shared" ref="O126" si="145">SUM(O121,O125)</f>
        <v>43167.411245782088</v>
      </c>
      <c r="P126" s="96">
        <f t="shared" ref="P126" si="146">SUM(P121,P125)</f>
        <v>43856.719399387082</v>
      </c>
      <c r="Q126" s="96">
        <f t="shared" ref="Q126" si="147">SUM(Q121,Q125)</f>
        <v>44557.034600135135</v>
      </c>
      <c r="R126" s="96">
        <f t="shared" ref="R126" si="148">SUM(R121,R125)</f>
        <v>45268.532611342234</v>
      </c>
      <c r="S126" s="96">
        <f t="shared" ref="S126" si="149">SUM(S121,S125)</f>
        <v>45991.392002957487</v>
      </c>
      <c r="T126" s="96">
        <f t="shared" ref="T126" si="150">SUM(T121,T125)</f>
        <v>46725.794196380186</v>
      </c>
      <c r="U126" s="96">
        <f t="shared" ref="U126" si="151">SUM(U121,U125)</f>
        <v>47471.923509992441</v>
      </c>
      <c r="V126" s="96">
        <f t="shared" ref="V126" si="152">SUM(V121,V125)</f>
        <v>48229.967205418994</v>
      </c>
      <c r="W126" s="96">
        <f t="shared" ref="W126" si="153">SUM(W121,W125)</f>
        <v>49000.11553452559</v>
      </c>
      <c r="X126" s="96">
        <f t="shared" ref="X126" si="154">SUM(X121,X125)</f>
        <v>49782.561787167979</v>
      </c>
      <c r="Y126" s="96">
        <f t="shared" ref="Y126" si="155">SUM(Y121,Y125)</f>
        <v>50577.502339703242</v>
      </c>
      <c r="Z126" s="96">
        <f t="shared" ref="Z126" si="156">SUM(Z121,Z125)</f>
        <v>51385.136704275879</v>
      </c>
      <c r="AA126" s="96">
        <f t="shared" ref="AA126" si="157">SUM(AA121,AA125)</f>
        <v>52205.667578890818</v>
      </c>
      <c r="AB126" s="96">
        <f t="shared" ref="AB126" si="158">SUM(AB121,AB125)</f>
        <v>53039.300898286077</v>
      </c>
      <c r="AC126" s="96">
        <f t="shared" ref="AC126" si="159">SUM(AC121,AC125)</f>
        <v>53886.245885617682</v>
      </c>
      <c r="AD126" s="96">
        <f t="shared" ref="AD126" si="160">SUM(AD121,AD125)</f>
        <v>54746.715104970011</v>
      </c>
      <c r="AE126" s="96">
        <f t="shared" ref="AE126" si="161">SUM(AE121,AE125)</f>
        <v>55620.924514704602</v>
      </c>
    </row>
    <row r="127" spans="1:31" s="9" customFormat="1">
      <c r="A127" s="100"/>
      <c r="G127" s="96"/>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row>
    <row r="128" spans="1:31" s="9" customFormat="1" ht="15.75">
      <c r="A128" s="230" t="s">
        <v>203</v>
      </c>
      <c r="B128" s="231"/>
      <c r="C128" s="231"/>
      <c r="D128" s="231"/>
      <c r="E128" s="231"/>
      <c r="G128" s="96"/>
      <c r="H128" s="96"/>
      <c r="I128" s="96"/>
      <c r="J128" s="96"/>
      <c r="K128" s="96"/>
      <c r="L128" s="96"/>
      <c r="M128" s="96"/>
      <c r="N128" s="96"/>
      <c r="O128" s="96"/>
      <c r="P128" s="96"/>
      <c r="Q128" s="96"/>
      <c r="R128" s="96"/>
      <c r="S128" s="96"/>
      <c r="T128" s="96"/>
      <c r="U128" s="96"/>
      <c r="V128" s="96"/>
      <c r="W128" s="96"/>
      <c r="X128" s="96"/>
      <c r="Y128" s="96"/>
      <c r="Z128" s="96"/>
      <c r="AA128" s="96"/>
      <c r="AB128" s="96"/>
      <c r="AC128" s="96"/>
      <c r="AD128" s="96"/>
      <c r="AE128" s="96"/>
    </row>
    <row r="129" spans="1:31" s="9" customFormat="1">
      <c r="A129" s="29" t="s">
        <v>77</v>
      </c>
      <c r="B129" s="4" t="s">
        <v>78</v>
      </c>
      <c r="C129" s="5" t="s">
        <v>191</v>
      </c>
      <c r="D129" s="5" t="s">
        <v>95</v>
      </c>
      <c r="G129" s="96"/>
      <c r="H129" s="96"/>
      <c r="I129" s="96"/>
      <c r="J129" s="96"/>
      <c r="K129" s="96"/>
      <c r="L129" s="96"/>
      <c r="M129" s="96"/>
      <c r="N129" s="96"/>
      <c r="O129" s="96"/>
      <c r="P129" s="96"/>
      <c r="Q129" s="96"/>
      <c r="R129" s="96"/>
      <c r="S129" s="96"/>
      <c r="T129" s="96"/>
      <c r="U129" s="96"/>
      <c r="V129" s="96"/>
      <c r="W129" s="96"/>
      <c r="X129" s="96"/>
      <c r="Y129" s="96"/>
      <c r="Z129" s="96"/>
      <c r="AA129" s="96"/>
      <c r="AB129" s="96"/>
      <c r="AC129" s="96"/>
      <c r="AD129" s="96"/>
      <c r="AE129" s="96"/>
    </row>
    <row r="130" spans="1:31" s="9" customFormat="1">
      <c r="A130" s="97" t="str">
        <f>A112</f>
        <v>Kay County Bridge Raises</v>
      </c>
      <c r="B130" s="89"/>
      <c r="C130" s="38" t="s">
        <v>98</v>
      </c>
      <c r="D130" s="38" t="s">
        <v>194</v>
      </c>
      <c r="G130" s="96"/>
      <c r="H130" s="96"/>
      <c r="I130" s="96"/>
      <c r="J130" s="96"/>
      <c r="K130" s="96"/>
      <c r="L130" s="96"/>
      <c r="M130" s="96"/>
      <c r="N130" s="96"/>
      <c r="O130" s="96"/>
      <c r="P130" s="96"/>
      <c r="Q130" s="96"/>
      <c r="R130" s="96"/>
      <c r="S130" s="96"/>
      <c r="T130" s="96"/>
      <c r="U130" s="96"/>
      <c r="V130" s="96"/>
      <c r="W130" s="96"/>
      <c r="X130" s="96"/>
      <c r="Y130" s="96"/>
      <c r="Z130" s="96"/>
      <c r="AA130" s="96"/>
      <c r="AB130" s="96"/>
      <c r="AC130" s="96"/>
      <c r="AD130" s="96"/>
      <c r="AE130" s="96"/>
    </row>
    <row r="131" spans="1:31" s="9" customFormat="1">
      <c r="A131" s="98">
        <f>'Project Information'!A73</f>
        <v>14155</v>
      </c>
      <c r="B131" s="213" t="str">
        <f>'Project Information'!B73</f>
        <v>Indian Road over I-35</v>
      </c>
      <c r="C131" s="23">
        <v>10</v>
      </c>
      <c r="D131" s="227">
        <f>C131/C94</f>
        <v>0.2</v>
      </c>
      <c r="F131" s="115" t="s">
        <v>98</v>
      </c>
      <c r="G131" s="80">
        <f>G94*$D131</f>
        <v>10</v>
      </c>
      <c r="H131" s="80">
        <f t="shared" ref="H131:AE131" si="162">H94*$D131</f>
        <v>10.159682532195475</v>
      </c>
      <c r="I131" s="80">
        <f t="shared" si="162"/>
        <v>10.321914915499788</v>
      </c>
      <c r="J131" s="80">
        <f t="shared" si="162"/>
        <v>10.486737866581111</v>
      </c>
      <c r="K131" s="80">
        <f t="shared" si="162"/>
        <v>10.654192752281695</v>
      </c>
      <c r="L131" s="80">
        <f t="shared" si="162"/>
        <v>10.824321599999998</v>
      </c>
      <c r="M131" s="80">
        <f t="shared" si="162"/>
        <v>10.997167108238616</v>
      </c>
      <c r="N131" s="80">
        <f t="shared" si="162"/>
        <v>11.172772657320648</v>
      </c>
      <c r="O131" s="80">
        <f t="shared" si="162"/>
        <v>11.35118232027718</v>
      </c>
      <c r="P131" s="80">
        <f t="shared" si="162"/>
        <v>11.532440873908619</v>
      </c>
      <c r="Q131" s="80">
        <f t="shared" si="162"/>
        <v>11.716593810022649</v>
      </c>
      <c r="R131" s="80">
        <f t="shared" si="162"/>
        <v>11.903687346851676</v>
      </c>
      <c r="S131" s="80">
        <f t="shared" si="162"/>
        <v>12.093768440652525</v>
      </c>
      <c r="T131" s="80">
        <f t="shared" si="162"/>
        <v>12.286884797491439</v>
      </c>
      <c r="U131" s="80">
        <f t="shared" si="162"/>
        <v>12.483084885217188</v>
      </c>
      <c r="V131" s="80">
        <f t="shared" si="162"/>
        <v>12.682417945625442</v>
      </c>
      <c r="W131" s="80">
        <f t="shared" si="162"/>
        <v>12.884934006817321</v>
      </c>
      <c r="X131" s="80">
        <f t="shared" si="162"/>
        <v>13.09068389575534</v>
      </c>
      <c r="Y131" s="80">
        <f t="shared" si="162"/>
        <v>13.299719251019813</v>
      </c>
      <c r="Z131" s="80">
        <f t="shared" si="162"/>
        <v>13.512092535768986</v>
      </c>
      <c r="AA131" s="80">
        <f t="shared" si="162"/>
        <v>13.727857050906104</v>
      </c>
      <c r="AB131" s="80">
        <f t="shared" si="162"/>
        <v>13.947066948456726</v>
      </c>
      <c r="AC131" s="80">
        <f t="shared" si="162"/>
        <v>14.169777245159663</v>
      </c>
      <c r="AD131" s="80">
        <f t="shared" si="162"/>
        <v>14.396043836274954</v>
      </c>
      <c r="AE131" s="80">
        <f t="shared" si="162"/>
        <v>14.625923509612299</v>
      </c>
    </row>
    <row r="132" spans="1:31" s="9" customFormat="1">
      <c r="A132" s="98">
        <f>'Project Information'!A74</f>
        <v>14429</v>
      </c>
      <c r="B132" s="213" t="str">
        <f>'Project Information'!B74</f>
        <v>North Avenue over I-35</v>
      </c>
      <c r="C132" s="23">
        <v>7</v>
      </c>
      <c r="D132" s="227">
        <f t="shared" ref="D132:D138" si="163">C132/C95</f>
        <v>0.14000000000000001</v>
      </c>
      <c r="F132" s="115" t="s">
        <v>98</v>
      </c>
      <c r="G132" s="80">
        <f t="shared" ref="G132:AE132" si="164">G95*$D132</f>
        <v>7.0000000000000009</v>
      </c>
      <c r="H132" s="80">
        <f t="shared" si="164"/>
        <v>7.1117777725368336</v>
      </c>
      <c r="I132" s="80">
        <f t="shared" si="164"/>
        <v>7.2253404408498509</v>
      </c>
      <c r="J132" s="80">
        <f t="shared" si="164"/>
        <v>7.3407165066067783</v>
      </c>
      <c r="K132" s="80">
        <f t="shared" si="164"/>
        <v>7.4579349265971873</v>
      </c>
      <c r="L132" s="80">
        <f t="shared" si="164"/>
        <v>7.5770251199999992</v>
      </c>
      <c r="M132" s="80">
        <f t="shared" si="164"/>
        <v>7.6980169757670316</v>
      </c>
      <c r="N132" s="80">
        <f t="shared" si="164"/>
        <v>7.8209408601244537</v>
      </c>
      <c r="O132" s="80">
        <f t="shared" si="164"/>
        <v>7.9458276241940267</v>
      </c>
      <c r="P132" s="80">
        <f t="shared" si="164"/>
        <v>8.0727086117360329</v>
      </c>
      <c r="Q132" s="80">
        <f t="shared" si="164"/>
        <v>8.2016156670158544</v>
      </c>
      <c r="R132" s="80">
        <f t="shared" si="164"/>
        <v>8.3325811427961725</v>
      </c>
      <c r="S132" s="80">
        <f t="shared" si="164"/>
        <v>8.4656379084567668</v>
      </c>
      <c r="T132" s="80">
        <f t="shared" si="164"/>
        <v>8.6008193582440065</v>
      </c>
      <c r="U132" s="80">
        <f t="shared" si="164"/>
        <v>8.7381594196520318</v>
      </c>
      <c r="V132" s="80">
        <f t="shared" si="164"/>
        <v>8.8776925619378098</v>
      </c>
      <c r="W132" s="80">
        <f t="shared" si="164"/>
        <v>9.0194538047721249</v>
      </c>
      <c r="X132" s="80">
        <f t="shared" si="164"/>
        <v>9.163478727028739</v>
      </c>
      <c r="Y132" s="80">
        <f t="shared" si="164"/>
        <v>9.3098034757138688</v>
      </c>
      <c r="Z132" s="80">
        <f t="shared" si="164"/>
        <v>9.4584647750382906</v>
      </c>
      <c r="AA132" s="80">
        <f t="shared" si="164"/>
        <v>9.6094999356342736</v>
      </c>
      <c r="AB132" s="80">
        <f t="shared" si="164"/>
        <v>9.7629468639197086</v>
      </c>
      <c r="AC132" s="80">
        <f t="shared" si="164"/>
        <v>9.9188440716117636</v>
      </c>
      <c r="AD132" s="80">
        <f t="shared" si="164"/>
        <v>10.077230685392468</v>
      </c>
      <c r="AE132" s="80">
        <f t="shared" si="164"/>
        <v>10.238146456728609</v>
      </c>
    </row>
    <row r="133" spans="1:31" s="9" customFormat="1">
      <c r="A133" s="98">
        <f>'Project Information'!A75</f>
        <v>14435</v>
      </c>
      <c r="B133" s="213" t="str">
        <f>'Project Information'!B75</f>
        <v>Highland Avenue over I-35</v>
      </c>
      <c r="C133" s="23">
        <v>20</v>
      </c>
      <c r="D133" s="227">
        <f t="shared" si="163"/>
        <v>0.18181818181818182</v>
      </c>
      <c r="F133" s="115" t="s">
        <v>98</v>
      </c>
      <c r="G133" s="80">
        <f t="shared" ref="G133:AE133" si="165">G96*$D133</f>
        <v>20</v>
      </c>
      <c r="H133" s="80">
        <f t="shared" si="165"/>
        <v>20.319365064390951</v>
      </c>
      <c r="I133" s="80">
        <f t="shared" si="165"/>
        <v>20.643829830999572</v>
      </c>
      <c r="J133" s="80">
        <f t="shared" si="165"/>
        <v>20.973475733162221</v>
      </c>
      <c r="K133" s="80">
        <f t="shared" si="165"/>
        <v>21.308385504563393</v>
      </c>
      <c r="L133" s="80">
        <f t="shared" si="165"/>
        <v>21.648643199999999</v>
      </c>
      <c r="M133" s="80">
        <f t="shared" si="165"/>
        <v>21.994334216477231</v>
      </c>
      <c r="N133" s="80">
        <f t="shared" si="165"/>
        <v>22.345545314641296</v>
      </c>
      <c r="O133" s="80">
        <f t="shared" si="165"/>
        <v>22.702364640554361</v>
      </c>
      <c r="P133" s="80">
        <f t="shared" si="165"/>
        <v>23.064881747817235</v>
      </c>
      <c r="Q133" s="80">
        <f t="shared" si="165"/>
        <v>23.433187620045295</v>
      </c>
      <c r="R133" s="80">
        <f t="shared" si="165"/>
        <v>23.807374693703352</v>
      </c>
      <c r="S133" s="80">
        <f t="shared" si="165"/>
        <v>24.187536881305046</v>
      </c>
      <c r="T133" s="80">
        <f t="shared" si="165"/>
        <v>24.573769594982874</v>
      </c>
      <c r="U133" s="80">
        <f t="shared" si="165"/>
        <v>24.96616977043438</v>
      </c>
      <c r="V133" s="80">
        <f t="shared" si="165"/>
        <v>25.36483589125088</v>
      </c>
      <c r="W133" s="80">
        <f t="shared" si="165"/>
        <v>25.769868013634643</v>
      </c>
      <c r="X133" s="80">
        <f t="shared" si="165"/>
        <v>26.181367791510681</v>
      </c>
      <c r="Y133" s="80">
        <f t="shared" si="165"/>
        <v>26.599438502039625</v>
      </c>
      <c r="Z133" s="80">
        <f t="shared" si="165"/>
        <v>27.024185071537975</v>
      </c>
      <c r="AA133" s="80">
        <f t="shared" si="165"/>
        <v>27.455714101812212</v>
      </c>
      <c r="AB133" s="80">
        <f t="shared" si="165"/>
        <v>27.894133896913452</v>
      </c>
      <c r="AC133" s="80">
        <f t="shared" si="165"/>
        <v>28.339554490319326</v>
      </c>
      <c r="AD133" s="80">
        <f t="shared" si="165"/>
        <v>28.792087672549904</v>
      </c>
      <c r="AE133" s="80">
        <f t="shared" si="165"/>
        <v>29.251847019224599</v>
      </c>
    </row>
    <row r="134" spans="1:31" s="9" customFormat="1">
      <c r="A134" s="98">
        <f>'Project Information'!A76</f>
        <v>14437</v>
      </c>
      <c r="B134" s="213" t="str">
        <f>'Project Information'!B76</f>
        <v>Hartford Avenue over I-35</v>
      </c>
      <c r="C134" s="23">
        <v>5</v>
      </c>
      <c r="D134" s="227">
        <f t="shared" si="163"/>
        <v>0.1</v>
      </c>
      <c r="F134" s="115" t="s">
        <v>98</v>
      </c>
      <c r="G134" s="80">
        <f t="shared" ref="G134:AE134" si="166">G97*$D134</f>
        <v>5</v>
      </c>
      <c r="H134" s="80">
        <f t="shared" si="166"/>
        <v>5.0798412660977377</v>
      </c>
      <c r="I134" s="80">
        <f t="shared" si="166"/>
        <v>5.1609574577498938</v>
      </c>
      <c r="J134" s="80">
        <f t="shared" si="166"/>
        <v>5.2433689332905553</v>
      </c>
      <c r="K134" s="80">
        <f t="shared" si="166"/>
        <v>5.3270963761408474</v>
      </c>
      <c r="L134" s="80">
        <f t="shared" si="166"/>
        <v>5.4121607999999988</v>
      </c>
      <c r="M134" s="80">
        <f t="shared" si="166"/>
        <v>5.4985835541193078</v>
      </c>
      <c r="N134" s="80">
        <f t="shared" si="166"/>
        <v>5.5863863286603239</v>
      </c>
      <c r="O134" s="80">
        <f t="shared" si="166"/>
        <v>5.6755911601385902</v>
      </c>
      <c r="P134" s="80">
        <f t="shared" si="166"/>
        <v>5.7662204369543097</v>
      </c>
      <c r="Q134" s="80">
        <f t="shared" si="166"/>
        <v>5.8582969050113247</v>
      </c>
      <c r="R134" s="80">
        <f t="shared" si="166"/>
        <v>5.951843673425838</v>
      </c>
      <c r="S134" s="80">
        <f t="shared" si="166"/>
        <v>6.0468842203262625</v>
      </c>
      <c r="T134" s="80">
        <f t="shared" si="166"/>
        <v>6.1434423987457194</v>
      </c>
      <c r="U134" s="80">
        <f t="shared" si="166"/>
        <v>6.2415424426085941</v>
      </c>
      <c r="V134" s="80">
        <f t="shared" si="166"/>
        <v>6.341208972812721</v>
      </c>
      <c r="W134" s="80">
        <f t="shared" si="166"/>
        <v>6.4424670034086606</v>
      </c>
      <c r="X134" s="80">
        <f t="shared" si="166"/>
        <v>6.5453419478776702</v>
      </c>
      <c r="Y134" s="80">
        <f t="shared" si="166"/>
        <v>6.6498596255099063</v>
      </c>
      <c r="Z134" s="80">
        <f t="shared" si="166"/>
        <v>6.7560462678844928</v>
      </c>
      <c r="AA134" s="80">
        <f t="shared" si="166"/>
        <v>6.8639285254530522</v>
      </c>
      <c r="AB134" s="80">
        <f t="shared" si="166"/>
        <v>6.973533474228363</v>
      </c>
      <c r="AC134" s="80">
        <f t="shared" si="166"/>
        <v>7.0848886225798315</v>
      </c>
      <c r="AD134" s="80">
        <f t="shared" si="166"/>
        <v>7.1980219181374769</v>
      </c>
      <c r="AE134" s="80">
        <f t="shared" si="166"/>
        <v>7.3129617548061496</v>
      </c>
    </row>
    <row r="135" spans="1:31" s="9" customFormat="1">
      <c r="A135" s="98">
        <f>'Project Information'!A77</f>
        <v>15145</v>
      </c>
      <c r="B135" s="213" t="str">
        <f>'Project Information'!B77</f>
        <v>Coleman Road over I-35</v>
      </c>
      <c r="C135" s="23">
        <v>7</v>
      </c>
      <c r="D135" s="227">
        <f t="shared" si="163"/>
        <v>0.14000000000000001</v>
      </c>
      <c r="F135" s="115" t="s">
        <v>98</v>
      </c>
      <c r="G135" s="80">
        <f t="shared" ref="G135:AE135" si="167">G98*$D135</f>
        <v>7.0000000000000009</v>
      </c>
      <c r="H135" s="80">
        <f t="shared" si="167"/>
        <v>7.1117777725368336</v>
      </c>
      <c r="I135" s="80">
        <f t="shared" si="167"/>
        <v>7.2253404408498509</v>
      </c>
      <c r="J135" s="80">
        <f t="shared" si="167"/>
        <v>7.3407165066067783</v>
      </c>
      <c r="K135" s="80">
        <f t="shared" si="167"/>
        <v>7.4579349265971873</v>
      </c>
      <c r="L135" s="80">
        <f t="shared" si="167"/>
        <v>7.5770251199999992</v>
      </c>
      <c r="M135" s="80">
        <f t="shared" si="167"/>
        <v>7.6980169757670316</v>
      </c>
      <c r="N135" s="80">
        <f t="shared" si="167"/>
        <v>7.8209408601244537</v>
      </c>
      <c r="O135" s="80">
        <f t="shared" si="167"/>
        <v>7.9458276241940267</v>
      </c>
      <c r="P135" s="80">
        <f t="shared" si="167"/>
        <v>8.0727086117360329</v>
      </c>
      <c r="Q135" s="80">
        <f t="shared" si="167"/>
        <v>8.2016156670158544</v>
      </c>
      <c r="R135" s="80">
        <f t="shared" si="167"/>
        <v>8.3325811427961725</v>
      </c>
      <c r="S135" s="80">
        <f t="shared" si="167"/>
        <v>8.4656379084567668</v>
      </c>
      <c r="T135" s="80">
        <f t="shared" si="167"/>
        <v>8.6008193582440065</v>
      </c>
      <c r="U135" s="80">
        <f t="shared" si="167"/>
        <v>8.7381594196520318</v>
      </c>
      <c r="V135" s="80">
        <f t="shared" si="167"/>
        <v>8.8776925619378098</v>
      </c>
      <c r="W135" s="80">
        <f t="shared" si="167"/>
        <v>9.0194538047721249</v>
      </c>
      <c r="X135" s="80">
        <f t="shared" si="167"/>
        <v>9.163478727028739</v>
      </c>
      <c r="Y135" s="80">
        <f t="shared" si="167"/>
        <v>9.3098034757138688</v>
      </c>
      <c r="Z135" s="80">
        <f t="shared" si="167"/>
        <v>9.4584647750382906</v>
      </c>
      <c r="AA135" s="80">
        <f t="shared" si="167"/>
        <v>9.6094999356342736</v>
      </c>
      <c r="AB135" s="80">
        <f t="shared" si="167"/>
        <v>9.7629468639197086</v>
      </c>
      <c r="AC135" s="80">
        <f t="shared" si="167"/>
        <v>9.9188440716117636</v>
      </c>
      <c r="AD135" s="80">
        <f t="shared" si="167"/>
        <v>10.077230685392468</v>
      </c>
      <c r="AE135" s="80">
        <f t="shared" si="167"/>
        <v>10.238146456728609</v>
      </c>
    </row>
    <row r="136" spans="1:31" s="9" customFormat="1">
      <c r="A136" s="98">
        <f>'Project Information'!A78</f>
        <v>15146</v>
      </c>
      <c r="B136" s="213" t="str">
        <f>'Project Information'!B78</f>
        <v>Chrysler Avenue over I-35</v>
      </c>
      <c r="C136" s="23">
        <v>7</v>
      </c>
      <c r="D136" s="227">
        <f t="shared" si="163"/>
        <v>0.14000000000000001</v>
      </c>
      <c r="F136" s="115" t="s">
        <v>98</v>
      </c>
      <c r="G136" s="80">
        <f t="shared" ref="G136:AE136" si="168">G99*$D136</f>
        <v>7.0000000000000009</v>
      </c>
      <c r="H136" s="80">
        <f t="shared" si="168"/>
        <v>7.1117777725368336</v>
      </c>
      <c r="I136" s="80">
        <f t="shared" si="168"/>
        <v>7.2253404408498509</v>
      </c>
      <c r="J136" s="80">
        <f t="shared" si="168"/>
        <v>7.3407165066067783</v>
      </c>
      <c r="K136" s="80">
        <f t="shared" si="168"/>
        <v>7.4579349265971873</v>
      </c>
      <c r="L136" s="80">
        <f t="shared" si="168"/>
        <v>7.5770251199999992</v>
      </c>
      <c r="M136" s="80">
        <f t="shared" si="168"/>
        <v>7.6980169757670316</v>
      </c>
      <c r="N136" s="80">
        <f t="shared" si="168"/>
        <v>7.8209408601244537</v>
      </c>
      <c r="O136" s="80">
        <f t="shared" si="168"/>
        <v>7.9458276241940267</v>
      </c>
      <c r="P136" s="80">
        <f t="shared" si="168"/>
        <v>8.0727086117360329</v>
      </c>
      <c r="Q136" s="80">
        <f t="shared" si="168"/>
        <v>8.2016156670158544</v>
      </c>
      <c r="R136" s="80">
        <f t="shared" si="168"/>
        <v>8.3325811427961725</v>
      </c>
      <c r="S136" s="80">
        <f t="shared" si="168"/>
        <v>8.4656379084567668</v>
      </c>
      <c r="T136" s="80">
        <f t="shared" si="168"/>
        <v>8.6008193582440065</v>
      </c>
      <c r="U136" s="80">
        <f t="shared" si="168"/>
        <v>8.7381594196520318</v>
      </c>
      <c r="V136" s="80">
        <f t="shared" si="168"/>
        <v>8.8776925619378098</v>
      </c>
      <c r="W136" s="80">
        <f t="shared" si="168"/>
        <v>9.0194538047721249</v>
      </c>
      <c r="X136" s="80">
        <f t="shared" si="168"/>
        <v>9.163478727028739</v>
      </c>
      <c r="Y136" s="80">
        <f t="shared" si="168"/>
        <v>9.3098034757138688</v>
      </c>
      <c r="Z136" s="80">
        <f t="shared" si="168"/>
        <v>9.4584647750382906</v>
      </c>
      <c r="AA136" s="80">
        <f t="shared" si="168"/>
        <v>9.6094999356342736</v>
      </c>
      <c r="AB136" s="80">
        <f t="shared" si="168"/>
        <v>9.7629468639197086</v>
      </c>
      <c r="AC136" s="80">
        <f t="shared" si="168"/>
        <v>9.9188440716117636</v>
      </c>
      <c r="AD136" s="80">
        <f t="shared" si="168"/>
        <v>10.077230685392468</v>
      </c>
      <c r="AE136" s="80">
        <f t="shared" si="168"/>
        <v>10.238146456728609</v>
      </c>
    </row>
    <row r="137" spans="1:31" s="9" customFormat="1">
      <c r="A137" s="98">
        <f>'Project Information'!A79</f>
        <v>15147</v>
      </c>
      <c r="B137" s="213" t="str">
        <f>'Project Information'!B79</f>
        <v>Ferguson Avenue over I-35</v>
      </c>
      <c r="C137" s="23">
        <v>20</v>
      </c>
      <c r="D137" s="227">
        <f t="shared" si="163"/>
        <v>0.18181818181818182</v>
      </c>
      <c r="F137" s="115" t="s">
        <v>98</v>
      </c>
      <c r="G137" s="80">
        <f t="shared" ref="G137:AE137" si="169">G100*$D137</f>
        <v>20</v>
      </c>
      <c r="H137" s="80">
        <f t="shared" si="169"/>
        <v>20.319365064390951</v>
      </c>
      <c r="I137" s="80">
        <f t="shared" si="169"/>
        <v>20.643829830999572</v>
      </c>
      <c r="J137" s="80">
        <f t="shared" si="169"/>
        <v>20.973475733162221</v>
      </c>
      <c r="K137" s="80">
        <f t="shared" si="169"/>
        <v>21.308385504563393</v>
      </c>
      <c r="L137" s="80">
        <f t="shared" si="169"/>
        <v>21.648643199999999</v>
      </c>
      <c r="M137" s="80">
        <f t="shared" si="169"/>
        <v>21.994334216477231</v>
      </c>
      <c r="N137" s="80">
        <f t="shared" si="169"/>
        <v>22.345545314641296</v>
      </c>
      <c r="O137" s="80">
        <f t="shared" si="169"/>
        <v>22.702364640554361</v>
      </c>
      <c r="P137" s="80">
        <f t="shared" si="169"/>
        <v>23.064881747817235</v>
      </c>
      <c r="Q137" s="80">
        <f t="shared" si="169"/>
        <v>23.433187620045295</v>
      </c>
      <c r="R137" s="80">
        <f t="shared" si="169"/>
        <v>23.807374693703352</v>
      </c>
      <c r="S137" s="80">
        <f t="shared" si="169"/>
        <v>24.187536881305046</v>
      </c>
      <c r="T137" s="80">
        <f t="shared" si="169"/>
        <v>24.573769594982874</v>
      </c>
      <c r="U137" s="80">
        <f t="shared" si="169"/>
        <v>24.96616977043438</v>
      </c>
      <c r="V137" s="80">
        <f t="shared" si="169"/>
        <v>25.36483589125088</v>
      </c>
      <c r="W137" s="80">
        <f t="shared" si="169"/>
        <v>25.769868013634643</v>
      </c>
      <c r="X137" s="80">
        <f t="shared" si="169"/>
        <v>26.181367791510681</v>
      </c>
      <c r="Y137" s="80">
        <f t="shared" si="169"/>
        <v>26.599438502039625</v>
      </c>
      <c r="Z137" s="80">
        <f t="shared" si="169"/>
        <v>27.024185071537975</v>
      </c>
      <c r="AA137" s="80">
        <f t="shared" si="169"/>
        <v>27.455714101812212</v>
      </c>
      <c r="AB137" s="80">
        <f t="shared" si="169"/>
        <v>27.894133896913452</v>
      </c>
      <c r="AC137" s="80">
        <f t="shared" si="169"/>
        <v>28.339554490319326</v>
      </c>
      <c r="AD137" s="80">
        <f t="shared" si="169"/>
        <v>28.792087672549904</v>
      </c>
      <c r="AE137" s="80">
        <f t="shared" si="169"/>
        <v>29.251847019224599</v>
      </c>
    </row>
    <row r="138" spans="1:31" s="9" customFormat="1">
      <c r="A138" s="98">
        <f>'Project Information'!A80</f>
        <v>15149</v>
      </c>
      <c r="B138" s="213" t="str">
        <f>'Project Information'!B80</f>
        <v>Adobe Road over I-35</v>
      </c>
      <c r="C138" s="23">
        <v>15</v>
      </c>
      <c r="D138" s="227">
        <f t="shared" si="163"/>
        <v>0.3</v>
      </c>
      <c r="F138" s="115" t="s">
        <v>98</v>
      </c>
      <c r="G138" s="80">
        <f t="shared" ref="G138:AE138" si="170">G101*$D138</f>
        <v>15</v>
      </c>
      <c r="H138" s="80">
        <f t="shared" si="170"/>
        <v>15.239523798293213</v>
      </c>
      <c r="I138" s="80">
        <f t="shared" si="170"/>
        <v>15.482872373249679</v>
      </c>
      <c r="J138" s="80">
        <f t="shared" si="170"/>
        <v>15.730106799871665</v>
      </c>
      <c r="K138" s="80">
        <f t="shared" si="170"/>
        <v>15.981289128422542</v>
      </c>
      <c r="L138" s="80">
        <f t="shared" si="170"/>
        <v>16.236482399999996</v>
      </c>
      <c r="M138" s="80">
        <f t="shared" si="170"/>
        <v>16.495750662357921</v>
      </c>
      <c r="N138" s="80">
        <f t="shared" si="170"/>
        <v>16.759158985980971</v>
      </c>
      <c r="O138" s="80">
        <f t="shared" si="170"/>
        <v>17.02677348041577</v>
      </c>
      <c r="P138" s="80">
        <f t="shared" si="170"/>
        <v>17.298661310862926</v>
      </c>
      <c r="Q138" s="80">
        <f t="shared" si="170"/>
        <v>17.574890715033973</v>
      </c>
      <c r="R138" s="80">
        <f t="shared" si="170"/>
        <v>17.85553102027751</v>
      </c>
      <c r="S138" s="80">
        <f t="shared" si="170"/>
        <v>18.140652660978784</v>
      </c>
      <c r="T138" s="80">
        <f t="shared" si="170"/>
        <v>18.430327196237155</v>
      </c>
      <c r="U138" s="80">
        <f t="shared" si="170"/>
        <v>18.724627327825782</v>
      </c>
      <c r="V138" s="80">
        <f t="shared" si="170"/>
        <v>19.023626918438161</v>
      </c>
      <c r="W138" s="80">
        <f t="shared" si="170"/>
        <v>19.32740101022598</v>
      </c>
      <c r="X138" s="80">
        <f t="shared" si="170"/>
        <v>19.636025843633007</v>
      </c>
      <c r="Y138" s="80">
        <f t="shared" si="170"/>
        <v>19.949578876529717</v>
      </c>
      <c r="Z138" s="80">
        <f t="shared" si="170"/>
        <v>20.268138803653478</v>
      </c>
      <c r="AA138" s="80">
        <f t="shared" si="170"/>
        <v>20.591785576359154</v>
      </c>
      <c r="AB138" s="80">
        <f t="shared" si="170"/>
        <v>20.920600422685087</v>
      </c>
      <c r="AC138" s="80">
        <f t="shared" si="170"/>
        <v>21.254665867739494</v>
      </c>
      <c r="AD138" s="80">
        <f t="shared" si="170"/>
        <v>21.59406575441243</v>
      </c>
      <c r="AE138" s="80">
        <f t="shared" si="170"/>
        <v>21.938885264418445</v>
      </c>
    </row>
    <row r="139" spans="1:31" s="9" customFormat="1">
      <c r="A139" s="99" t="s">
        <v>185</v>
      </c>
      <c r="B139" s="28"/>
      <c r="C139" s="95">
        <f>SUM(C131:C138)</f>
        <v>91</v>
      </c>
      <c r="D139" s="232"/>
      <c r="F139" s="115" t="s">
        <v>98</v>
      </c>
      <c r="G139" s="95">
        <f>SUM(G131:G138)</f>
        <v>91</v>
      </c>
      <c r="H139" s="95">
        <f t="shared" ref="H139" si="171">SUM(H131:H138)</f>
        <v>92.453111042978833</v>
      </c>
      <c r="I139" s="95">
        <f t="shared" ref="I139" si="172">SUM(I131:I138)</f>
        <v>93.929425731048042</v>
      </c>
      <c r="J139" s="95">
        <f t="shared" ref="J139" si="173">SUM(J131:J138)</f>
        <v>95.429314585888108</v>
      </c>
      <c r="K139" s="95">
        <f t="shared" ref="K139" si="174">SUM(K131:K138)</f>
        <v>96.953154045763441</v>
      </c>
      <c r="L139" s="95">
        <f t="shared" ref="L139" si="175">SUM(L131:L138)</f>
        <v>98.501326559999995</v>
      </c>
      <c r="M139" s="95">
        <f t="shared" ref="M139" si="176">SUM(M131:M138)</f>
        <v>100.07422068497139</v>
      </c>
      <c r="N139" s="95">
        <f t="shared" ref="N139" si="177">SUM(N131:N138)</f>
        <v>101.6722311816179</v>
      </c>
      <c r="O139" s="95">
        <f t="shared" ref="O139" si="178">SUM(O131:O138)</f>
        <v>103.29575911452233</v>
      </c>
      <c r="P139" s="95">
        <f t="shared" ref="P139" si="179">SUM(P131:P138)</f>
        <v>104.94521195256843</v>
      </c>
      <c r="Q139" s="95">
        <f t="shared" ref="Q139" si="180">SUM(Q131:Q138)</f>
        <v>106.6210036712061</v>
      </c>
      <c r="R139" s="95">
        <f t="shared" ref="R139" si="181">SUM(R131:R138)</f>
        <v>108.32355485635024</v>
      </c>
      <c r="S139" s="95">
        <f t="shared" ref="S139" si="182">SUM(S131:S138)</f>
        <v>110.05329280993797</v>
      </c>
      <c r="T139" s="95">
        <f t="shared" ref="T139" si="183">SUM(T131:T138)</f>
        <v>111.81065165717209</v>
      </c>
      <c r="U139" s="95">
        <f t="shared" ref="U139" si="184">SUM(U131:U138)</f>
        <v>113.59607245547643</v>
      </c>
      <c r="V139" s="95">
        <f t="shared" ref="V139" si="185">SUM(V131:V138)</f>
        <v>115.41000330519151</v>
      </c>
      <c r="W139" s="95">
        <f t="shared" ref="W139" si="186">SUM(W131:W138)</f>
        <v>117.25289946203763</v>
      </c>
      <c r="X139" s="95">
        <f t="shared" ref="X139" si="187">SUM(X131:X138)</f>
        <v>119.1252234513736</v>
      </c>
      <c r="Y139" s="95">
        <f t="shared" ref="Y139" si="188">SUM(Y131:Y138)</f>
        <v>121.02744518428027</v>
      </c>
      <c r="Z139" s="95">
        <f t="shared" ref="Z139" si="189">SUM(Z131:Z138)</f>
        <v>122.96004207549777</v>
      </c>
      <c r="AA139" s="95">
        <f t="shared" ref="AA139" si="190">SUM(AA131:AA138)</f>
        <v>124.92349916324555</v>
      </c>
      <c r="AB139" s="95">
        <f t="shared" ref="AB139" si="191">SUM(AB131:AB138)</f>
        <v>126.9183092309562</v>
      </c>
      <c r="AC139" s="95">
        <f t="shared" ref="AC139" si="192">SUM(AC131:AC138)</f>
        <v>128.94497293095293</v>
      </c>
      <c r="AD139" s="95">
        <f t="shared" ref="AD139" si="193">SUM(AD131:AD138)</f>
        <v>131.00399891010207</v>
      </c>
      <c r="AE139" s="95">
        <f t="shared" ref="AE139" si="194">SUM(AE131:AE138)</f>
        <v>133.09590393747192</v>
      </c>
    </row>
    <row r="140" spans="1:31" s="9" customFormat="1">
      <c r="A140" s="97" t="str">
        <f>A122</f>
        <v>Kay County Bridge Reconstructions</v>
      </c>
      <c r="B140" s="89"/>
      <c r="D140" s="233"/>
      <c r="F140" s="34"/>
      <c r="G140" s="96"/>
      <c r="H140" s="96"/>
      <c r="I140" s="96"/>
      <c r="J140" s="96"/>
      <c r="K140" s="96"/>
      <c r="L140" s="96"/>
      <c r="M140" s="96"/>
      <c r="N140" s="96"/>
      <c r="O140" s="96"/>
      <c r="P140" s="96"/>
      <c r="Q140" s="96"/>
      <c r="R140" s="96"/>
      <c r="S140" s="96"/>
      <c r="T140" s="96"/>
      <c r="U140" s="96"/>
      <c r="V140" s="96"/>
      <c r="W140" s="96"/>
      <c r="X140" s="96"/>
      <c r="Y140" s="96"/>
      <c r="Z140" s="96"/>
      <c r="AA140" s="96"/>
      <c r="AB140" s="96"/>
      <c r="AC140" s="96"/>
      <c r="AD140" s="96"/>
      <c r="AE140" s="96"/>
    </row>
    <row r="141" spans="1:31" s="9" customFormat="1">
      <c r="A141" s="98">
        <f>'Project Information'!$A$26</f>
        <v>14408</v>
      </c>
      <c r="B141" s="28" t="str">
        <f>'Project Information'!$B$26</f>
        <v>I-35 SB over US 60</v>
      </c>
      <c r="C141" s="23">
        <v>2500</v>
      </c>
      <c r="D141" s="227">
        <f>C141/C104</f>
        <v>0.11737089201877934</v>
      </c>
      <c r="F141" s="115" t="s">
        <v>98</v>
      </c>
      <c r="G141" s="80">
        <f t="shared" ref="G141:AE141" si="195">G104*$D141</f>
        <v>2500</v>
      </c>
      <c r="H141" s="80">
        <f t="shared" si="195"/>
        <v>2539.9206330488691</v>
      </c>
      <c r="I141" s="80">
        <f t="shared" si="195"/>
        <v>2580.4787288749462</v>
      </c>
      <c r="J141" s="80">
        <f t="shared" si="195"/>
        <v>2621.684466645278</v>
      </c>
      <c r="K141" s="80">
        <f t="shared" si="195"/>
        <v>2663.5481880704237</v>
      </c>
      <c r="L141" s="80">
        <f t="shared" si="195"/>
        <v>2706.0803999999994</v>
      </c>
      <c r="M141" s="80">
        <f t="shared" si="195"/>
        <v>2749.2917770596537</v>
      </c>
      <c r="N141" s="80">
        <f t="shared" si="195"/>
        <v>2793.1931643301614</v>
      </c>
      <c r="O141" s="80">
        <f t="shared" si="195"/>
        <v>2837.7955800692948</v>
      </c>
      <c r="P141" s="80">
        <f t="shared" si="195"/>
        <v>2883.1102184771544</v>
      </c>
      <c r="Q141" s="80">
        <f t="shared" si="195"/>
        <v>2929.1484525056621</v>
      </c>
      <c r="R141" s="80">
        <f t="shared" si="195"/>
        <v>2975.9218367129188</v>
      </c>
      <c r="S141" s="80">
        <f t="shared" si="195"/>
        <v>3023.442110163131</v>
      </c>
      <c r="T141" s="80">
        <f t="shared" si="195"/>
        <v>3071.7211993728592</v>
      </c>
      <c r="U141" s="80">
        <f t="shared" si="195"/>
        <v>3120.7712213042969</v>
      </c>
      <c r="V141" s="80">
        <f t="shared" si="195"/>
        <v>3170.6044864063606</v>
      </c>
      <c r="W141" s="80">
        <f t="shared" si="195"/>
        <v>3221.2335017043301</v>
      </c>
      <c r="X141" s="80">
        <f t="shared" si="195"/>
        <v>3272.6709739388348</v>
      </c>
      <c r="Y141" s="80">
        <f t="shared" si="195"/>
        <v>3324.9298127549532</v>
      </c>
      <c r="Z141" s="80">
        <f t="shared" si="195"/>
        <v>3378.0231339422467</v>
      </c>
      <c r="AA141" s="80">
        <f t="shared" si="195"/>
        <v>3431.9642627265262</v>
      </c>
      <c r="AB141" s="80">
        <f t="shared" si="195"/>
        <v>3486.7667371141815</v>
      </c>
      <c r="AC141" s="80">
        <f t="shared" si="195"/>
        <v>3542.4443112899157</v>
      </c>
      <c r="AD141" s="80">
        <f t="shared" si="195"/>
        <v>3599.010959068738</v>
      </c>
      <c r="AE141" s="80">
        <f t="shared" si="195"/>
        <v>3656.4808774030744</v>
      </c>
    </row>
    <row r="142" spans="1:31" s="9" customFormat="1">
      <c r="A142" s="98">
        <f>'Project Information'!$A$27</f>
        <v>14409</v>
      </c>
      <c r="B142" s="28" t="str">
        <f>'Project Information'!$B$27</f>
        <v>I-35 NB over US 60</v>
      </c>
      <c r="C142" s="23">
        <v>2500</v>
      </c>
      <c r="D142" s="227">
        <f t="shared" ref="D142" si="196">C142/C105</f>
        <v>0.11737089201877934</v>
      </c>
      <c r="F142" s="115" t="s">
        <v>98</v>
      </c>
      <c r="G142" s="80">
        <f t="shared" ref="G142:AE142" si="197">G105*$D142</f>
        <v>2500</v>
      </c>
      <c r="H142" s="80">
        <f t="shared" si="197"/>
        <v>2539.9206330488691</v>
      </c>
      <c r="I142" s="80">
        <f t="shared" si="197"/>
        <v>2580.4787288749462</v>
      </c>
      <c r="J142" s="80">
        <f t="shared" si="197"/>
        <v>2621.684466645278</v>
      </c>
      <c r="K142" s="80">
        <f t="shared" si="197"/>
        <v>2663.5481880704237</v>
      </c>
      <c r="L142" s="80">
        <f t="shared" si="197"/>
        <v>2706.0803999999994</v>
      </c>
      <c r="M142" s="80">
        <f t="shared" si="197"/>
        <v>2749.2917770596537</v>
      </c>
      <c r="N142" s="80">
        <f t="shared" si="197"/>
        <v>2793.1931643301614</v>
      </c>
      <c r="O142" s="80">
        <f t="shared" si="197"/>
        <v>2837.7955800692948</v>
      </c>
      <c r="P142" s="80">
        <f t="shared" si="197"/>
        <v>2883.1102184771544</v>
      </c>
      <c r="Q142" s="80">
        <f t="shared" si="197"/>
        <v>2929.1484525056621</v>
      </c>
      <c r="R142" s="80">
        <f t="shared" si="197"/>
        <v>2975.9218367129188</v>
      </c>
      <c r="S142" s="80">
        <f t="shared" si="197"/>
        <v>3023.442110163131</v>
      </c>
      <c r="T142" s="80">
        <f t="shared" si="197"/>
        <v>3071.7211993728592</v>
      </c>
      <c r="U142" s="80">
        <f t="shared" si="197"/>
        <v>3120.7712213042969</v>
      </c>
      <c r="V142" s="80">
        <f t="shared" si="197"/>
        <v>3170.6044864063606</v>
      </c>
      <c r="W142" s="80">
        <f t="shared" si="197"/>
        <v>3221.2335017043301</v>
      </c>
      <c r="X142" s="80">
        <f t="shared" si="197"/>
        <v>3272.6709739388348</v>
      </c>
      <c r="Y142" s="80">
        <f t="shared" si="197"/>
        <v>3324.9298127549532</v>
      </c>
      <c r="Z142" s="80">
        <f t="shared" si="197"/>
        <v>3378.0231339422467</v>
      </c>
      <c r="AA142" s="80">
        <f t="shared" si="197"/>
        <v>3431.9642627265262</v>
      </c>
      <c r="AB142" s="80">
        <f t="shared" si="197"/>
        <v>3486.7667371141815</v>
      </c>
      <c r="AC142" s="80">
        <f t="shared" si="197"/>
        <v>3542.4443112899157</v>
      </c>
      <c r="AD142" s="80">
        <f t="shared" si="197"/>
        <v>3599.010959068738</v>
      </c>
      <c r="AE142" s="80">
        <f t="shared" si="197"/>
        <v>3656.4808774030744</v>
      </c>
    </row>
    <row r="143" spans="1:31" s="9" customFormat="1">
      <c r="A143" s="99" t="s">
        <v>185</v>
      </c>
      <c r="B143" s="28"/>
      <c r="C143" s="95">
        <f>SUM(C141:C142)</f>
        <v>5000</v>
      </c>
      <c r="D143" s="232"/>
      <c r="F143" s="115" t="s">
        <v>98</v>
      </c>
      <c r="G143" s="95">
        <f>SUM(G141:G142)</f>
        <v>5000</v>
      </c>
      <c r="H143" s="95">
        <f t="shared" ref="H143" si="198">SUM(H141:H142)</f>
        <v>5079.8412660977383</v>
      </c>
      <c r="I143" s="95">
        <f t="shared" ref="I143" si="199">SUM(I141:I142)</f>
        <v>5160.9574577498925</v>
      </c>
      <c r="J143" s="95">
        <f t="shared" ref="J143" si="200">SUM(J141:J142)</f>
        <v>5243.368933290556</v>
      </c>
      <c r="K143" s="95">
        <f t="shared" ref="K143" si="201">SUM(K141:K142)</f>
        <v>5327.0963761408475</v>
      </c>
      <c r="L143" s="95">
        <f t="shared" ref="L143" si="202">SUM(L141:L142)</f>
        <v>5412.1607999999987</v>
      </c>
      <c r="M143" s="95">
        <f t="shared" ref="M143" si="203">SUM(M141:M142)</f>
        <v>5498.5835541193073</v>
      </c>
      <c r="N143" s="95">
        <f t="shared" ref="N143" si="204">SUM(N141:N142)</f>
        <v>5586.3863286603228</v>
      </c>
      <c r="O143" s="95">
        <f t="shared" ref="O143" si="205">SUM(O141:O142)</f>
        <v>5675.5911601385897</v>
      </c>
      <c r="P143" s="95">
        <f t="shared" ref="P143" si="206">SUM(P141:P142)</f>
        <v>5766.2204369543088</v>
      </c>
      <c r="Q143" s="95">
        <f t="shared" ref="Q143" si="207">SUM(Q141:Q142)</f>
        <v>5858.2969050113243</v>
      </c>
      <c r="R143" s="95">
        <f t="shared" ref="R143" si="208">SUM(R141:R142)</f>
        <v>5951.8436734258376</v>
      </c>
      <c r="S143" s="95">
        <f t="shared" ref="S143" si="209">SUM(S141:S142)</f>
        <v>6046.884220326262</v>
      </c>
      <c r="T143" s="95">
        <f t="shared" ref="T143" si="210">SUM(T141:T142)</f>
        <v>6143.4423987457185</v>
      </c>
      <c r="U143" s="95">
        <f t="shared" ref="U143" si="211">SUM(U141:U142)</f>
        <v>6241.5424426085938</v>
      </c>
      <c r="V143" s="95">
        <f t="shared" ref="V143" si="212">SUM(V141:V142)</f>
        <v>6341.2089728127212</v>
      </c>
      <c r="W143" s="95">
        <f t="shared" ref="W143" si="213">SUM(W141:W142)</f>
        <v>6442.4670034086603</v>
      </c>
      <c r="X143" s="95">
        <f t="shared" ref="X143" si="214">SUM(X141:X142)</f>
        <v>6545.3419478776696</v>
      </c>
      <c r="Y143" s="95">
        <f t="shared" ref="Y143" si="215">SUM(Y141:Y142)</f>
        <v>6649.8596255099064</v>
      </c>
      <c r="Z143" s="95">
        <f t="shared" ref="Z143" si="216">SUM(Z141:Z142)</f>
        <v>6756.0462678844933</v>
      </c>
      <c r="AA143" s="95">
        <f t="shared" ref="AA143" si="217">SUM(AA141:AA142)</f>
        <v>6863.9285254530523</v>
      </c>
      <c r="AB143" s="95">
        <f t="shared" ref="AB143" si="218">SUM(AB141:AB142)</f>
        <v>6973.533474228363</v>
      </c>
      <c r="AC143" s="95">
        <f t="shared" ref="AC143" si="219">SUM(AC141:AC142)</f>
        <v>7084.8886225798315</v>
      </c>
      <c r="AD143" s="95">
        <f t="shared" ref="AD143" si="220">SUM(AD141:AD142)</f>
        <v>7198.021918137476</v>
      </c>
      <c r="AE143" s="95">
        <f t="shared" ref="AE143" si="221">SUM(AE141:AE142)</f>
        <v>7312.9617548061487</v>
      </c>
    </row>
    <row r="144" spans="1:31" s="9" customFormat="1">
      <c r="A144" s="100" t="s">
        <v>0</v>
      </c>
      <c r="C144" s="96">
        <f>SUM(C139,C143)</f>
        <v>5091</v>
      </c>
      <c r="D144" s="234"/>
      <c r="F144" s="115" t="s">
        <v>98</v>
      </c>
      <c r="G144" s="96">
        <f>SUM(G139,G143)</f>
        <v>5091</v>
      </c>
      <c r="H144" s="96">
        <f t="shared" ref="H144" si="222">SUM(H139,H143)</f>
        <v>5172.2943771407172</v>
      </c>
      <c r="I144" s="96">
        <f t="shared" ref="I144" si="223">SUM(I139,I143)</f>
        <v>5254.8868834809409</v>
      </c>
      <c r="J144" s="96">
        <f t="shared" ref="J144" si="224">SUM(J139,J143)</f>
        <v>5338.7982478764443</v>
      </c>
      <c r="K144" s="96">
        <f t="shared" ref="K144" si="225">SUM(K139,K143)</f>
        <v>5424.0495301866113</v>
      </c>
      <c r="L144" s="96">
        <f t="shared" ref="L144" si="226">SUM(L139,L143)</f>
        <v>5510.6621265599988</v>
      </c>
      <c r="M144" s="96">
        <f t="shared" ref="M144" si="227">SUM(M139,M143)</f>
        <v>5598.6577748042791</v>
      </c>
      <c r="N144" s="96">
        <f t="shared" ref="N144" si="228">SUM(N139,N143)</f>
        <v>5688.0585598419402</v>
      </c>
      <c r="O144" s="96">
        <f t="shared" ref="O144" si="229">SUM(O139,O143)</f>
        <v>5778.886919253112</v>
      </c>
      <c r="P144" s="96">
        <f t="shared" ref="P144" si="230">SUM(P139,P143)</f>
        <v>5871.1656489068773</v>
      </c>
      <c r="Q144" s="96">
        <f t="shared" ref="Q144" si="231">SUM(Q139,Q143)</f>
        <v>5964.9179086825307</v>
      </c>
      <c r="R144" s="96">
        <f t="shared" ref="R144" si="232">SUM(R139,R143)</f>
        <v>6060.1672282821874</v>
      </c>
      <c r="S144" s="96">
        <f t="shared" ref="S144" si="233">SUM(S139,S143)</f>
        <v>6156.9375131362003</v>
      </c>
      <c r="T144" s="96">
        <f t="shared" ref="T144" si="234">SUM(T139,T143)</f>
        <v>6255.2530504028909</v>
      </c>
      <c r="U144" s="96">
        <f t="shared" ref="U144" si="235">SUM(U139,U143)</f>
        <v>6355.1385150640699</v>
      </c>
      <c r="V144" s="96">
        <f t="shared" ref="V144" si="236">SUM(V139,V143)</f>
        <v>6456.618976117913</v>
      </c>
      <c r="W144" s="96">
        <f t="shared" ref="W144" si="237">SUM(W139,W143)</f>
        <v>6559.7199028706982</v>
      </c>
      <c r="X144" s="96">
        <f t="shared" ref="X144" si="238">SUM(X139,X143)</f>
        <v>6664.4671713290436</v>
      </c>
      <c r="Y144" s="96">
        <f t="shared" ref="Y144" si="239">SUM(Y139,Y143)</f>
        <v>6770.8870706941871</v>
      </c>
      <c r="Z144" s="96">
        <f t="shared" ref="Z144" si="240">SUM(Z139,Z143)</f>
        <v>6879.0063099599911</v>
      </c>
      <c r="AA144" s="96">
        <f t="shared" ref="AA144" si="241">SUM(AA139,AA143)</f>
        <v>6988.852024616298</v>
      </c>
      <c r="AB144" s="96">
        <f t="shared" ref="AB144" si="242">SUM(AB139,AB143)</f>
        <v>7100.4517834593189</v>
      </c>
      <c r="AC144" s="96">
        <f t="shared" ref="AC144" si="243">SUM(AC139,AC143)</f>
        <v>7213.8335955107841</v>
      </c>
      <c r="AD144" s="96">
        <f t="shared" ref="AD144" si="244">SUM(AD139,AD143)</f>
        <v>7329.0259170475783</v>
      </c>
      <c r="AE144" s="96">
        <f t="shared" ref="AE144" si="245">SUM(AE139,AE143)</f>
        <v>7446.0576587436208</v>
      </c>
    </row>
    <row r="145" spans="1:34" s="9" customFormat="1">
      <c r="A145" s="100"/>
      <c r="F145" s="34"/>
      <c r="G145" s="96"/>
      <c r="H145" s="96"/>
      <c r="I145" s="96"/>
      <c r="J145" s="96"/>
      <c r="K145" s="96"/>
      <c r="L145" s="96"/>
      <c r="M145" s="96"/>
      <c r="N145" s="96"/>
      <c r="O145" s="96"/>
      <c r="P145" s="96"/>
      <c r="Q145" s="96"/>
      <c r="R145" s="96"/>
      <c r="S145" s="96"/>
      <c r="T145" s="96"/>
      <c r="U145" s="96"/>
      <c r="V145" s="96"/>
      <c r="W145" s="96"/>
      <c r="X145" s="96"/>
      <c r="Y145" s="96"/>
      <c r="Z145" s="96"/>
      <c r="AA145" s="96"/>
      <c r="AB145" s="96"/>
      <c r="AC145" s="96"/>
      <c r="AD145" s="96"/>
      <c r="AE145" s="96"/>
    </row>
    <row r="146" spans="1:34" s="9" customFormat="1">
      <c r="A146" s="100"/>
      <c r="G146" s="96"/>
      <c r="H146" s="96"/>
      <c r="I146" s="96"/>
      <c r="J146" s="96"/>
      <c r="K146" s="96"/>
      <c r="L146" s="96"/>
      <c r="M146" s="96"/>
      <c r="N146" s="96"/>
      <c r="O146" s="96"/>
      <c r="P146" s="96"/>
      <c r="Q146" s="96"/>
      <c r="R146" s="96"/>
      <c r="S146" s="96"/>
      <c r="T146" s="96"/>
      <c r="U146" s="96"/>
      <c r="V146" s="96"/>
      <c r="W146" s="96"/>
      <c r="X146" s="96"/>
      <c r="Y146" s="96"/>
      <c r="Z146" s="96"/>
      <c r="AA146" s="96"/>
      <c r="AB146" s="96"/>
      <c r="AC146" s="96"/>
      <c r="AD146" s="96"/>
      <c r="AE146" s="96"/>
    </row>
    <row r="147" spans="1:34" s="9" customFormat="1" ht="18.75">
      <c r="A147" s="170" t="s">
        <v>186</v>
      </c>
      <c r="B147" s="7"/>
      <c r="C147" s="7"/>
      <c r="D147" s="7"/>
      <c r="E147" s="7"/>
      <c r="G147" s="96"/>
      <c r="H147" s="96"/>
      <c r="I147" s="96"/>
      <c r="J147" s="96"/>
      <c r="K147" s="96"/>
      <c r="L147" s="96"/>
      <c r="M147" s="96"/>
      <c r="N147" s="96"/>
      <c r="O147" s="96"/>
      <c r="P147" s="96"/>
      <c r="Q147" s="96"/>
      <c r="R147" s="96"/>
      <c r="S147" s="96"/>
      <c r="T147" s="96"/>
      <c r="U147" s="96"/>
      <c r="V147" s="96"/>
      <c r="W147" s="96"/>
      <c r="X147" s="96"/>
      <c r="Y147" s="96"/>
      <c r="Z147" s="96"/>
      <c r="AA147" s="96"/>
      <c r="AB147" s="96"/>
      <c r="AC147" s="96"/>
      <c r="AD147" s="96"/>
      <c r="AE147" s="96"/>
      <c r="AH147" s="10"/>
    </row>
    <row r="148" spans="1:34" s="9" customFormat="1" ht="15.75">
      <c r="A148" s="171"/>
      <c r="B148" s="91"/>
      <c r="C148" s="91"/>
      <c r="D148" s="91"/>
      <c r="E148" s="91"/>
      <c r="G148" s="96"/>
      <c r="H148" s="96"/>
      <c r="I148" s="96"/>
      <c r="J148" s="96"/>
      <c r="K148" s="96"/>
      <c r="L148" s="96"/>
      <c r="M148" s="96"/>
      <c r="N148" s="96"/>
      <c r="O148" s="96"/>
      <c r="P148" s="96"/>
      <c r="Q148" s="96"/>
      <c r="R148" s="96"/>
      <c r="S148" s="96"/>
      <c r="T148" s="96"/>
      <c r="U148" s="96"/>
      <c r="V148" s="96"/>
      <c r="W148" s="96"/>
      <c r="X148" s="96"/>
      <c r="Y148" s="96"/>
      <c r="Z148" s="96"/>
      <c r="AA148" s="96"/>
      <c r="AB148" s="96"/>
      <c r="AC148" s="96"/>
      <c r="AD148" s="96"/>
      <c r="AE148" s="96"/>
      <c r="AH148" s="10"/>
    </row>
    <row r="149" spans="1:34" s="9" customFormat="1">
      <c r="A149" s="29" t="s">
        <v>77</v>
      </c>
      <c r="B149" s="4" t="s">
        <v>78</v>
      </c>
      <c r="C149" s="302" t="s">
        <v>188</v>
      </c>
      <c r="D149" s="302"/>
      <c r="E149" s="208" t="s">
        <v>189</v>
      </c>
      <c r="G149" s="96"/>
      <c r="H149" s="96"/>
      <c r="I149" s="96"/>
      <c r="J149" s="96"/>
      <c r="K149" s="96"/>
      <c r="L149" s="96"/>
      <c r="M149" s="96"/>
      <c r="N149" s="96"/>
      <c r="O149" s="96"/>
      <c r="P149" s="96"/>
      <c r="Q149" s="96"/>
      <c r="R149" s="96"/>
      <c r="S149" s="96"/>
      <c r="T149" s="96"/>
      <c r="U149" s="96"/>
      <c r="V149" s="96"/>
      <c r="W149" s="96"/>
      <c r="X149" s="96"/>
      <c r="Y149" s="96"/>
      <c r="Z149" s="96"/>
      <c r="AA149" s="96"/>
      <c r="AB149" s="96"/>
      <c r="AC149" s="96"/>
      <c r="AD149" s="96"/>
      <c r="AE149" s="96"/>
      <c r="AH149" s="163" t="s">
        <v>149</v>
      </c>
    </row>
    <row r="150" spans="1:34" s="9" customFormat="1">
      <c r="A150" s="29"/>
      <c r="B150" s="4"/>
      <c r="C150" s="5" t="s">
        <v>1</v>
      </c>
      <c r="D150" s="207" t="s">
        <v>187</v>
      </c>
      <c r="E150" s="5" t="s">
        <v>1</v>
      </c>
      <c r="G150" s="96"/>
      <c r="H150" s="96"/>
      <c r="I150" s="96"/>
      <c r="J150" s="96"/>
      <c r="K150" s="96"/>
      <c r="L150" s="96"/>
      <c r="M150" s="96"/>
      <c r="N150" s="96"/>
      <c r="O150" s="96"/>
      <c r="P150" s="96"/>
      <c r="Q150" s="96"/>
      <c r="R150" s="96"/>
      <c r="S150" s="96"/>
      <c r="T150" s="96"/>
      <c r="U150" s="96"/>
      <c r="V150" s="96"/>
      <c r="W150" s="96"/>
      <c r="X150" s="96"/>
      <c r="Y150" s="96"/>
      <c r="Z150" s="96"/>
      <c r="AA150" s="96"/>
      <c r="AB150" s="96"/>
      <c r="AC150" s="96"/>
      <c r="AD150" s="96"/>
      <c r="AE150" s="96"/>
      <c r="AH150" s="163"/>
    </row>
    <row r="151" spans="1:34" s="9" customFormat="1">
      <c r="A151" s="97" t="str">
        <f>A130</f>
        <v>Kay County Bridge Raises</v>
      </c>
      <c r="B151" s="89"/>
      <c r="G151" s="96"/>
      <c r="H151" s="96"/>
      <c r="I151" s="96"/>
      <c r="J151" s="96"/>
      <c r="K151" s="96"/>
      <c r="L151" s="96"/>
      <c r="M151" s="96"/>
      <c r="N151" s="96"/>
      <c r="O151" s="96"/>
      <c r="P151" s="96"/>
      <c r="Q151" s="96"/>
      <c r="R151" s="96"/>
      <c r="S151" s="96"/>
      <c r="T151" s="96"/>
      <c r="U151" s="96"/>
      <c r="V151" s="96"/>
      <c r="W151" s="96"/>
      <c r="X151" s="96"/>
      <c r="Y151" s="96"/>
      <c r="Z151" s="96"/>
      <c r="AA151" s="96"/>
      <c r="AB151" s="96"/>
      <c r="AC151" s="96"/>
      <c r="AD151" s="96"/>
      <c r="AE151" s="96"/>
    </row>
    <row r="152" spans="1:34" s="9" customFormat="1">
      <c r="A152" s="98">
        <f>'Project Information'!$A$16</f>
        <v>14155</v>
      </c>
      <c r="B152" s="28" t="str">
        <f>'Project Information'!$B$16</f>
        <v>Indian Road over I-35</v>
      </c>
      <c r="C152" s="209">
        <v>2023</v>
      </c>
      <c r="D152" s="210">
        <v>0.5</v>
      </c>
      <c r="E152" s="8">
        <v>2028</v>
      </c>
      <c r="G152" s="96"/>
      <c r="H152" s="96"/>
      <c r="I152" s="96"/>
      <c r="J152" s="96"/>
      <c r="K152" s="96"/>
      <c r="L152" s="96"/>
      <c r="M152" s="96"/>
      <c r="N152" s="96"/>
      <c r="O152" s="96"/>
      <c r="P152" s="96"/>
      <c r="Q152" s="96"/>
      <c r="R152" s="96"/>
      <c r="S152" s="96"/>
      <c r="T152" s="96"/>
      <c r="U152" s="96"/>
      <c r="V152" s="96"/>
      <c r="W152" s="96"/>
      <c r="X152" s="96"/>
      <c r="Y152" s="96"/>
      <c r="Z152" s="96"/>
      <c r="AA152" s="96"/>
      <c r="AB152" s="96"/>
      <c r="AC152" s="96"/>
      <c r="AD152" s="96"/>
      <c r="AE152" s="96"/>
    </row>
    <row r="153" spans="1:34" s="9" customFormat="1">
      <c r="A153" s="98">
        <f>'Project Information'!$A$17</f>
        <v>14429</v>
      </c>
      <c r="B153" s="28" t="str">
        <f>'Project Information'!$B$17</f>
        <v>North Avenue over I-35</v>
      </c>
      <c r="C153" s="209">
        <v>2023</v>
      </c>
      <c r="D153" s="210">
        <v>0.5</v>
      </c>
      <c r="E153" s="8">
        <v>2028</v>
      </c>
      <c r="G153" s="96"/>
      <c r="H153" s="96"/>
      <c r="I153" s="96"/>
      <c r="J153" s="96"/>
      <c r="K153" s="96"/>
      <c r="L153" s="96"/>
      <c r="M153" s="96"/>
      <c r="N153" s="96"/>
      <c r="O153" s="96"/>
      <c r="P153" s="96"/>
      <c r="Q153" s="96"/>
      <c r="R153" s="96"/>
      <c r="S153" s="96"/>
      <c r="T153" s="96"/>
      <c r="U153" s="96"/>
      <c r="V153" s="96"/>
      <c r="W153" s="96"/>
      <c r="X153" s="96"/>
      <c r="Y153" s="96"/>
      <c r="Z153" s="96"/>
      <c r="AA153" s="96"/>
      <c r="AB153" s="96"/>
      <c r="AC153" s="96"/>
      <c r="AD153" s="96"/>
      <c r="AE153" s="96"/>
    </row>
    <row r="154" spans="1:34" s="9" customFormat="1">
      <c r="A154" s="98">
        <f>'Project Information'!$A$18</f>
        <v>14435</v>
      </c>
      <c r="B154" s="28" t="str">
        <f>'Project Information'!$B$18</f>
        <v>Highland Avenue over I-35</v>
      </c>
      <c r="C154" s="209">
        <v>2023</v>
      </c>
      <c r="D154" s="210">
        <v>0.5</v>
      </c>
      <c r="E154" s="8">
        <v>2028</v>
      </c>
      <c r="G154" s="96"/>
      <c r="H154" s="96"/>
      <c r="I154" s="96"/>
      <c r="J154" s="96"/>
      <c r="K154" s="96"/>
      <c r="L154" s="96"/>
      <c r="M154" s="96"/>
      <c r="N154" s="96"/>
      <c r="O154" s="96"/>
      <c r="P154" s="96"/>
      <c r="Q154" s="96"/>
      <c r="R154" s="96"/>
      <c r="S154" s="96"/>
      <c r="T154" s="96"/>
      <c r="U154" s="96"/>
      <c r="V154" s="96"/>
      <c r="W154" s="96"/>
      <c r="X154" s="96"/>
      <c r="Y154" s="96"/>
      <c r="Z154" s="96"/>
      <c r="AA154" s="96"/>
      <c r="AB154" s="96"/>
      <c r="AC154" s="96"/>
      <c r="AD154" s="96"/>
      <c r="AE154" s="96"/>
    </row>
    <row r="155" spans="1:34" s="9" customFormat="1">
      <c r="A155" s="98">
        <f>'Project Information'!$A$19</f>
        <v>14437</v>
      </c>
      <c r="B155" s="28" t="str">
        <f>'Project Information'!$B$19</f>
        <v>Hartford Avenue over I-35</v>
      </c>
      <c r="C155" s="209">
        <v>2023</v>
      </c>
      <c r="D155" s="210">
        <v>0.5</v>
      </c>
      <c r="E155" s="8">
        <v>2028</v>
      </c>
      <c r="G155" s="96"/>
      <c r="H155" s="96"/>
      <c r="I155" s="96"/>
      <c r="J155" s="96"/>
      <c r="K155" s="96"/>
      <c r="L155" s="96"/>
      <c r="M155" s="96"/>
      <c r="N155" s="96"/>
      <c r="O155" s="96"/>
      <c r="P155" s="96"/>
      <c r="Q155" s="96"/>
      <c r="R155" s="96"/>
      <c r="S155" s="96"/>
      <c r="T155" s="96"/>
      <c r="U155" s="96"/>
      <c r="V155" s="96"/>
      <c r="W155" s="96"/>
      <c r="X155" s="96"/>
      <c r="Y155" s="96"/>
      <c r="Z155" s="96"/>
      <c r="AA155" s="96"/>
      <c r="AB155" s="96"/>
      <c r="AC155" s="96"/>
      <c r="AD155" s="96"/>
      <c r="AE155" s="96"/>
    </row>
    <row r="156" spans="1:34" s="9" customFormat="1">
      <c r="A156" s="98">
        <f>'Project Information'!A20</f>
        <v>15145</v>
      </c>
      <c r="B156" s="28" t="str">
        <f>'Project Information'!B20</f>
        <v>Coleman Road over I-35</v>
      </c>
      <c r="C156" s="209">
        <v>2023</v>
      </c>
      <c r="D156" s="210">
        <v>0.5</v>
      </c>
      <c r="E156" s="8">
        <v>2028</v>
      </c>
      <c r="G156" s="96"/>
      <c r="H156" s="96"/>
      <c r="I156" s="96"/>
      <c r="J156" s="96"/>
      <c r="K156" s="96"/>
      <c r="L156" s="96"/>
      <c r="M156" s="96"/>
      <c r="N156" s="96"/>
      <c r="O156" s="96"/>
      <c r="P156" s="96"/>
      <c r="Q156" s="96"/>
      <c r="R156" s="96"/>
      <c r="S156" s="96"/>
      <c r="T156" s="96"/>
      <c r="U156" s="96"/>
      <c r="V156" s="96"/>
      <c r="W156" s="96"/>
      <c r="X156" s="96"/>
      <c r="Y156" s="96"/>
      <c r="Z156" s="96"/>
      <c r="AA156" s="96"/>
      <c r="AB156" s="96"/>
      <c r="AC156" s="96"/>
      <c r="AD156" s="96"/>
      <c r="AE156" s="96"/>
    </row>
    <row r="157" spans="1:34" s="9" customFormat="1">
      <c r="A157" s="98">
        <f>'Project Information'!A21</f>
        <v>15146</v>
      </c>
      <c r="B157" s="28" t="str">
        <f>'Project Information'!B21</f>
        <v>Chrysler Avenue over I-35</v>
      </c>
      <c r="C157" s="209">
        <v>2023</v>
      </c>
      <c r="D157" s="210">
        <v>0.5</v>
      </c>
      <c r="E157" s="8">
        <v>2028</v>
      </c>
      <c r="G157" s="96"/>
      <c r="H157" s="96"/>
      <c r="I157" s="96"/>
      <c r="J157" s="96"/>
      <c r="K157" s="96"/>
      <c r="L157" s="96"/>
      <c r="M157" s="96"/>
      <c r="N157" s="96"/>
      <c r="O157" s="96"/>
      <c r="P157" s="96"/>
      <c r="Q157" s="96"/>
      <c r="R157" s="96"/>
      <c r="S157" s="96"/>
      <c r="T157" s="96"/>
      <c r="U157" s="96"/>
      <c r="V157" s="96"/>
      <c r="W157" s="96"/>
      <c r="X157" s="96"/>
      <c r="Y157" s="96"/>
      <c r="Z157" s="96"/>
      <c r="AA157" s="96"/>
      <c r="AB157" s="96"/>
      <c r="AC157" s="96"/>
      <c r="AD157" s="96"/>
      <c r="AE157" s="96"/>
    </row>
    <row r="158" spans="1:34" s="9" customFormat="1">
      <c r="A158" s="98">
        <f>'Project Information'!A22</f>
        <v>15147</v>
      </c>
      <c r="B158" s="28" t="str">
        <f>'Project Information'!B22</f>
        <v>Ferguson Avenue over I-35</v>
      </c>
      <c r="C158" s="209">
        <v>2023</v>
      </c>
      <c r="D158" s="210">
        <v>0.5</v>
      </c>
      <c r="E158" s="8">
        <v>2028</v>
      </c>
      <c r="G158" s="96"/>
      <c r="H158" s="96"/>
      <c r="I158" s="96"/>
      <c r="J158" s="96"/>
      <c r="K158" s="96"/>
      <c r="L158" s="96"/>
      <c r="M158" s="96"/>
      <c r="N158" s="96"/>
      <c r="O158" s="96"/>
      <c r="P158" s="96"/>
      <c r="Q158" s="96"/>
      <c r="R158" s="96"/>
      <c r="S158" s="96"/>
      <c r="T158" s="96"/>
      <c r="U158" s="96"/>
      <c r="V158" s="96"/>
      <c r="W158" s="96"/>
      <c r="X158" s="96"/>
      <c r="Y158" s="96"/>
      <c r="Z158" s="96"/>
      <c r="AA158" s="96"/>
      <c r="AB158" s="96"/>
      <c r="AC158" s="96"/>
      <c r="AD158" s="96"/>
      <c r="AE158" s="96"/>
    </row>
    <row r="159" spans="1:34" s="9" customFormat="1">
      <c r="A159" s="98">
        <f>'Project Information'!A23</f>
        <v>15149</v>
      </c>
      <c r="B159" s="28" t="str">
        <f>'Project Information'!B23</f>
        <v>Adobe Road over I-35</v>
      </c>
      <c r="C159" s="209">
        <v>2023</v>
      </c>
      <c r="D159" s="210">
        <v>0.5</v>
      </c>
      <c r="E159" s="8">
        <v>2028</v>
      </c>
      <c r="G159" s="96"/>
      <c r="H159" s="96"/>
      <c r="I159" s="96"/>
      <c r="J159" s="96"/>
      <c r="K159" s="96"/>
      <c r="L159" s="96"/>
      <c r="M159" s="96"/>
      <c r="N159" s="96"/>
      <c r="O159" s="96"/>
      <c r="P159" s="96"/>
      <c r="Q159" s="96"/>
      <c r="R159" s="96"/>
      <c r="S159" s="96"/>
      <c r="T159" s="96"/>
      <c r="U159" s="96"/>
      <c r="V159" s="96"/>
      <c r="W159" s="96"/>
      <c r="X159" s="96"/>
      <c r="Y159" s="96"/>
      <c r="Z159" s="96"/>
      <c r="AA159" s="96"/>
      <c r="AB159" s="96"/>
      <c r="AC159" s="96"/>
      <c r="AD159" s="96"/>
      <c r="AE159" s="96"/>
    </row>
    <row r="160" spans="1:34" s="9" customFormat="1">
      <c r="A160" s="99"/>
      <c r="B160" s="28"/>
      <c r="D160" s="11"/>
      <c r="G160" s="96"/>
      <c r="H160" s="96"/>
      <c r="I160" s="96"/>
      <c r="J160" s="96"/>
      <c r="K160" s="96"/>
      <c r="L160" s="96"/>
      <c r="M160" s="96"/>
      <c r="N160" s="96"/>
      <c r="O160" s="96"/>
      <c r="P160" s="96"/>
      <c r="Q160" s="96"/>
      <c r="R160" s="96"/>
      <c r="S160" s="96"/>
      <c r="T160" s="96"/>
      <c r="U160" s="96"/>
      <c r="V160" s="96"/>
      <c r="W160" s="96"/>
      <c r="X160" s="96"/>
      <c r="Y160" s="96"/>
      <c r="Z160" s="96"/>
      <c r="AA160" s="96"/>
      <c r="AB160" s="96"/>
      <c r="AC160" s="96"/>
      <c r="AD160" s="96"/>
      <c r="AE160" s="96"/>
    </row>
    <row r="161" spans="1:31" s="9" customFormat="1">
      <c r="A161" s="97" t="str">
        <f>A140</f>
        <v>Kay County Bridge Reconstructions</v>
      </c>
      <c r="B161" s="89"/>
      <c r="G161" s="96"/>
      <c r="H161" s="96"/>
      <c r="I161" s="96"/>
      <c r="J161" s="96"/>
      <c r="K161" s="96"/>
      <c r="L161" s="96"/>
      <c r="M161" s="96"/>
      <c r="N161" s="96"/>
      <c r="O161" s="96"/>
      <c r="P161" s="96"/>
      <c r="Q161" s="96"/>
      <c r="R161" s="96"/>
      <c r="S161" s="96"/>
      <c r="T161" s="96"/>
      <c r="U161" s="96"/>
      <c r="V161" s="96"/>
      <c r="W161" s="96"/>
      <c r="X161" s="96"/>
      <c r="Y161" s="96"/>
      <c r="Z161" s="96"/>
      <c r="AA161" s="96"/>
      <c r="AB161" s="96"/>
      <c r="AC161" s="96"/>
      <c r="AD161" s="96"/>
      <c r="AE161" s="96"/>
    </row>
    <row r="162" spans="1:31" s="9" customFormat="1">
      <c r="A162" s="98">
        <f>'Project Information'!$A$26</f>
        <v>14408</v>
      </c>
      <c r="B162" s="28" t="str">
        <f>'Project Information'!$B$26</f>
        <v>I-35 SB over US 60</v>
      </c>
      <c r="C162" s="209">
        <v>2023</v>
      </c>
      <c r="D162" s="210">
        <v>0.5</v>
      </c>
      <c r="E162" s="8">
        <v>2028</v>
      </c>
      <c r="G162" s="96"/>
      <c r="H162" s="96"/>
      <c r="I162" s="96"/>
      <c r="J162" s="96"/>
      <c r="K162" s="96"/>
      <c r="L162" s="96"/>
      <c r="M162" s="96"/>
      <c r="N162" s="96"/>
      <c r="O162" s="96"/>
      <c r="P162" s="96"/>
      <c r="Q162" s="96"/>
      <c r="R162" s="96"/>
      <c r="S162" s="96"/>
      <c r="T162" s="96"/>
      <c r="U162" s="96"/>
      <c r="V162" s="96"/>
      <c r="W162" s="96"/>
      <c r="X162" s="96"/>
      <c r="Y162" s="96"/>
      <c r="Z162" s="96"/>
      <c r="AA162" s="96"/>
      <c r="AB162" s="96"/>
      <c r="AC162" s="96"/>
      <c r="AD162" s="96"/>
      <c r="AE162" s="96"/>
    </row>
    <row r="163" spans="1:31" s="9" customFormat="1">
      <c r="A163" s="98">
        <f>'Project Information'!$A$27</f>
        <v>14409</v>
      </c>
      <c r="B163" s="28" t="str">
        <f>'Project Information'!$B$27</f>
        <v>I-35 NB over US 60</v>
      </c>
      <c r="C163" s="209">
        <v>2023</v>
      </c>
      <c r="D163" s="210">
        <v>0.5</v>
      </c>
      <c r="E163" s="8">
        <v>2028</v>
      </c>
      <c r="G163" s="96"/>
      <c r="H163" s="96"/>
      <c r="I163" s="96"/>
      <c r="J163" s="96"/>
      <c r="K163" s="96"/>
      <c r="L163" s="96"/>
      <c r="M163" s="96"/>
      <c r="N163" s="96"/>
      <c r="O163" s="96"/>
      <c r="P163" s="96"/>
      <c r="Q163" s="96"/>
      <c r="R163" s="96"/>
      <c r="S163" s="96"/>
      <c r="T163" s="96"/>
      <c r="U163" s="96"/>
      <c r="V163" s="96"/>
      <c r="W163" s="96"/>
      <c r="X163" s="96"/>
      <c r="Y163" s="96"/>
      <c r="Z163" s="96"/>
      <c r="AA163" s="96"/>
      <c r="AB163" s="96"/>
      <c r="AC163" s="96"/>
      <c r="AD163" s="96"/>
      <c r="AE163" s="96"/>
    </row>
    <row r="164" spans="1:31" s="9" customFormat="1">
      <c r="A164" s="99"/>
      <c r="B164" s="28"/>
      <c r="D164" s="11"/>
      <c r="G164" s="96"/>
      <c r="H164" s="96"/>
      <c r="I164" s="96"/>
      <c r="J164" s="96"/>
      <c r="K164" s="96"/>
      <c r="L164" s="96"/>
      <c r="M164" s="96"/>
      <c r="N164" s="96"/>
      <c r="O164" s="96"/>
      <c r="P164" s="96"/>
      <c r="Q164" s="96"/>
      <c r="R164" s="96"/>
      <c r="S164" s="96"/>
      <c r="T164" s="96"/>
      <c r="U164" s="96"/>
      <c r="V164" s="96"/>
      <c r="W164" s="96"/>
      <c r="X164" s="96"/>
      <c r="Y164" s="96"/>
      <c r="Z164" s="96"/>
      <c r="AA164" s="96"/>
      <c r="AB164" s="96"/>
      <c r="AC164" s="96"/>
      <c r="AD164" s="96"/>
      <c r="AE164" s="96"/>
    </row>
    <row r="165" spans="1:31" s="9" customFormat="1">
      <c r="A165" s="100"/>
      <c r="G165" s="96"/>
      <c r="H165" s="96"/>
      <c r="I165" s="96"/>
      <c r="J165" s="96"/>
      <c r="K165" s="96"/>
      <c r="L165" s="96"/>
      <c r="M165" s="96"/>
      <c r="N165" s="96"/>
      <c r="O165" s="96"/>
      <c r="P165" s="96"/>
      <c r="Q165" s="96"/>
      <c r="R165" s="96"/>
      <c r="S165" s="96"/>
      <c r="T165" s="96"/>
      <c r="U165" s="96"/>
      <c r="V165" s="96"/>
      <c r="W165" s="96"/>
      <c r="X165" s="96"/>
      <c r="Y165" s="96"/>
      <c r="Z165" s="96"/>
      <c r="AA165" s="96"/>
      <c r="AB165" s="96"/>
      <c r="AC165" s="96"/>
      <c r="AD165" s="96"/>
      <c r="AE165" s="96"/>
    </row>
    <row r="166" spans="1:31" s="9" customFormat="1">
      <c r="A166" s="100"/>
      <c r="G166" s="96"/>
      <c r="H166" s="96"/>
      <c r="I166" s="96"/>
      <c r="J166" s="96"/>
      <c r="K166" s="96"/>
      <c r="L166" s="96"/>
      <c r="M166" s="96"/>
      <c r="N166" s="96"/>
      <c r="O166" s="96"/>
      <c r="P166" s="96"/>
      <c r="Q166" s="96"/>
      <c r="R166" s="96"/>
      <c r="S166" s="96"/>
      <c r="T166" s="96"/>
      <c r="U166" s="96"/>
      <c r="V166" s="96"/>
      <c r="W166" s="96"/>
      <c r="X166" s="96"/>
      <c r="Y166" s="96"/>
      <c r="Z166" s="96"/>
      <c r="AA166" s="96"/>
      <c r="AB166" s="96"/>
      <c r="AC166" s="96"/>
      <c r="AD166" s="96"/>
      <c r="AE166" s="96"/>
    </row>
    <row r="215" spans="2:39">
      <c r="B215" s="41" t="s">
        <v>23</v>
      </c>
      <c r="C215" s="7"/>
    </row>
    <row r="216" spans="2:39" s="11" customFormat="1" ht="15" customHeight="1">
      <c r="B216" s="11" t="s">
        <v>24</v>
      </c>
    </row>
    <row r="217" spans="2:39" s="11" customFormat="1" ht="15" customHeight="1">
      <c r="B217" s="11" t="s">
        <v>25</v>
      </c>
    </row>
    <row r="218" spans="2:39" s="11" customFormat="1" ht="15" customHeight="1"/>
    <row r="219" spans="2:39" s="11" customFormat="1" ht="15" customHeight="1">
      <c r="B219" s="34" t="s">
        <v>26</v>
      </c>
      <c r="AM219" s="47" t="s">
        <v>27</v>
      </c>
    </row>
    <row r="220" spans="2:39" s="11" customFormat="1" ht="15" customHeight="1">
      <c r="B220" s="34" t="s">
        <v>28</v>
      </c>
      <c r="AM220" s="47" t="s">
        <v>27</v>
      </c>
    </row>
    <row r="221" spans="2:39" s="9" customFormat="1" ht="15" customHeight="1"/>
    <row r="222" spans="2:39" s="9" customFormat="1" ht="15" customHeight="1">
      <c r="B222" s="9" t="s">
        <v>29</v>
      </c>
    </row>
    <row r="223" spans="2:39" s="9" customFormat="1" ht="15" customHeight="1">
      <c r="B223" s="33" t="s">
        <v>30</v>
      </c>
      <c r="G223" s="42">
        <v>43</v>
      </c>
      <c r="H223" s="42">
        <v>44</v>
      </c>
      <c r="I223" s="42">
        <v>45</v>
      </c>
      <c r="J223" s="42">
        <v>46</v>
      </c>
      <c r="K223" s="42">
        <v>47</v>
      </c>
      <c r="L223" s="42">
        <v>48</v>
      </c>
      <c r="M223" s="42">
        <v>49</v>
      </c>
      <c r="N223" s="42">
        <v>50</v>
      </c>
      <c r="O223" s="42">
        <v>51</v>
      </c>
      <c r="P223" s="42">
        <v>52</v>
      </c>
      <c r="Q223" s="42">
        <v>53</v>
      </c>
      <c r="R223" s="42">
        <v>54</v>
      </c>
      <c r="S223" s="42">
        <v>55</v>
      </c>
      <c r="T223" s="42">
        <v>56</v>
      </c>
      <c r="U223" s="42">
        <v>57</v>
      </c>
      <c r="V223" s="42">
        <v>58</v>
      </c>
      <c r="W223" s="42">
        <v>59</v>
      </c>
      <c r="X223" s="42">
        <v>60</v>
      </c>
      <c r="Y223" s="42">
        <v>61</v>
      </c>
      <c r="Z223" s="42">
        <v>62</v>
      </c>
      <c r="AA223" s="42">
        <v>63</v>
      </c>
      <c r="AB223" s="42"/>
      <c r="AC223" s="42"/>
      <c r="AD223" s="42"/>
      <c r="AE223" s="42"/>
      <c r="AF223" s="42">
        <v>65</v>
      </c>
      <c r="AG223" s="42"/>
      <c r="AH223" s="42">
        <v>66</v>
      </c>
      <c r="AI223" s="42">
        <v>67</v>
      </c>
      <c r="AJ223" s="42">
        <v>68</v>
      </c>
      <c r="AK223" s="31" t="s">
        <v>10</v>
      </c>
      <c r="AM223" s="10" t="s">
        <v>32</v>
      </c>
    </row>
    <row r="224" spans="2:39" s="9" customFormat="1" ht="15" customHeight="1">
      <c r="B224" s="50" t="s">
        <v>33</v>
      </c>
      <c r="G224" s="43" t="e">
        <f>G223*Assumptions!$G$26/Assumptions!#REF!</f>
        <v>#REF!</v>
      </c>
      <c r="H224" s="43" t="e">
        <f>H223*Assumptions!$G$26/Assumptions!#REF!</f>
        <v>#REF!</v>
      </c>
      <c r="I224" s="43" t="e">
        <f>I223*Assumptions!$G$26/Assumptions!#REF!</f>
        <v>#REF!</v>
      </c>
      <c r="J224" s="43" t="e">
        <f>J223*Assumptions!$G$26/Assumptions!#REF!</f>
        <v>#REF!</v>
      </c>
      <c r="K224" s="43" t="e">
        <f>K223*Assumptions!$G$26/Assumptions!#REF!</f>
        <v>#REF!</v>
      </c>
      <c r="L224" s="43" t="e">
        <f>L223*Assumptions!$G$26/Assumptions!#REF!</f>
        <v>#REF!</v>
      </c>
      <c r="M224" s="43" t="e">
        <f>M223*Assumptions!$G$26/Assumptions!#REF!</f>
        <v>#REF!</v>
      </c>
      <c r="N224" s="43" t="e">
        <f>N223*Assumptions!$G$26/Assumptions!#REF!</f>
        <v>#REF!</v>
      </c>
      <c r="O224" s="43" t="e">
        <f>O223*Assumptions!$G$26/Assumptions!#REF!</f>
        <v>#REF!</v>
      </c>
      <c r="P224" s="43" t="e">
        <f>P223*Assumptions!$G$26/Assumptions!#REF!</f>
        <v>#REF!</v>
      </c>
      <c r="Q224" s="43" t="e">
        <f>Q223*Assumptions!$G$26/Assumptions!#REF!</f>
        <v>#REF!</v>
      </c>
      <c r="R224" s="43" t="e">
        <f>R223*Assumptions!$G$26/Assumptions!#REF!</f>
        <v>#REF!</v>
      </c>
      <c r="S224" s="43" t="e">
        <f>S223*Assumptions!$G$26/Assumptions!#REF!</f>
        <v>#REF!</v>
      </c>
      <c r="T224" s="43" t="e">
        <f>T223*Assumptions!$G$26/Assumptions!#REF!</f>
        <v>#REF!</v>
      </c>
      <c r="U224" s="43" t="e">
        <f>U223*Assumptions!$G$26/Assumptions!#REF!</f>
        <v>#REF!</v>
      </c>
      <c r="V224" s="43" t="e">
        <f>V223*Assumptions!$G$26/Assumptions!#REF!</f>
        <v>#REF!</v>
      </c>
      <c r="W224" s="43" t="e">
        <f>W223*Assumptions!$G$26/Assumptions!#REF!</f>
        <v>#REF!</v>
      </c>
      <c r="X224" s="43" t="e">
        <f>X223*Assumptions!$G$26/Assumptions!#REF!</f>
        <v>#REF!</v>
      </c>
      <c r="Y224" s="43" t="e">
        <f>Y223*Assumptions!$G$26/Assumptions!#REF!</f>
        <v>#REF!</v>
      </c>
      <c r="Z224" s="43" t="e">
        <f>Z223*Assumptions!$G$26/Assumptions!#REF!</f>
        <v>#REF!</v>
      </c>
      <c r="AA224" s="43" t="e">
        <f>AA223*Assumptions!$G$26/Assumptions!#REF!</f>
        <v>#REF!</v>
      </c>
      <c r="AB224" s="43"/>
      <c r="AC224" s="43"/>
      <c r="AD224" s="43"/>
      <c r="AE224" s="43"/>
      <c r="AF224" s="43" t="e">
        <f>AF223*Assumptions!$G$26/Assumptions!#REF!</f>
        <v>#REF!</v>
      </c>
      <c r="AG224" s="43"/>
      <c r="AH224" s="43" t="e">
        <f>AH223*Assumptions!$G$26/Assumptions!#REF!</f>
        <v>#REF!</v>
      </c>
      <c r="AI224" s="43" t="e">
        <f>AI223*Assumptions!$G$26/Assumptions!#REF!</f>
        <v>#REF!</v>
      </c>
      <c r="AJ224" s="43" t="e">
        <f>AJ223*Assumptions!$G$26/Assumptions!#REF!</f>
        <v>#REF!</v>
      </c>
      <c r="AK224" s="31" t="s">
        <v>9</v>
      </c>
    </row>
    <row r="225" spans="2:39" s="9" customFormat="1" ht="15" customHeight="1">
      <c r="B225" s="33" t="s">
        <v>39</v>
      </c>
      <c r="G225" s="24" t="e">
        <f>#REF!*Assumptions!$G$26/Assumptions!#REF!</f>
        <v>#REF!</v>
      </c>
      <c r="H225" s="24" t="e">
        <f>#REF!*Assumptions!$G$26/Assumptions!#REF!</f>
        <v>#REF!</v>
      </c>
      <c r="I225" s="24" t="e">
        <f>#REF!*Assumptions!$G$26/Assumptions!#REF!</f>
        <v>#REF!</v>
      </c>
      <c r="J225" s="24" t="e">
        <f>#REF!*Assumptions!$G$26/Assumptions!#REF!</f>
        <v>#REF!</v>
      </c>
      <c r="K225" s="24" t="e">
        <f>#REF!*Assumptions!$G$26/Assumptions!#REF!</f>
        <v>#REF!</v>
      </c>
      <c r="L225" s="24" t="e">
        <f>#REF!*Assumptions!$G$26/Assumptions!#REF!</f>
        <v>#REF!</v>
      </c>
      <c r="M225" s="24" t="e">
        <f>#REF!*Assumptions!$G$26/Assumptions!#REF!</f>
        <v>#REF!</v>
      </c>
      <c r="N225" s="24" t="e">
        <f>#REF!*Assumptions!$G$26/Assumptions!#REF!</f>
        <v>#REF!</v>
      </c>
      <c r="O225" s="24" t="e">
        <f>#REF!*Assumptions!$G$26/Assumptions!#REF!</f>
        <v>#REF!</v>
      </c>
      <c r="P225" s="24" t="e">
        <f>#REF!*Assumptions!$G$26/Assumptions!#REF!</f>
        <v>#REF!</v>
      </c>
      <c r="Q225" s="24" t="e">
        <f>#REF!*Assumptions!$G$26/Assumptions!#REF!</f>
        <v>#REF!</v>
      </c>
      <c r="R225" s="24" t="e">
        <f>#REF!*Assumptions!$G$26/Assumptions!#REF!</f>
        <v>#REF!</v>
      </c>
      <c r="S225" s="24" t="e">
        <f>#REF!*Assumptions!$G$26/Assumptions!#REF!</f>
        <v>#REF!</v>
      </c>
      <c r="T225" s="24" t="e">
        <f>#REF!*Assumptions!$G$26/Assumptions!#REF!</f>
        <v>#REF!</v>
      </c>
      <c r="U225" s="24" t="e">
        <f>#REF!*Assumptions!$G$26/Assumptions!#REF!</f>
        <v>#REF!</v>
      </c>
      <c r="V225" s="24" t="e">
        <f>#REF!*Assumptions!$G$26/Assumptions!#REF!</f>
        <v>#REF!</v>
      </c>
      <c r="W225" s="24" t="e">
        <f>#REF!*Assumptions!$G$26/Assumptions!#REF!</f>
        <v>#REF!</v>
      </c>
      <c r="X225" s="24" t="e">
        <f>#REF!*Assumptions!$G$26/Assumptions!#REF!</f>
        <v>#REF!</v>
      </c>
      <c r="Y225" s="24" t="e">
        <f>#REF!*Assumptions!$G$26/Assumptions!#REF!</f>
        <v>#REF!</v>
      </c>
      <c r="Z225" s="24" t="e">
        <f>#REF!*Assumptions!$G$26/Assumptions!#REF!</f>
        <v>#REF!</v>
      </c>
      <c r="AA225" s="24" t="e">
        <f>#REF!*Assumptions!$G$26/Assumptions!#REF!</f>
        <v>#REF!</v>
      </c>
      <c r="AB225" s="24"/>
      <c r="AC225" s="24"/>
      <c r="AD225" s="24"/>
      <c r="AE225" s="24"/>
      <c r="AF225" s="24" t="e">
        <f>#REF!*Assumptions!$G$26/Assumptions!#REF!</f>
        <v>#REF!</v>
      </c>
      <c r="AG225" s="24"/>
      <c r="AH225" s="24" t="e">
        <f>#REF!*Assumptions!$G$26/Assumptions!#REF!</f>
        <v>#REF!</v>
      </c>
      <c r="AI225" s="24" t="e">
        <f>#REF!*Assumptions!$G$26/Assumptions!#REF!</f>
        <v>#REF!</v>
      </c>
      <c r="AJ225" s="24" t="e">
        <f>#REF!*Assumptions!$G$26/Assumptions!#REF!</f>
        <v>#REF!</v>
      </c>
      <c r="AK225" s="31" t="s">
        <v>9</v>
      </c>
      <c r="AM225" s="51" t="s">
        <v>40</v>
      </c>
    </row>
    <row r="226" spans="2:39" s="9" customFormat="1" ht="15" customHeight="1">
      <c r="B226" s="33" t="s">
        <v>34</v>
      </c>
      <c r="G226" s="24" t="e">
        <f>#REF!*Assumptions!$G$26/Assumptions!#REF!</f>
        <v>#REF!</v>
      </c>
      <c r="H226" s="24" t="e">
        <f>#REF!*Assumptions!$G$26/Assumptions!#REF!</f>
        <v>#REF!</v>
      </c>
      <c r="I226" s="24" t="e">
        <f>#REF!*Assumptions!$G$26/Assumptions!#REF!</f>
        <v>#REF!</v>
      </c>
      <c r="J226" s="24" t="e">
        <f>#REF!*Assumptions!$G$26/Assumptions!#REF!</f>
        <v>#REF!</v>
      </c>
      <c r="K226" s="24" t="e">
        <f>#REF!*Assumptions!$G$26/Assumptions!#REF!</f>
        <v>#REF!</v>
      </c>
      <c r="L226" s="24" t="e">
        <f>#REF!*Assumptions!$G$26/Assumptions!#REF!</f>
        <v>#REF!</v>
      </c>
      <c r="M226" s="24" t="e">
        <f>#REF!*Assumptions!$G$26/Assumptions!#REF!</f>
        <v>#REF!</v>
      </c>
      <c r="N226" s="24" t="e">
        <f>#REF!*Assumptions!$G$26/Assumptions!#REF!</f>
        <v>#REF!</v>
      </c>
      <c r="O226" s="24" t="e">
        <f>#REF!*Assumptions!$G$26/Assumptions!#REF!</f>
        <v>#REF!</v>
      </c>
      <c r="P226" s="24" t="e">
        <f>#REF!*Assumptions!$G$26/Assumptions!#REF!</f>
        <v>#REF!</v>
      </c>
      <c r="Q226" s="24" t="e">
        <f>#REF!*Assumptions!$G$26/Assumptions!#REF!</f>
        <v>#REF!</v>
      </c>
      <c r="R226" s="24" t="e">
        <f>#REF!*Assumptions!$G$26/Assumptions!#REF!</f>
        <v>#REF!</v>
      </c>
      <c r="S226" s="24" t="e">
        <f>#REF!*Assumptions!$G$26/Assumptions!#REF!</f>
        <v>#REF!</v>
      </c>
      <c r="T226" s="24" t="e">
        <f>#REF!*Assumptions!$G$26/Assumptions!#REF!</f>
        <v>#REF!</v>
      </c>
      <c r="U226" s="24" t="e">
        <f>#REF!*Assumptions!$G$26/Assumptions!#REF!</f>
        <v>#REF!</v>
      </c>
      <c r="V226" s="24" t="e">
        <f>#REF!*Assumptions!$G$26/Assumptions!#REF!</f>
        <v>#REF!</v>
      </c>
      <c r="W226" s="24" t="e">
        <f>#REF!*Assumptions!$G$26/Assumptions!#REF!</f>
        <v>#REF!</v>
      </c>
      <c r="X226" s="24" t="e">
        <f>#REF!*Assumptions!$G$26/Assumptions!#REF!</f>
        <v>#REF!</v>
      </c>
      <c r="Y226" s="24" t="e">
        <f>#REF!*Assumptions!$G$26/Assumptions!#REF!</f>
        <v>#REF!</v>
      </c>
      <c r="Z226" s="24" t="e">
        <f>#REF!*Assumptions!$G$26/Assumptions!#REF!</f>
        <v>#REF!</v>
      </c>
      <c r="AA226" s="24" t="e">
        <f>#REF!*Assumptions!$G$26/Assumptions!#REF!</f>
        <v>#REF!</v>
      </c>
      <c r="AB226" s="24"/>
      <c r="AC226" s="24"/>
      <c r="AD226" s="24"/>
      <c r="AE226" s="24"/>
      <c r="AF226" s="24" t="e">
        <f>#REF!*Assumptions!$G$26/Assumptions!#REF!</f>
        <v>#REF!</v>
      </c>
      <c r="AG226" s="24"/>
      <c r="AH226" s="24" t="e">
        <f>#REF!*Assumptions!$G$26/Assumptions!#REF!</f>
        <v>#REF!</v>
      </c>
      <c r="AI226" s="24" t="e">
        <f>#REF!*Assumptions!$G$26/Assumptions!#REF!</f>
        <v>#REF!</v>
      </c>
      <c r="AJ226" s="24" t="e">
        <f>#REF!*Assumptions!$G$26/Assumptions!#REF!</f>
        <v>#REF!</v>
      </c>
      <c r="AK226" s="31" t="s">
        <v>9</v>
      </c>
      <c r="AM226" s="10" t="s">
        <v>35</v>
      </c>
    </row>
    <row r="227" spans="2:39" s="9" customFormat="1" ht="15" customHeight="1">
      <c r="B227" s="33" t="s">
        <v>36</v>
      </c>
      <c r="G227" s="24" t="e">
        <f>#REF!*Assumptions!$G$26/Assumptions!#REF!</f>
        <v>#REF!</v>
      </c>
      <c r="H227" s="24" t="e">
        <f>#REF!*Assumptions!$G$26/Assumptions!#REF!</f>
        <v>#REF!</v>
      </c>
      <c r="I227" s="24" t="e">
        <f>#REF!*Assumptions!$G$26/Assumptions!#REF!</f>
        <v>#REF!</v>
      </c>
      <c r="J227" s="24" t="e">
        <f>#REF!*Assumptions!$G$26/Assumptions!#REF!</f>
        <v>#REF!</v>
      </c>
      <c r="K227" s="24" t="e">
        <f>#REF!*Assumptions!$G$26/Assumptions!#REF!</f>
        <v>#REF!</v>
      </c>
      <c r="L227" s="24" t="e">
        <f>#REF!*Assumptions!$G$26/Assumptions!#REF!</f>
        <v>#REF!</v>
      </c>
      <c r="M227" s="24" t="e">
        <f>#REF!*Assumptions!$G$26/Assumptions!#REF!</f>
        <v>#REF!</v>
      </c>
      <c r="N227" s="24" t="e">
        <f>#REF!*Assumptions!$G$26/Assumptions!#REF!</f>
        <v>#REF!</v>
      </c>
      <c r="O227" s="24" t="e">
        <f>#REF!*Assumptions!$G$26/Assumptions!#REF!</f>
        <v>#REF!</v>
      </c>
      <c r="P227" s="24" t="e">
        <f>#REF!*Assumptions!$G$26/Assumptions!#REF!</f>
        <v>#REF!</v>
      </c>
      <c r="Q227" s="24" t="e">
        <f>#REF!*Assumptions!$G$26/Assumptions!#REF!</f>
        <v>#REF!</v>
      </c>
      <c r="R227" s="24" t="e">
        <f>#REF!*Assumptions!$G$26/Assumptions!#REF!</f>
        <v>#REF!</v>
      </c>
      <c r="S227" s="24" t="e">
        <f>#REF!*Assumptions!$G$26/Assumptions!#REF!</f>
        <v>#REF!</v>
      </c>
      <c r="T227" s="24" t="e">
        <f>#REF!*Assumptions!$G$26/Assumptions!#REF!</f>
        <v>#REF!</v>
      </c>
      <c r="U227" s="24" t="e">
        <f>#REF!*Assumptions!$G$26/Assumptions!#REF!</f>
        <v>#REF!</v>
      </c>
      <c r="V227" s="24" t="e">
        <f>#REF!*Assumptions!$G$26/Assumptions!#REF!</f>
        <v>#REF!</v>
      </c>
      <c r="W227" s="24" t="e">
        <f>#REF!*Assumptions!$G$26/Assumptions!#REF!</f>
        <v>#REF!</v>
      </c>
      <c r="X227" s="24" t="e">
        <f>#REF!*Assumptions!$G$26/Assumptions!#REF!</f>
        <v>#REF!</v>
      </c>
      <c r="Y227" s="24" t="e">
        <f>#REF!*Assumptions!$G$26/Assumptions!#REF!</f>
        <v>#REF!</v>
      </c>
      <c r="Z227" s="24" t="e">
        <f>#REF!*Assumptions!$G$26/Assumptions!#REF!</f>
        <v>#REF!</v>
      </c>
      <c r="AA227" s="24" t="e">
        <f>#REF!*Assumptions!$G$26/Assumptions!#REF!</f>
        <v>#REF!</v>
      </c>
      <c r="AB227" s="24"/>
      <c r="AC227" s="24"/>
      <c r="AD227" s="24"/>
      <c r="AE227" s="24"/>
      <c r="AF227" s="24" t="e">
        <f>#REF!*Assumptions!$G$26/Assumptions!#REF!</f>
        <v>#REF!</v>
      </c>
      <c r="AG227" s="24"/>
      <c r="AH227" s="24" t="e">
        <f>#REF!*Assumptions!$G$26/Assumptions!#REF!</f>
        <v>#REF!</v>
      </c>
      <c r="AI227" s="24" t="e">
        <f>#REF!*Assumptions!$G$26/Assumptions!#REF!</f>
        <v>#REF!</v>
      </c>
      <c r="AJ227" s="24" t="e">
        <f>#REF!*Assumptions!$G$26/Assumptions!#REF!</f>
        <v>#REF!</v>
      </c>
      <c r="AK227" s="31" t="s">
        <v>9</v>
      </c>
      <c r="AM227" s="10" t="s">
        <v>35</v>
      </c>
    </row>
    <row r="228" spans="2:39" s="9" customFormat="1" ht="15" customHeight="1">
      <c r="B228" s="33" t="s">
        <v>37</v>
      </c>
      <c r="G228" s="24" t="e">
        <f>#REF!*Assumptions!$G$26/Assumptions!#REF!</f>
        <v>#REF!</v>
      </c>
      <c r="H228" s="24" t="e">
        <f>#REF!*Assumptions!$G$26/Assumptions!#REF!</f>
        <v>#REF!</v>
      </c>
      <c r="I228" s="24" t="e">
        <f>#REF!*Assumptions!$G$26/Assumptions!#REF!</f>
        <v>#REF!</v>
      </c>
      <c r="J228" s="24" t="e">
        <f>#REF!*Assumptions!$G$26/Assumptions!#REF!</f>
        <v>#REF!</v>
      </c>
      <c r="K228" s="24" t="e">
        <f>#REF!*Assumptions!$G$26/Assumptions!#REF!</f>
        <v>#REF!</v>
      </c>
      <c r="L228" s="24" t="e">
        <f>#REF!*Assumptions!$G$26/Assumptions!#REF!</f>
        <v>#REF!</v>
      </c>
      <c r="M228" s="24" t="e">
        <f>#REF!*Assumptions!$G$26/Assumptions!#REF!</f>
        <v>#REF!</v>
      </c>
      <c r="N228" s="24" t="e">
        <f>#REF!*Assumptions!$G$26/Assumptions!#REF!</f>
        <v>#REF!</v>
      </c>
      <c r="O228" s="24" t="e">
        <f>#REF!*Assumptions!$G$26/Assumptions!#REF!</f>
        <v>#REF!</v>
      </c>
      <c r="P228" s="24" t="e">
        <f>#REF!*Assumptions!$G$26/Assumptions!#REF!</f>
        <v>#REF!</v>
      </c>
      <c r="Q228" s="24" t="e">
        <f>#REF!*Assumptions!$G$26/Assumptions!#REF!</f>
        <v>#REF!</v>
      </c>
      <c r="R228" s="24" t="e">
        <f>#REF!*Assumptions!$G$26/Assumptions!#REF!</f>
        <v>#REF!</v>
      </c>
      <c r="S228" s="24" t="e">
        <f>#REF!*Assumptions!$G$26/Assumptions!#REF!</f>
        <v>#REF!</v>
      </c>
      <c r="T228" s="24" t="e">
        <f>#REF!*Assumptions!$G$26/Assumptions!#REF!</f>
        <v>#REF!</v>
      </c>
      <c r="U228" s="24" t="e">
        <f>#REF!*Assumptions!$G$26/Assumptions!#REF!</f>
        <v>#REF!</v>
      </c>
      <c r="V228" s="24" t="e">
        <f>#REF!*Assumptions!$G$26/Assumptions!#REF!</f>
        <v>#REF!</v>
      </c>
      <c r="W228" s="24" t="e">
        <f>#REF!*Assumptions!$G$26/Assumptions!#REF!</f>
        <v>#REF!</v>
      </c>
      <c r="X228" s="24" t="e">
        <f>#REF!*Assumptions!$G$26/Assumptions!#REF!</f>
        <v>#REF!</v>
      </c>
      <c r="Y228" s="24" t="e">
        <f>#REF!*Assumptions!$G$26/Assumptions!#REF!</f>
        <v>#REF!</v>
      </c>
      <c r="Z228" s="24" t="e">
        <f>#REF!*Assumptions!$G$26/Assumptions!#REF!</f>
        <v>#REF!</v>
      </c>
      <c r="AA228" s="24" t="e">
        <f>#REF!*Assumptions!$G$26/Assumptions!#REF!</f>
        <v>#REF!</v>
      </c>
      <c r="AB228" s="24"/>
      <c r="AC228" s="24"/>
      <c r="AD228" s="24"/>
      <c r="AE228" s="24"/>
      <c r="AF228" s="24" t="e">
        <f>#REF!*Assumptions!$G$26/Assumptions!#REF!</f>
        <v>#REF!</v>
      </c>
      <c r="AG228" s="24"/>
      <c r="AH228" s="24" t="e">
        <f>#REF!*Assumptions!$G$26/Assumptions!#REF!</f>
        <v>#REF!</v>
      </c>
      <c r="AI228" s="24" t="e">
        <f>#REF!*Assumptions!$G$26/Assumptions!#REF!</f>
        <v>#REF!</v>
      </c>
      <c r="AJ228" s="24" t="e">
        <f>#REF!*Assumptions!$G$26/Assumptions!#REF!</f>
        <v>#REF!</v>
      </c>
      <c r="AK228" s="31" t="s">
        <v>9</v>
      </c>
      <c r="AM228" s="10" t="s">
        <v>35</v>
      </c>
    </row>
    <row r="229" spans="2:39" s="9" customFormat="1" ht="15" customHeight="1">
      <c r="B229" s="33" t="s">
        <v>38</v>
      </c>
      <c r="G229" s="24" t="e">
        <f>#REF!*Assumptions!$G$26/Assumptions!#REF!</f>
        <v>#REF!</v>
      </c>
      <c r="H229" s="24" t="e">
        <f>#REF!*Assumptions!$G$26/Assumptions!#REF!</f>
        <v>#REF!</v>
      </c>
      <c r="I229" s="24" t="e">
        <f>#REF!*Assumptions!$G$26/Assumptions!#REF!</f>
        <v>#REF!</v>
      </c>
      <c r="J229" s="24" t="e">
        <f>#REF!*Assumptions!$G$26/Assumptions!#REF!</f>
        <v>#REF!</v>
      </c>
      <c r="K229" s="24" t="e">
        <f>#REF!*Assumptions!$G$26/Assumptions!#REF!</f>
        <v>#REF!</v>
      </c>
      <c r="L229" s="24" t="e">
        <f>#REF!*Assumptions!$G$26/Assumptions!#REF!</f>
        <v>#REF!</v>
      </c>
      <c r="M229" s="24" t="e">
        <f>#REF!*Assumptions!$G$26/Assumptions!#REF!</f>
        <v>#REF!</v>
      </c>
      <c r="N229" s="24" t="e">
        <f>#REF!*Assumptions!$G$26/Assumptions!#REF!</f>
        <v>#REF!</v>
      </c>
      <c r="O229" s="24" t="e">
        <f>#REF!*Assumptions!$G$26/Assumptions!#REF!</f>
        <v>#REF!</v>
      </c>
      <c r="P229" s="24" t="e">
        <f>#REF!*Assumptions!$G$26/Assumptions!#REF!</f>
        <v>#REF!</v>
      </c>
      <c r="Q229" s="24" t="e">
        <f>#REF!*Assumptions!$G$26/Assumptions!#REF!</f>
        <v>#REF!</v>
      </c>
      <c r="R229" s="24" t="e">
        <f>#REF!*Assumptions!$G$26/Assumptions!#REF!</f>
        <v>#REF!</v>
      </c>
      <c r="S229" s="24" t="e">
        <f>#REF!*Assumptions!$G$26/Assumptions!#REF!</f>
        <v>#REF!</v>
      </c>
      <c r="T229" s="24" t="e">
        <f>#REF!*Assumptions!$G$26/Assumptions!#REF!</f>
        <v>#REF!</v>
      </c>
      <c r="U229" s="24" t="e">
        <f>#REF!*Assumptions!$G$26/Assumptions!#REF!</f>
        <v>#REF!</v>
      </c>
      <c r="V229" s="24" t="e">
        <f>#REF!*Assumptions!$G$26/Assumptions!#REF!</f>
        <v>#REF!</v>
      </c>
      <c r="W229" s="24" t="e">
        <f>#REF!*Assumptions!$G$26/Assumptions!#REF!</f>
        <v>#REF!</v>
      </c>
      <c r="X229" s="24" t="e">
        <f>#REF!*Assumptions!$G$26/Assumptions!#REF!</f>
        <v>#REF!</v>
      </c>
      <c r="Y229" s="24" t="e">
        <f>#REF!*Assumptions!$G$26/Assumptions!#REF!</f>
        <v>#REF!</v>
      </c>
      <c r="Z229" s="24" t="e">
        <f>#REF!*Assumptions!$G$26/Assumptions!#REF!</f>
        <v>#REF!</v>
      </c>
      <c r="AA229" s="24" t="e">
        <f>#REF!*Assumptions!$G$26/Assumptions!#REF!</f>
        <v>#REF!</v>
      </c>
      <c r="AB229" s="24"/>
      <c r="AC229" s="24"/>
      <c r="AD229" s="24"/>
      <c r="AE229" s="24"/>
      <c r="AF229" s="24" t="e">
        <f>#REF!*Assumptions!$G$26/Assumptions!#REF!</f>
        <v>#REF!</v>
      </c>
      <c r="AG229" s="24"/>
      <c r="AH229" s="24" t="e">
        <f>#REF!*Assumptions!$G$26/Assumptions!#REF!</f>
        <v>#REF!</v>
      </c>
      <c r="AI229" s="24" t="e">
        <f>#REF!*Assumptions!$G$26/Assumptions!#REF!</f>
        <v>#REF!</v>
      </c>
      <c r="AJ229" s="24" t="e">
        <f>#REF!*Assumptions!$G$26/Assumptions!#REF!</f>
        <v>#REF!</v>
      </c>
      <c r="AK229" s="31" t="s">
        <v>9</v>
      </c>
      <c r="AM229" s="10" t="s">
        <v>35</v>
      </c>
    </row>
    <row r="230" spans="2:39">
      <c r="AM230" s="44"/>
    </row>
  </sheetData>
  <mergeCells count="4">
    <mergeCell ref="C90:E90"/>
    <mergeCell ref="C149:D149"/>
    <mergeCell ref="C14:D14"/>
    <mergeCell ref="C32:E32"/>
  </mergeCells>
  <pageMargins left="0.7" right="0.7" top="0.75" bottom="0.75" header="0.3" footer="0.3"/>
  <pageSetup scale="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H94"/>
  <sheetViews>
    <sheetView zoomScale="75" zoomScaleNormal="75" workbookViewId="0">
      <pane xSplit="6" ySplit="9" topLeftCell="G31" activePane="bottomRight" state="frozen"/>
      <selection pane="topRight" activeCell="J1" sqref="J1"/>
      <selection pane="bottomLeft" activeCell="A10" sqref="A10"/>
      <selection pane="bottomRight" activeCell="A33" sqref="A33:C52"/>
    </sheetView>
  </sheetViews>
  <sheetFormatPr defaultColWidth="9.140625" defaultRowHeight="15"/>
  <cols>
    <col min="1" max="1" width="20.7109375" style="9" customWidth="1"/>
    <col min="2" max="2" width="40.7109375" style="9" customWidth="1"/>
    <col min="3" max="6" width="16.7109375" style="9" customWidth="1"/>
    <col min="7" max="32" width="13.7109375" style="9" customWidth="1"/>
    <col min="33" max="33" width="2.7109375" style="9" customWidth="1"/>
    <col min="34" max="16384" width="9.140625" style="9"/>
  </cols>
  <sheetData>
    <row r="1" spans="1:34" ht="21">
      <c r="A1" s="1" t="s">
        <v>204</v>
      </c>
      <c r="C1" s="1"/>
    </row>
    <row r="2" spans="1:34" ht="18.75">
      <c r="A2" s="3" t="s">
        <v>47</v>
      </c>
      <c r="C2" s="3"/>
    </row>
    <row r="7" spans="1:34">
      <c r="G7" s="26" t="str">
        <f>Assumptions!G15</f>
        <v>Year</v>
      </c>
      <c r="H7" s="21"/>
      <c r="I7" s="21"/>
      <c r="J7" s="21"/>
      <c r="K7" s="21"/>
      <c r="L7" s="21"/>
      <c r="M7" s="21"/>
      <c r="N7" s="21"/>
      <c r="O7" s="21"/>
      <c r="P7" s="21"/>
      <c r="Q7" s="21"/>
      <c r="R7" s="21"/>
      <c r="S7" s="21"/>
      <c r="T7" s="21"/>
      <c r="U7" s="21"/>
      <c r="V7" s="21"/>
      <c r="W7" s="21"/>
      <c r="X7" s="21"/>
      <c r="Y7" s="21"/>
      <c r="Z7" s="21"/>
      <c r="AA7" s="21"/>
      <c r="AB7" s="21"/>
      <c r="AC7" s="21"/>
      <c r="AD7" s="21"/>
      <c r="AE7" s="21"/>
      <c r="AF7" s="21"/>
    </row>
    <row r="8" spans="1:34">
      <c r="G8" s="54">
        <f>Assumptions!G16</f>
        <v>0</v>
      </c>
      <c r="H8" s="54">
        <f>Assumptions!H16</f>
        <v>1</v>
      </c>
      <c r="I8" s="54">
        <f>Assumptions!I16</f>
        <v>2</v>
      </c>
      <c r="J8" s="54">
        <f>Assumptions!J16</f>
        <v>3</v>
      </c>
      <c r="K8" s="54">
        <f>Assumptions!K16</f>
        <v>4</v>
      </c>
      <c r="L8" s="54">
        <f>Assumptions!L16</f>
        <v>5</v>
      </c>
      <c r="M8" s="54">
        <f>Assumptions!M16</f>
        <v>6</v>
      </c>
      <c r="N8" s="54">
        <f>Assumptions!N16</f>
        <v>7</v>
      </c>
      <c r="O8" s="54">
        <f>Assumptions!O16</f>
        <v>8</v>
      </c>
      <c r="P8" s="54">
        <f>Assumptions!P16</f>
        <v>9</v>
      </c>
      <c r="Q8" s="54">
        <f>Assumptions!Q16</f>
        <v>10</v>
      </c>
      <c r="R8" s="54">
        <f>Assumptions!R16</f>
        <v>11</v>
      </c>
      <c r="S8" s="54">
        <f>Assumptions!S16</f>
        <v>12</v>
      </c>
      <c r="T8" s="54">
        <f>Assumptions!T16</f>
        <v>13</v>
      </c>
      <c r="U8" s="54">
        <f>Assumptions!U16</f>
        <v>14</v>
      </c>
      <c r="V8" s="54">
        <f>Assumptions!V16</f>
        <v>15</v>
      </c>
      <c r="W8" s="54">
        <f>Assumptions!W16</f>
        <v>16</v>
      </c>
      <c r="X8" s="54">
        <f>Assumptions!X16</f>
        <v>17</v>
      </c>
      <c r="Y8" s="54">
        <f>Assumptions!Y16</f>
        <v>18</v>
      </c>
      <c r="Z8" s="54">
        <f>Assumptions!Z16</f>
        <v>19</v>
      </c>
      <c r="AA8" s="54">
        <f>Assumptions!AA16</f>
        <v>20</v>
      </c>
      <c r="AB8" s="54">
        <f>Assumptions!AB16</f>
        <v>21</v>
      </c>
      <c r="AC8" s="54">
        <f>Assumptions!AC16</f>
        <v>22</v>
      </c>
      <c r="AD8" s="54">
        <f>Assumptions!AD16</f>
        <v>23</v>
      </c>
      <c r="AE8" s="54">
        <f>Assumptions!AE16</f>
        <v>24</v>
      </c>
      <c r="AF8" s="54">
        <f>Assumptions!AF16</f>
        <v>25</v>
      </c>
    </row>
    <row r="9" spans="1:34">
      <c r="F9" s="39" t="s">
        <v>150</v>
      </c>
      <c r="G9" s="56">
        <f>Assumptions!G17</f>
        <v>2017</v>
      </c>
      <c r="H9" s="56">
        <f>Assumptions!H17</f>
        <v>2018</v>
      </c>
      <c r="I9" s="56">
        <f>Assumptions!I17</f>
        <v>2019</v>
      </c>
      <c r="J9" s="56">
        <f>Assumptions!J17</f>
        <v>2020</v>
      </c>
      <c r="K9" s="56">
        <f>Assumptions!K17</f>
        <v>2021</v>
      </c>
      <c r="L9" s="56">
        <f>Assumptions!L17</f>
        <v>2022</v>
      </c>
      <c r="M9" s="56">
        <f>Assumptions!M17</f>
        <v>2023</v>
      </c>
      <c r="N9" s="56">
        <f>Assumptions!N17</f>
        <v>2024</v>
      </c>
      <c r="O9" s="56">
        <f>Assumptions!O17</f>
        <v>2025</v>
      </c>
      <c r="P9" s="56">
        <f>Assumptions!P17</f>
        <v>2026</v>
      </c>
      <c r="Q9" s="56">
        <f>Assumptions!Q17</f>
        <v>2027</v>
      </c>
      <c r="R9" s="56">
        <f>Assumptions!R17</f>
        <v>2028</v>
      </c>
      <c r="S9" s="56">
        <f>Assumptions!S17</f>
        <v>2029</v>
      </c>
      <c r="T9" s="56">
        <f>Assumptions!T17</f>
        <v>2030</v>
      </c>
      <c r="U9" s="56">
        <f>Assumptions!U17</f>
        <v>2031</v>
      </c>
      <c r="V9" s="56">
        <f>Assumptions!V17</f>
        <v>2032</v>
      </c>
      <c r="W9" s="56">
        <f>Assumptions!W17</f>
        <v>2033</v>
      </c>
      <c r="X9" s="56">
        <f>Assumptions!X17</f>
        <v>2034</v>
      </c>
      <c r="Y9" s="56">
        <f>Assumptions!Y17</f>
        <v>2035</v>
      </c>
      <c r="Z9" s="56">
        <f>Assumptions!Z17</f>
        <v>2036</v>
      </c>
      <c r="AA9" s="56">
        <f>Assumptions!AA17</f>
        <v>2037</v>
      </c>
      <c r="AB9" s="56">
        <f>Assumptions!AB17</f>
        <v>2038</v>
      </c>
      <c r="AC9" s="56">
        <f>Assumptions!AC17</f>
        <v>2039</v>
      </c>
      <c r="AD9" s="56">
        <f>Assumptions!AD17</f>
        <v>2040</v>
      </c>
      <c r="AE9" s="56">
        <f>Assumptions!AE17</f>
        <v>2041</v>
      </c>
      <c r="AF9" s="56">
        <f>Assumptions!AF17</f>
        <v>2042</v>
      </c>
      <c r="AH9" s="4" t="s">
        <v>8</v>
      </c>
    </row>
    <row r="10" spans="1:34">
      <c r="F10" s="39"/>
      <c r="G10" s="54" t="str">
        <f>CONCATENATE('Project Information'!$G$9,"$")</f>
        <v>2017$</v>
      </c>
      <c r="H10" s="54" t="str">
        <f>CONCATENATE('Project Information'!$G$9,"$")</f>
        <v>2017$</v>
      </c>
      <c r="I10" s="54" t="str">
        <f>CONCATENATE('Project Information'!$G$9,"$")</f>
        <v>2017$</v>
      </c>
      <c r="J10" s="54" t="str">
        <f>CONCATENATE('Project Information'!$G$9,"$")</f>
        <v>2017$</v>
      </c>
      <c r="K10" s="54" t="str">
        <f>CONCATENATE('Project Information'!$G$9,"$")</f>
        <v>2017$</v>
      </c>
      <c r="L10" s="54" t="str">
        <f>CONCATENATE('Project Information'!$G$9,"$")</f>
        <v>2017$</v>
      </c>
      <c r="M10" s="54" t="str">
        <f>CONCATENATE('Project Information'!$G$9,"$")</f>
        <v>2017$</v>
      </c>
      <c r="N10" s="54" t="str">
        <f>CONCATENATE('Project Information'!$G$9,"$")</f>
        <v>2017$</v>
      </c>
      <c r="O10" s="54" t="str">
        <f>CONCATENATE('Project Information'!$G$9,"$")</f>
        <v>2017$</v>
      </c>
      <c r="P10" s="54" t="str">
        <f>CONCATENATE('Project Information'!$G$9,"$")</f>
        <v>2017$</v>
      </c>
      <c r="Q10" s="54" t="str">
        <f>CONCATENATE('Project Information'!$G$9,"$")</f>
        <v>2017$</v>
      </c>
      <c r="R10" s="54" t="str">
        <f>CONCATENATE('Project Information'!$G$9,"$")</f>
        <v>2017$</v>
      </c>
      <c r="S10" s="54" t="str">
        <f>CONCATENATE('Project Information'!$G$9,"$")</f>
        <v>2017$</v>
      </c>
      <c r="T10" s="54" t="str">
        <f>CONCATENATE('Project Information'!$G$9,"$")</f>
        <v>2017$</v>
      </c>
      <c r="U10" s="54" t="str">
        <f>CONCATENATE('Project Information'!$G$9,"$")</f>
        <v>2017$</v>
      </c>
      <c r="V10" s="54" t="str">
        <f>CONCATENATE('Project Information'!$G$9,"$")</f>
        <v>2017$</v>
      </c>
      <c r="W10" s="54" t="str">
        <f>CONCATENATE('Project Information'!$G$9,"$")</f>
        <v>2017$</v>
      </c>
      <c r="X10" s="54" t="str">
        <f>CONCATENATE('Project Information'!$G$9,"$")</f>
        <v>2017$</v>
      </c>
      <c r="Y10" s="54" t="str">
        <f>CONCATENATE('Project Information'!$G$9,"$")</f>
        <v>2017$</v>
      </c>
      <c r="Z10" s="54" t="str">
        <f>CONCATENATE('Project Information'!$G$9,"$")</f>
        <v>2017$</v>
      </c>
      <c r="AA10" s="54" t="str">
        <f>CONCATENATE('Project Information'!$G$9,"$")</f>
        <v>2017$</v>
      </c>
      <c r="AB10" s="54" t="str">
        <f>CONCATENATE('Project Information'!$G$9,"$")</f>
        <v>2017$</v>
      </c>
      <c r="AC10" s="54" t="str">
        <f>CONCATENATE('Project Information'!$G$9,"$")</f>
        <v>2017$</v>
      </c>
      <c r="AD10" s="54" t="str">
        <f>CONCATENATE('Project Information'!$G$9,"$")</f>
        <v>2017$</v>
      </c>
      <c r="AE10" s="54" t="str">
        <f>CONCATENATE('Project Information'!$G$9,"$")</f>
        <v>2017$</v>
      </c>
      <c r="AF10" s="54" t="str">
        <f>CONCATENATE('Project Information'!$G$9,"$")</f>
        <v>2017$</v>
      </c>
    </row>
    <row r="11" spans="1:34">
      <c r="A11" s="35" t="s">
        <v>89</v>
      </c>
      <c r="B11" s="35"/>
      <c r="C11" s="35"/>
      <c r="D11" s="35"/>
      <c r="E11" s="35"/>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row>
    <row r="12" spans="1:34" s="11" customFormat="1">
      <c r="A12" s="155" t="s">
        <v>147</v>
      </c>
      <c r="B12" s="92"/>
      <c r="C12" s="92"/>
      <c r="D12" s="92"/>
      <c r="E12" s="92"/>
      <c r="G12" s="153">
        <f>Assumptions!G33/Assumptions!$G33</f>
        <v>1</v>
      </c>
      <c r="H12" s="153">
        <f>Assumptions!H33/Assumptions!$G33</f>
        <v>1.0163854300011639</v>
      </c>
      <c r="I12" s="153">
        <f>Assumptions!I33/Assumptions!$G33</f>
        <v>1.0367508437099966</v>
      </c>
      <c r="J12" s="153">
        <f>Assumptions!J33/Assumptions!$G33</f>
        <v>1.0668101943442339</v>
      </c>
      <c r="K12" s="153">
        <f>Assumptions!K33/Assumptions!$G33</f>
        <v>1.0988129873152568</v>
      </c>
      <c r="L12" s="153">
        <f>Assumptions!L33/Assumptions!$G33</f>
        <v>1.1317816827650415</v>
      </c>
      <c r="M12" s="153">
        <f>Assumptions!M33/Assumptions!$G33</f>
        <v>1.1657395554521124</v>
      </c>
      <c r="N12" s="153">
        <f>Assumptions!N33/Assumptions!$G33</f>
        <v>1.2007098801349938</v>
      </c>
      <c r="O12" s="153">
        <f>Assumptions!O33/Assumptions!$G33</f>
        <v>1.2367275689514723</v>
      </c>
      <c r="P12" s="153">
        <f>Assumptions!P33/Assumptions!$G33</f>
        <v>1.2738275340393344</v>
      </c>
      <c r="Q12" s="153">
        <f>Assumptions!Q33/Assumptions!$G33</f>
        <v>1.3120446875363667</v>
      </c>
      <c r="R12" s="153">
        <f>Assumptions!R33/Assumptions!$G33</f>
        <v>1.3514139415803561</v>
      </c>
      <c r="S12" s="153">
        <f>Assumptions!S33/Assumptions!$G33</f>
        <v>1.3919469335505645</v>
      </c>
      <c r="T12" s="153">
        <f>Assumptions!T33/Assumptions!$G33</f>
        <v>1.433713487722565</v>
      </c>
      <c r="U12" s="153">
        <f>Assumptions!U33/Assumptions!$G33</f>
        <v>1.47672524147562</v>
      </c>
      <c r="V12" s="153">
        <f>Assumptions!V33/Assumptions!$G33</f>
        <v>1.5210171069475156</v>
      </c>
      <c r="W12" s="153">
        <f>Assumptions!W33/Assumptions!$G33</f>
        <v>1.5666472710345631</v>
      </c>
      <c r="X12" s="153">
        <f>Assumptions!X33/Assumptions!$G33</f>
        <v>1.613650645874549</v>
      </c>
      <c r="Y12" s="153">
        <f>Assumptions!Y33/Assumptions!$G33</f>
        <v>1.6620621436052603</v>
      </c>
      <c r="Z12" s="153">
        <f>Assumptions!Z33/Assumptions!$G33</f>
        <v>1.7119283137437451</v>
      </c>
      <c r="AA12" s="153">
        <f>Assumptions!AA33/Assumptions!$G33</f>
        <v>1.7632840684277902</v>
      </c>
      <c r="AB12" s="153">
        <f>Assumptions!AB33/Assumptions!$G33</f>
        <v>1.8161759571744447</v>
      </c>
      <c r="AC12" s="153">
        <f>Assumptions!AC33/Assumptions!$G33</f>
        <v>1.8706621668800187</v>
      </c>
      <c r="AD12" s="153">
        <f>Assumptions!AD33/Assumptions!$G33</f>
        <v>1.926789247061562</v>
      </c>
      <c r="AE12" s="153">
        <f>Assumptions!AE33/Assumptions!$G33</f>
        <v>1.9845921098568602</v>
      </c>
      <c r="AF12" s="153">
        <f>Assumptions!AF33/Assumptions!$G33</f>
        <v>2.0441289421622253</v>
      </c>
      <c r="AH12" s="47" t="s">
        <v>148</v>
      </c>
    </row>
    <row r="13" spans="1:34" s="11" customFormat="1">
      <c r="A13" s="92"/>
      <c r="B13" s="92"/>
      <c r="C13" s="92"/>
      <c r="D13" s="92"/>
      <c r="E13" s="92"/>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H13" s="47"/>
    </row>
    <row r="14" spans="1:34">
      <c r="A14" s="29" t="s">
        <v>77</v>
      </c>
      <c r="B14" s="4" t="s">
        <v>78</v>
      </c>
      <c r="C14" s="303" t="s">
        <v>269</v>
      </c>
      <c r="D14" s="303"/>
      <c r="E14" s="156" t="s">
        <v>134</v>
      </c>
      <c r="F14" s="156" t="s">
        <v>134</v>
      </c>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row>
    <row r="15" spans="1:34">
      <c r="A15" s="29"/>
      <c r="B15" s="4"/>
      <c r="C15" s="156" t="s">
        <v>270</v>
      </c>
      <c r="D15" s="156" t="s">
        <v>271</v>
      </c>
      <c r="E15" s="38" t="s">
        <v>146</v>
      </c>
      <c r="F15" s="184" t="s">
        <v>145</v>
      </c>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row>
    <row r="16" spans="1:34" ht="15" customHeight="1">
      <c r="A16" s="97" t="str">
        <f>'Project Information'!A15</f>
        <v>Kay County Bridge Raises</v>
      </c>
      <c r="B16" s="89"/>
      <c r="C16" s="68" t="s">
        <v>1</v>
      </c>
      <c r="D16" s="68" t="s">
        <v>1</v>
      </c>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H16" s="10"/>
    </row>
    <row r="17" spans="1:34" s="11" customFormat="1" ht="15" customHeight="1">
      <c r="A17" s="98">
        <f>'Project Information'!$A$16</f>
        <v>14155</v>
      </c>
      <c r="B17" s="28" t="str">
        <f>'Project Information'!$B$16</f>
        <v>Indian Road over I-35</v>
      </c>
      <c r="C17" s="141">
        <v>2020</v>
      </c>
      <c r="D17" s="141">
        <v>2021</v>
      </c>
      <c r="E17" s="278">
        <v>813805</v>
      </c>
      <c r="F17" s="157">
        <f>E17*Assumptions!$G$33/Assumptions!$H$33</f>
        <v>800685.42501545697</v>
      </c>
      <c r="G17" s="152">
        <f t="shared" ref="G17:V24" si="0">IF(OR(G$9=$C17,G$9=$D17),$E17,0)*G$12*0.5</f>
        <v>0</v>
      </c>
      <c r="H17" s="152">
        <f t="shared" si="0"/>
        <v>0</v>
      </c>
      <c r="I17" s="152">
        <f t="shared" si="0"/>
        <v>0</v>
      </c>
      <c r="J17" s="152">
        <f t="shared" si="0"/>
        <v>434087.73510415462</v>
      </c>
      <c r="K17" s="152">
        <f t="shared" si="0"/>
        <v>447109.75157104625</v>
      </c>
      <c r="L17" s="152">
        <f t="shared" si="0"/>
        <v>0</v>
      </c>
      <c r="M17" s="152">
        <f t="shared" si="0"/>
        <v>0</v>
      </c>
      <c r="N17" s="152">
        <f t="shared" si="0"/>
        <v>0</v>
      </c>
      <c r="O17" s="152">
        <f t="shared" si="0"/>
        <v>0</v>
      </c>
      <c r="P17" s="152">
        <f t="shared" si="0"/>
        <v>0</v>
      </c>
      <c r="Q17" s="152">
        <f t="shared" si="0"/>
        <v>0</v>
      </c>
      <c r="R17" s="152">
        <f t="shared" si="0"/>
        <v>0</v>
      </c>
      <c r="S17" s="152">
        <f t="shared" si="0"/>
        <v>0</v>
      </c>
      <c r="T17" s="152">
        <f t="shared" si="0"/>
        <v>0</v>
      </c>
      <c r="U17" s="152">
        <f t="shared" si="0"/>
        <v>0</v>
      </c>
      <c r="V17" s="152">
        <f t="shared" si="0"/>
        <v>0</v>
      </c>
      <c r="W17" s="152">
        <f t="shared" ref="H17:AF24" si="1">IF(OR(W$9=$C17,W$9=$D17),$E17,0)*W$12*0.5</f>
        <v>0</v>
      </c>
      <c r="X17" s="152">
        <f t="shared" si="1"/>
        <v>0</v>
      </c>
      <c r="Y17" s="152">
        <f t="shared" si="1"/>
        <v>0</v>
      </c>
      <c r="Z17" s="152">
        <f t="shared" si="1"/>
        <v>0</v>
      </c>
      <c r="AA17" s="152">
        <f t="shared" si="1"/>
        <v>0</v>
      </c>
      <c r="AB17" s="152">
        <f t="shared" si="1"/>
        <v>0</v>
      </c>
      <c r="AC17" s="152">
        <f t="shared" si="1"/>
        <v>0</v>
      </c>
      <c r="AD17" s="152">
        <f t="shared" si="1"/>
        <v>0</v>
      </c>
      <c r="AE17" s="152">
        <f t="shared" si="1"/>
        <v>0</v>
      </c>
      <c r="AF17" s="152">
        <f t="shared" si="1"/>
        <v>0</v>
      </c>
      <c r="AH17" s="47"/>
    </row>
    <row r="18" spans="1:34" ht="15" customHeight="1">
      <c r="A18" s="98">
        <f>'Project Information'!$A$17</f>
        <v>14429</v>
      </c>
      <c r="B18" s="28" t="str">
        <f>'Project Information'!$B$17</f>
        <v>North Avenue over I-35</v>
      </c>
      <c r="C18" s="141">
        <v>2020</v>
      </c>
      <c r="D18" s="141">
        <v>2021</v>
      </c>
      <c r="E18" s="278">
        <v>763773</v>
      </c>
      <c r="F18" s="157">
        <f>E18*Assumptions!$G$33/Assumptions!$H$33</f>
        <v>751460.00469440548</v>
      </c>
      <c r="G18" s="152">
        <f t="shared" si="0"/>
        <v>0</v>
      </c>
      <c r="H18" s="152">
        <f t="shared" si="1"/>
        <v>0</v>
      </c>
      <c r="I18" s="152">
        <f t="shared" si="1"/>
        <v>0</v>
      </c>
      <c r="J18" s="152">
        <f t="shared" si="1"/>
        <v>407400.41128243925</v>
      </c>
      <c r="K18" s="152">
        <f t="shared" si="1"/>
        <v>419621.84588036779</v>
      </c>
      <c r="L18" s="152">
        <f t="shared" si="1"/>
        <v>0</v>
      </c>
      <c r="M18" s="152">
        <f t="shared" si="1"/>
        <v>0</v>
      </c>
      <c r="N18" s="152">
        <f t="shared" si="1"/>
        <v>0</v>
      </c>
      <c r="O18" s="152">
        <f t="shared" si="1"/>
        <v>0</v>
      </c>
      <c r="P18" s="152">
        <f t="shared" si="1"/>
        <v>0</v>
      </c>
      <c r="Q18" s="152">
        <f t="shared" si="1"/>
        <v>0</v>
      </c>
      <c r="R18" s="152">
        <f t="shared" si="1"/>
        <v>0</v>
      </c>
      <c r="S18" s="152">
        <f t="shared" si="1"/>
        <v>0</v>
      </c>
      <c r="T18" s="152">
        <f t="shared" si="1"/>
        <v>0</v>
      </c>
      <c r="U18" s="152">
        <f t="shared" si="1"/>
        <v>0</v>
      </c>
      <c r="V18" s="152">
        <f t="shared" si="1"/>
        <v>0</v>
      </c>
      <c r="W18" s="152">
        <f t="shared" si="1"/>
        <v>0</v>
      </c>
      <c r="X18" s="152">
        <f t="shared" si="1"/>
        <v>0</v>
      </c>
      <c r="Y18" s="152">
        <f t="shared" si="1"/>
        <v>0</v>
      </c>
      <c r="Z18" s="152">
        <f t="shared" si="1"/>
        <v>0</v>
      </c>
      <c r="AA18" s="152">
        <f t="shared" si="1"/>
        <v>0</v>
      </c>
      <c r="AB18" s="152">
        <f t="shared" si="1"/>
        <v>0</v>
      </c>
      <c r="AC18" s="152">
        <f t="shared" si="1"/>
        <v>0</v>
      </c>
      <c r="AD18" s="152">
        <f t="shared" si="1"/>
        <v>0</v>
      </c>
      <c r="AE18" s="152">
        <f t="shared" si="1"/>
        <v>0</v>
      </c>
      <c r="AF18" s="152">
        <f t="shared" si="1"/>
        <v>0</v>
      </c>
      <c r="AH18" s="79"/>
    </row>
    <row r="19" spans="1:34">
      <c r="A19" s="98">
        <f>'Project Information'!$A$18</f>
        <v>14435</v>
      </c>
      <c r="B19" s="28" t="str">
        <f>'Project Information'!$B$18</f>
        <v>Highland Avenue over I-35</v>
      </c>
      <c r="C19" s="141">
        <v>2020</v>
      </c>
      <c r="D19" s="141">
        <v>2021</v>
      </c>
      <c r="E19" s="278">
        <v>748933</v>
      </c>
      <c r="F19" s="157">
        <f>E19*Assumptions!$G$33/Assumptions!$H$33</f>
        <v>736859.24442968692</v>
      </c>
      <c r="G19" s="152">
        <f t="shared" si="0"/>
        <v>0</v>
      </c>
      <c r="H19" s="152">
        <f t="shared" si="1"/>
        <v>0</v>
      </c>
      <c r="I19" s="152">
        <f t="shared" si="1"/>
        <v>0</v>
      </c>
      <c r="J19" s="152">
        <f t="shared" si="1"/>
        <v>399484.67964040505</v>
      </c>
      <c r="K19" s="152">
        <f t="shared" si="1"/>
        <v>411468.6535144886</v>
      </c>
      <c r="L19" s="152">
        <f t="shared" si="1"/>
        <v>0</v>
      </c>
      <c r="M19" s="152">
        <f t="shared" si="1"/>
        <v>0</v>
      </c>
      <c r="N19" s="152">
        <f t="shared" si="1"/>
        <v>0</v>
      </c>
      <c r="O19" s="152">
        <f t="shared" si="1"/>
        <v>0</v>
      </c>
      <c r="P19" s="152">
        <f t="shared" si="1"/>
        <v>0</v>
      </c>
      <c r="Q19" s="152">
        <f t="shared" si="1"/>
        <v>0</v>
      </c>
      <c r="R19" s="152">
        <f t="shared" si="1"/>
        <v>0</v>
      </c>
      <c r="S19" s="152">
        <f t="shared" si="1"/>
        <v>0</v>
      </c>
      <c r="T19" s="152">
        <f t="shared" si="1"/>
        <v>0</v>
      </c>
      <c r="U19" s="152">
        <f t="shared" si="1"/>
        <v>0</v>
      </c>
      <c r="V19" s="152">
        <f t="shared" si="1"/>
        <v>0</v>
      </c>
      <c r="W19" s="152">
        <f t="shared" si="1"/>
        <v>0</v>
      </c>
      <c r="X19" s="152">
        <f t="shared" si="1"/>
        <v>0</v>
      </c>
      <c r="Y19" s="152">
        <f t="shared" si="1"/>
        <v>0</v>
      </c>
      <c r="Z19" s="152">
        <f t="shared" si="1"/>
        <v>0</v>
      </c>
      <c r="AA19" s="152">
        <f t="shared" si="1"/>
        <v>0</v>
      </c>
      <c r="AB19" s="152">
        <f t="shared" si="1"/>
        <v>0</v>
      </c>
      <c r="AC19" s="152">
        <f t="shared" si="1"/>
        <v>0</v>
      </c>
      <c r="AD19" s="152">
        <f t="shared" si="1"/>
        <v>0</v>
      </c>
      <c r="AE19" s="152">
        <f t="shared" si="1"/>
        <v>0</v>
      </c>
      <c r="AF19" s="152">
        <f t="shared" si="1"/>
        <v>0</v>
      </c>
      <c r="AH19" s="79"/>
    </row>
    <row r="20" spans="1:34">
      <c r="A20" s="98">
        <f>'Project Information'!$A$19</f>
        <v>14437</v>
      </c>
      <c r="B20" s="28" t="str">
        <f>'Project Information'!$B$19</f>
        <v>Hartford Avenue over I-35</v>
      </c>
      <c r="C20" s="141">
        <v>2020</v>
      </c>
      <c r="D20" s="141">
        <v>2021</v>
      </c>
      <c r="E20" s="278">
        <v>753173</v>
      </c>
      <c r="F20" s="157">
        <f>E20*Assumptions!$G$33/Assumptions!$H$33</f>
        <v>741030.89021960658</v>
      </c>
      <c r="G20" s="152">
        <f t="shared" si="0"/>
        <v>0</v>
      </c>
      <c r="H20" s="152">
        <f t="shared" si="1"/>
        <v>0</v>
      </c>
      <c r="I20" s="152">
        <f t="shared" si="1"/>
        <v>0</v>
      </c>
      <c r="J20" s="152">
        <f t="shared" si="1"/>
        <v>401746.31725241482</v>
      </c>
      <c r="K20" s="152">
        <f t="shared" si="1"/>
        <v>413798.13704759697</v>
      </c>
      <c r="L20" s="152">
        <f t="shared" si="1"/>
        <v>0</v>
      </c>
      <c r="M20" s="152">
        <f t="shared" si="1"/>
        <v>0</v>
      </c>
      <c r="N20" s="152">
        <f t="shared" si="1"/>
        <v>0</v>
      </c>
      <c r="O20" s="152">
        <f t="shared" si="1"/>
        <v>0</v>
      </c>
      <c r="P20" s="152">
        <f t="shared" si="1"/>
        <v>0</v>
      </c>
      <c r="Q20" s="152">
        <f t="shared" si="1"/>
        <v>0</v>
      </c>
      <c r="R20" s="152">
        <f t="shared" si="1"/>
        <v>0</v>
      </c>
      <c r="S20" s="152">
        <f t="shared" si="1"/>
        <v>0</v>
      </c>
      <c r="T20" s="152">
        <f t="shared" si="1"/>
        <v>0</v>
      </c>
      <c r="U20" s="152">
        <f t="shared" si="1"/>
        <v>0</v>
      </c>
      <c r="V20" s="152">
        <f t="shared" si="1"/>
        <v>0</v>
      </c>
      <c r="W20" s="152">
        <f t="shared" si="1"/>
        <v>0</v>
      </c>
      <c r="X20" s="152">
        <f t="shared" si="1"/>
        <v>0</v>
      </c>
      <c r="Y20" s="152">
        <f t="shared" si="1"/>
        <v>0</v>
      </c>
      <c r="Z20" s="152">
        <f t="shared" si="1"/>
        <v>0</v>
      </c>
      <c r="AA20" s="152">
        <f t="shared" si="1"/>
        <v>0</v>
      </c>
      <c r="AB20" s="152">
        <f t="shared" si="1"/>
        <v>0</v>
      </c>
      <c r="AC20" s="152">
        <f t="shared" si="1"/>
        <v>0</v>
      </c>
      <c r="AD20" s="152">
        <f t="shared" si="1"/>
        <v>0</v>
      </c>
      <c r="AE20" s="152">
        <f t="shared" si="1"/>
        <v>0</v>
      </c>
      <c r="AF20" s="152">
        <f t="shared" si="1"/>
        <v>0</v>
      </c>
      <c r="AH20" s="79"/>
    </row>
    <row r="21" spans="1:34">
      <c r="A21" s="98">
        <f>'Project Information'!$A$20</f>
        <v>15145</v>
      </c>
      <c r="B21" s="28" t="str">
        <f>'Project Information'!$B$20</f>
        <v>Coleman Road over I-35</v>
      </c>
      <c r="C21" s="141">
        <v>2020</v>
      </c>
      <c r="D21" s="141">
        <v>2021</v>
      </c>
      <c r="E21" s="278">
        <v>755187</v>
      </c>
      <c r="F21" s="157">
        <f>E21*Assumptions!$G$33/Assumptions!$H$33</f>
        <v>743012.42196981818</v>
      </c>
      <c r="G21" s="152">
        <f t="shared" si="0"/>
        <v>0</v>
      </c>
      <c r="H21" s="152">
        <f t="shared" si="1"/>
        <v>0</v>
      </c>
      <c r="I21" s="152">
        <f t="shared" si="1"/>
        <v>0</v>
      </c>
      <c r="J21" s="152">
        <f t="shared" si="1"/>
        <v>402820.59511811944</v>
      </c>
      <c r="K21" s="152">
        <f t="shared" si="1"/>
        <v>414904.6417258234</v>
      </c>
      <c r="L21" s="152">
        <f t="shared" si="1"/>
        <v>0</v>
      </c>
      <c r="M21" s="152">
        <f t="shared" si="1"/>
        <v>0</v>
      </c>
      <c r="N21" s="152">
        <f t="shared" si="1"/>
        <v>0</v>
      </c>
      <c r="O21" s="152">
        <f t="shared" si="1"/>
        <v>0</v>
      </c>
      <c r="P21" s="152">
        <f t="shared" si="1"/>
        <v>0</v>
      </c>
      <c r="Q21" s="152">
        <f t="shared" si="1"/>
        <v>0</v>
      </c>
      <c r="R21" s="152">
        <f t="shared" si="1"/>
        <v>0</v>
      </c>
      <c r="S21" s="152">
        <f t="shared" si="1"/>
        <v>0</v>
      </c>
      <c r="T21" s="152">
        <f t="shared" si="1"/>
        <v>0</v>
      </c>
      <c r="U21" s="152">
        <f t="shared" si="1"/>
        <v>0</v>
      </c>
      <c r="V21" s="152">
        <f t="shared" si="1"/>
        <v>0</v>
      </c>
      <c r="W21" s="152">
        <f t="shared" si="1"/>
        <v>0</v>
      </c>
      <c r="X21" s="152">
        <f t="shared" si="1"/>
        <v>0</v>
      </c>
      <c r="Y21" s="152">
        <f t="shared" si="1"/>
        <v>0</v>
      </c>
      <c r="Z21" s="152">
        <f t="shared" si="1"/>
        <v>0</v>
      </c>
      <c r="AA21" s="152">
        <f t="shared" si="1"/>
        <v>0</v>
      </c>
      <c r="AB21" s="152">
        <f t="shared" si="1"/>
        <v>0</v>
      </c>
      <c r="AC21" s="152">
        <f t="shared" si="1"/>
        <v>0</v>
      </c>
      <c r="AD21" s="152">
        <f t="shared" si="1"/>
        <v>0</v>
      </c>
      <c r="AE21" s="152">
        <f t="shared" si="1"/>
        <v>0</v>
      </c>
      <c r="AF21" s="152">
        <f t="shared" si="1"/>
        <v>0</v>
      </c>
      <c r="AH21" s="79"/>
    </row>
    <row r="22" spans="1:34">
      <c r="A22" s="98">
        <f>'Project Information'!$A$21</f>
        <v>15146</v>
      </c>
      <c r="B22" s="28" t="str">
        <f>'Project Information'!$B$21</f>
        <v>Chrysler Avenue over I-35</v>
      </c>
      <c r="C22" s="141">
        <v>2020</v>
      </c>
      <c r="D22" s="141">
        <v>2021</v>
      </c>
      <c r="E22" s="278">
        <v>759427</v>
      </c>
      <c r="F22" s="157">
        <f>E22*Assumptions!$G$33/Assumptions!$H$33</f>
        <v>747184.06775973784</v>
      </c>
      <c r="G22" s="152">
        <f t="shared" si="0"/>
        <v>0</v>
      </c>
      <c r="H22" s="152">
        <f t="shared" si="1"/>
        <v>0</v>
      </c>
      <c r="I22" s="152">
        <f t="shared" si="1"/>
        <v>0</v>
      </c>
      <c r="J22" s="152">
        <f t="shared" si="1"/>
        <v>405082.23273012927</v>
      </c>
      <c r="K22" s="152">
        <f t="shared" si="1"/>
        <v>417234.12525893177</v>
      </c>
      <c r="L22" s="152">
        <f t="shared" si="1"/>
        <v>0</v>
      </c>
      <c r="M22" s="152">
        <f t="shared" si="1"/>
        <v>0</v>
      </c>
      <c r="N22" s="152">
        <f t="shared" si="1"/>
        <v>0</v>
      </c>
      <c r="O22" s="152">
        <f t="shared" si="1"/>
        <v>0</v>
      </c>
      <c r="P22" s="152">
        <f t="shared" si="1"/>
        <v>0</v>
      </c>
      <c r="Q22" s="152">
        <f t="shared" si="1"/>
        <v>0</v>
      </c>
      <c r="R22" s="152">
        <f t="shared" si="1"/>
        <v>0</v>
      </c>
      <c r="S22" s="152">
        <f t="shared" si="1"/>
        <v>0</v>
      </c>
      <c r="T22" s="152">
        <f t="shared" si="1"/>
        <v>0</v>
      </c>
      <c r="U22" s="152">
        <f t="shared" si="1"/>
        <v>0</v>
      </c>
      <c r="V22" s="152">
        <f t="shared" si="1"/>
        <v>0</v>
      </c>
      <c r="W22" s="152">
        <f t="shared" si="1"/>
        <v>0</v>
      </c>
      <c r="X22" s="152">
        <f t="shared" si="1"/>
        <v>0</v>
      </c>
      <c r="Y22" s="152">
        <f t="shared" si="1"/>
        <v>0</v>
      </c>
      <c r="Z22" s="152">
        <f t="shared" si="1"/>
        <v>0</v>
      </c>
      <c r="AA22" s="152">
        <f t="shared" si="1"/>
        <v>0</v>
      </c>
      <c r="AB22" s="152">
        <f t="shared" si="1"/>
        <v>0</v>
      </c>
      <c r="AC22" s="152">
        <f t="shared" si="1"/>
        <v>0</v>
      </c>
      <c r="AD22" s="152">
        <f t="shared" si="1"/>
        <v>0</v>
      </c>
      <c r="AE22" s="152">
        <f t="shared" si="1"/>
        <v>0</v>
      </c>
      <c r="AF22" s="152">
        <f t="shared" si="1"/>
        <v>0</v>
      </c>
      <c r="AH22" s="79"/>
    </row>
    <row r="23" spans="1:34">
      <c r="A23" s="98">
        <f>'Project Information'!$A$22</f>
        <v>15147</v>
      </c>
      <c r="B23" s="28" t="str">
        <f>'Project Information'!$B$22</f>
        <v>Ferguson Avenue over I-35</v>
      </c>
      <c r="C23" s="141">
        <v>2020</v>
      </c>
      <c r="D23" s="141">
        <v>2021</v>
      </c>
      <c r="E23" s="278">
        <v>761653</v>
      </c>
      <c r="F23" s="157">
        <f>E23*Assumptions!$G$33/Assumptions!$H$33</f>
        <v>749374.18179944565</v>
      </c>
      <c r="G23" s="152">
        <f t="shared" si="0"/>
        <v>0</v>
      </c>
      <c r="H23" s="152">
        <f t="shared" si="1"/>
        <v>0</v>
      </c>
      <c r="I23" s="152">
        <f t="shared" si="1"/>
        <v>0</v>
      </c>
      <c r="J23" s="152">
        <f t="shared" si="1"/>
        <v>406269.59247643437</v>
      </c>
      <c r="K23" s="152">
        <f t="shared" si="1"/>
        <v>418457.10411381366</v>
      </c>
      <c r="L23" s="152">
        <f t="shared" si="1"/>
        <v>0</v>
      </c>
      <c r="M23" s="152">
        <f t="shared" si="1"/>
        <v>0</v>
      </c>
      <c r="N23" s="152">
        <f t="shared" si="1"/>
        <v>0</v>
      </c>
      <c r="O23" s="152">
        <f t="shared" si="1"/>
        <v>0</v>
      </c>
      <c r="P23" s="152">
        <f t="shared" si="1"/>
        <v>0</v>
      </c>
      <c r="Q23" s="152">
        <f t="shared" si="1"/>
        <v>0</v>
      </c>
      <c r="R23" s="152">
        <f t="shared" si="1"/>
        <v>0</v>
      </c>
      <c r="S23" s="152">
        <f t="shared" si="1"/>
        <v>0</v>
      </c>
      <c r="T23" s="152">
        <f t="shared" si="1"/>
        <v>0</v>
      </c>
      <c r="U23" s="152">
        <f t="shared" si="1"/>
        <v>0</v>
      </c>
      <c r="V23" s="152">
        <f t="shared" si="1"/>
        <v>0</v>
      </c>
      <c r="W23" s="152">
        <f t="shared" si="1"/>
        <v>0</v>
      </c>
      <c r="X23" s="152">
        <f t="shared" si="1"/>
        <v>0</v>
      </c>
      <c r="Y23" s="152">
        <f t="shared" si="1"/>
        <v>0</v>
      </c>
      <c r="Z23" s="152">
        <f t="shared" si="1"/>
        <v>0</v>
      </c>
      <c r="AA23" s="152">
        <f t="shared" si="1"/>
        <v>0</v>
      </c>
      <c r="AB23" s="152">
        <f t="shared" si="1"/>
        <v>0</v>
      </c>
      <c r="AC23" s="152">
        <f t="shared" si="1"/>
        <v>0</v>
      </c>
      <c r="AD23" s="152">
        <f t="shared" si="1"/>
        <v>0</v>
      </c>
      <c r="AE23" s="152">
        <f t="shared" si="1"/>
        <v>0</v>
      </c>
      <c r="AF23" s="152">
        <f t="shared" si="1"/>
        <v>0</v>
      </c>
      <c r="AH23" s="79"/>
    </row>
    <row r="24" spans="1:34">
      <c r="A24" s="98">
        <f>'Project Information'!$A$23</f>
        <v>15149</v>
      </c>
      <c r="B24" s="28" t="str">
        <f>'Project Information'!$B$23</f>
        <v>Adobe Road over I-35</v>
      </c>
      <c r="C24" s="141">
        <v>2020</v>
      </c>
      <c r="D24" s="141">
        <v>2021</v>
      </c>
      <c r="E24" s="278">
        <v>957329</v>
      </c>
      <c r="F24" s="157">
        <f>E24*Assumptions!$G$33/Assumptions!$H$33</f>
        <v>941895.63500423625</v>
      </c>
      <c r="G24" s="152">
        <f t="shared" si="0"/>
        <v>0</v>
      </c>
      <c r="H24" s="152">
        <f t="shared" si="1"/>
        <v>0</v>
      </c>
      <c r="I24" s="152">
        <f t="shared" si="1"/>
        <v>0</v>
      </c>
      <c r="J24" s="152">
        <f t="shared" si="1"/>
        <v>510644.16827068554</v>
      </c>
      <c r="K24" s="152">
        <f t="shared" si="1"/>
        <v>525962.76916676376</v>
      </c>
      <c r="L24" s="152">
        <f t="shared" si="1"/>
        <v>0</v>
      </c>
      <c r="M24" s="152">
        <f t="shared" si="1"/>
        <v>0</v>
      </c>
      <c r="N24" s="152">
        <f t="shared" si="1"/>
        <v>0</v>
      </c>
      <c r="O24" s="152">
        <f t="shared" si="1"/>
        <v>0</v>
      </c>
      <c r="P24" s="152">
        <f t="shared" si="1"/>
        <v>0</v>
      </c>
      <c r="Q24" s="152">
        <f t="shared" si="1"/>
        <v>0</v>
      </c>
      <c r="R24" s="152">
        <f t="shared" si="1"/>
        <v>0</v>
      </c>
      <c r="S24" s="152">
        <f t="shared" si="1"/>
        <v>0</v>
      </c>
      <c r="T24" s="152">
        <f t="shared" si="1"/>
        <v>0</v>
      </c>
      <c r="U24" s="152">
        <f t="shared" si="1"/>
        <v>0</v>
      </c>
      <c r="V24" s="152">
        <f t="shared" si="1"/>
        <v>0</v>
      </c>
      <c r="W24" s="152">
        <f t="shared" si="1"/>
        <v>0</v>
      </c>
      <c r="X24" s="152">
        <f t="shared" si="1"/>
        <v>0</v>
      </c>
      <c r="Y24" s="152">
        <f t="shared" si="1"/>
        <v>0</v>
      </c>
      <c r="Z24" s="152">
        <f t="shared" si="1"/>
        <v>0</v>
      </c>
      <c r="AA24" s="152">
        <f t="shared" si="1"/>
        <v>0</v>
      </c>
      <c r="AB24" s="152">
        <f t="shared" si="1"/>
        <v>0</v>
      </c>
      <c r="AC24" s="152">
        <f t="shared" si="1"/>
        <v>0</v>
      </c>
      <c r="AD24" s="152">
        <f t="shared" si="1"/>
        <v>0</v>
      </c>
      <c r="AE24" s="152">
        <f t="shared" si="1"/>
        <v>0</v>
      </c>
      <c r="AF24" s="152">
        <f t="shared" si="1"/>
        <v>0</v>
      </c>
    </row>
    <row r="25" spans="1:34">
      <c r="A25" s="99" t="s">
        <v>185</v>
      </c>
      <c r="B25" s="28"/>
      <c r="C25" s="142"/>
      <c r="D25" s="142"/>
      <c r="E25" s="87">
        <f>SUM(E17:E24)</f>
        <v>6313280</v>
      </c>
      <c r="F25" s="87">
        <f>SUM(F17:F24)</f>
        <v>6211501.8708923934</v>
      </c>
      <c r="G25" s="87">
        <f>SUM(G17:G24)</f>
        <v>0</v>
      </c>
      <c r="H25" s="87">
        <f t="shared" ref="H25:AF25" si="2">SUM(H17:H24)</f>
        <v>0</v>
      </c>
      <c r="I25" s="87">
        <f t="shared" si="2"/>
        <v>0</v>
      </c>
      <c r="J25" s="87">
        <f t="shared" si="2"/>
        <v>3367535.7318747826</v>
      </c>
      <c r="K25" s="87">
        <f t="shared" si="2"/>
        <v>3468557.0282788323</v>
      </c>
      <c r="L25" s="87">
        <f t="shared" si="2"/>
        <v>0</v>
      </c>
      <c r="M25" s="87">
        <f t="shared" si="2"/>
        <v>0</v>
      </c>
      <c r="N25" s="87">
        <f t="shared" si="2"/>
        <v>0</v>
      </c>
      <c r="O25" s="87">
        <f t="shared" si="2"/>
        <v>0</v>
      </c>
      <c r="P25" s="87">
        <f t="shared" si="2"/>
        <v>0</v>
      </c>
      <c r="Q25" s="87">
        <f t="shared" si="2"/>
        <v>0</v>
      </c>
      <c r="R25" s="87">
        <f t="shared" si="2"/>
        <v>0</v>
      </c>
      <c r="S25" s="87">
        <f t="shared" si="2"/>
        <v>0</v>
      </c>
      <c r="T25" s="87">
        <f t="shared" si="2"/>
        <v>0</v>
      </c>
      <c r="U25" s="87">
        <f t="shared" si="2"/>
        <v>0</v>
      </c>
      <c r="V25" s="87">
        <f t="shared" si="2"/>
        <v>0</v>
      </c>
      <c r="W25" s="87">
        <f t="shared" si="2"/>
        <v>0</v>
      </c>
      <c r="X25" s="87">
        <f t="shared" si="2"/>
        <v>0</v>
      </c>
      <c r="Y25" s="87">
        <f t="shared" si="2"/>
        <v>0</v>
      </c>
      <c r="Z25" s="87">
        <f t="shared" si="2"/>
        <v>0</v>
      </c>
      <c r="AA25" s="87">
        <f t="shared" si="2"/>
        <v>0</v>
      </c>
      <c r="AB25" s="87">
        <f t="shared" si="2"/>
        <v>0</v>
      </c>
      <c r="AC25" s="87">
        <f t="shared" si="2"/>
        <v>0</v>
      </c>
      <c r="AD25" s="87">
        <f t="shared" si="2"/>
        <v>0</v>
      </c>
      <c r="AE25" s="87">
        <f t="shared" si="2"/>
        <v>0</v>
      </c>
      <c r="AF25" s="87">
        <f t="shared" si="2"/>
        <v>0</v>
      </c>
    </row>
    <row r="26" spans="1:34">
      <c r="A26" s="97" t="str">
        <f>'Project Information'!A25</f>
        <v>Kay County Bridge Reconstructions</v>
      </c>
      <c r="B26" s="89"/>
      <c r="C26" s="142"/>
      <c r="D26" s="142"/>
      <c r="E26" s="142"/>
      <c r="F26" s="151"/>
    </row>
    <row r="27" spans="1:34">
      <c r="A27" s="98">
        <f>'Project Information'!$A$26</f>
        <v>14408</v>
      </c>
      <c r="B27" s="28" t="str">
        <f>'Project Information'!$B$26</f>
        <v>I-35 SB over US 60</v>
      </c>
      <c r="C27" s="141">
        <v>2020</v>
      </c>
      <c r="D27" s="141">
        <v>2021</v>
      </c>
      <c r="E27" s="278">
        <v>4698614</v>
      </c>
      <c r="F27" s="157">
        <f>E27*Assumptions!$G$33/Assumptions!$H$33</f>
        <v>4622866.3470654227</v>
      </c>
      <c r="G27" s="152">
        <f t="shared" ref="G27:V28" si="3">IF(OR(G$9=$C27,G$9=$D27),$E27,0)*G$12*0.5</f>
        <v>0</v>
      </c>
      <c r="H27" s="152">
        <f t="shared" si="3"/>
        <v>0</v>
      </c>
      <c r="I27" s="152">
        <f t="shared" si="3"/>
        <v>0</v>
      </c>
      <c r="J27" s="152">
        <f t="shared" si="3"/>
        <v>2506264.6572442688</v>
      </c>
      <c r="K27" s="152">
        <f t="shared" si="3"/>
        <v>2581449.0427906439</v>
      </c>
      <c r="L27" s="152">
        <f t="shared" si="3"/>
        <v>0</v>
      </c>
      <c r="M27" s="152">
        <f t="shared" si="3"/>
        <v>0</v>
      </c>
      <c r="N27" s="152">
        <f t="shared" si="3"/>
        <v>0</v>
      </c>
      <c r="O27" s="152">
        <f t="shared" si="3"/>
        <v>0</v>
      </c>
      <c r="P27" s="152">
        <f t="shared" si="3"/>
        <v>0</v>
      </c>
      <c r="Q27" s="152">
        <f t="shared" si="3"/>
        <v>0</v>
      </c>
      <c r="R27" s="152">
        <f t="shared" si="3"/>
        <v>0</v>
      </c>
      <c r="S27" s="152">
        <f t="shared" si="3"/>
        <v>0</v>
      </c>
      <c r="T27" s="152">
        <f t="shared" si="3"/>
        <v>0</v>
      </c>
      <c r="U27" s="152">
        <f t="shared" si="3"/>
        <v>0</v>
      </c>
      <c r="V27" s="152">
        <f t="shared" si="3"/>
        <v>0</v>
      </c>
      <c r="W27" s="152">
        <f t="shared" ref="H27:AF28" si="4">IF(OR(W$9=$C27,W$9=$D27),$E27,0)*W$12*0.5</f>
        <v>0</v>
      </c>
      <c r="X27" s="152">
        <f t="shared" si="4"/>
        <v>0</v>
      </c>
      <c r="Y27" s="152">
        <f t="shared" si="4"/>
        <v>0</v>
      </c>
      <c r="Z27" s="152">
        <f t="shared" si="4"/>
        <v>0</v>
      </c>
      <c r="AA27" s="152">
        <f t="shared" si="4"/>
        <v>0</v>
      </c>
      <c r="AB27" s="152">
        <f t="shared" si="4"/>
        <v>0</v>
      </c>
      <c r="AC27" s="152">
        <f t="shared" si="4"/>
        <v>0</v>
      </c>
      <c r="AD27" s="152">
        <f t="shared" si="4"/>
        <v>0</v>
      </c>
      <c r="AE27" s="152">
        <f t="shared" si="4"/>
        <v>0</v>
      </c>
      <c r="AF27" s="152">
        <f t="shared" si="4"/>
        <v>0</v>
      </c>
    </row>
    <row r="28" spans="1:34">
      <c r="A28" s="98">
        <f>'Project Information'!$A$27</f>
        <v>14409</v>
      </c>
      <c r="B28" s="28" t="str">
        <f>'Project Information'!$B$27</f>
        <v>I-35 NB over US 60</v>
      </c>
      <c r="C28" s="141">
        <v>2020</v>
      </c>
      <c r="D28" s="141">
        <v>2021</v>
      </c>
      <c r="E28" s="278">
        <v>4699038</v>
      </c>
      <c r="F28" s="157">
        <f>E28*Assumptions!$G$33/Assumptions!$H$33</f>
        <v>4623283.5116444146</v>
      </c>
      <c r="G28" s="152">
        <f t="shared" si="3"/>
        <v>0</v>
      </c>
      <c r="H28" s="152">
        <f t="shared" si="4"/>
        <v>0</v>
      </c>
      <c r="I28" s="152">
        <f t="shared" si="4"/>
        <v>0</v>
      </c>
      <c r="J28" s="152">
        <f t="shared" si="4"/>
        <v>2506490.8210054701</v>
      </c>
      <c r="K28" s="152">
        <f t="shared" si="4"/>
        <v>2581681.9911439549</v>
      </c>
      <c r="L28" s="152">
        <f t="shared" si="4"/>
        <v>0</v>
      </c>
      <c r="M28" s="152">
        <f t="shared" si="4"/>
        <v>0</v>
      </c>
      <c r="N28" s="152">
        <f t="shared" si="4"/>
        <v>0</v>
      </c>
      <c r="O28" s="152">
        <f t="shared" si="4"/>
        <v>0</v>
      </c>
      <c r="P28" s="152">
        <f t="shared" si="4"/>
        <v>0</v>
      </c>
      <c r="Q28" s="152">
        <f t="shared" si="4"/>
        <v>0</v>
      </c>
      <c r="R28" s="152">
        <f t="shared" si="4"/>
        <v>0</v>
      </c>
      <c r="S28" s="152">
        <f t="shared" si="4"/>
        <v>0</v>
      </c>
      <c r="T28" s="152">
        <f t="shared" si="4"/>
        <v>0</v>
      </c>
      <c r="U28" s="152">
        <f t="shared" si="4"/>
        <v>0</v>
      </c>
      <c r="V28" s="152">
        <f t="shared" si="4"/>
        <v>0</v>
      </c>
      <c r="W28" s="152">
        <f t="shared" si="4"/>
        <v>0</v>
      </c>
      <c r="X28" s="152">
        <f t="shared" si="4"/>
        <v>0</v>
      </c>
      <c r="Y28" s="152">
        <f t="shared" si="4"/>
        <v>0</v>
      </c>
      <c r="Z28" s="152">
        <f t="shared" si="4"/>
        <v>0</v>
      </c>
      <c r="AA28" s="152">
        <f t="shared" si="4"/>
        <v>0</v>
      </c>
      <c r="AB28" s="152">
        <f t="shared" si="4"/>
        <v>0</v>
      </c>
      <c r="AC28" s="152">
        <f t="shared" si="4"/>
        <v>0</v>
      </c>
      <c r="AD28" s="152">
        <f t="shared" si="4"/>
        <v>0</v>
      </c>
      <c r="AE28" s="152">
        <f t="shared" si="4"/>
        <v>0</v>
      </c>
      <c r="AF28" s="152">
        <f t="shared" si="4"/>
        <v>0</v>
      </c>
    </row>
    <row r="29" spans="1:34">
      <c r="A29" s="99" t="s">
        <v>185</v>
      </c>
      <c r="B29" s="28"/>
      <c r="C29" s="142"/>
      <c r="D29" s="142"/>
      <c r="E29" s="87">
        <f>SUM(E27:E28)</f>
        <v>9397652</v>
      </c>
      <c r="F29" s="87">
        <f>SUM(F27:F28)</f>
        <v>9246149.8587098382</v>
      </c>
      <c r="G29" s="87">
        <f>SUM(G27:G28)</f>
        <v>0</v>
      </c>
      <c r="H29" s="87">
        <f t="shared" ref="H29:AF29" si="5">SUM(H27:H28)</f>
        <v>0</v>
      </c>
      <c r="I29" s="87">
        <f t="shared" si="5"/>
        <v>0</v>
      </c>
      <c r="J29" s="87">
        <f t="shared" si="5"/>
        <v>5012755.4782497389</v>
      </c>
      <c r="K29" s="87">
        <f t="shared" si="5"/>
        <v>5163131.0339345988</v>
      </c>
      <c r="L29" s="87">
        <f t="shared" si="5"/>
        <v>0</v>
      </c>
      <c r="M29" s="87">
        <f t="shared" si="5"/>
        <v>0</v>
      </c>
      <c r="N29" s="87">
        <f t="shared" si="5"/>
        <v>0</v>
      </c>
      <c r="O29" s="87">
        <f t="shared" si="5"/>
        <v>0</v>
      </c>
      <c r="P29" s="87">
        <f t="shared" si="5"/>
        <v>0</v>
      </c>
      <c r="Q29" s="87">
        <f t="shared" si="5"/>
        <v>0</v>
      </c>
      <c r="R29" s="87">
        <f t="shared" si="5"/>
        <v>0</v>
      </c>
      <c r="S29" s="87">
        <f t="shared" si="5"/>
        <v>0</v>
      </c>
      <c r="T29" s="87">
        <f t="shared" si="5"/>
        <v>0</v>
      </c>
      <c r="U29" s="87">
        <f t="shared" si="5"/>
        <v>0</v>
      </c>
      <c r="V29" s="87">
        <f t="shared" si="5"/>
        <v>0</v>
      </c>
      <c r="W29" s="87">
        <f t="shared" si="5"/>
        <v>0</v>
      </c>
      <c r="X29" s="87">
        <f t="shared" si="5"/>
        <v>0</v>
      </c>
      <c r="Y29" s="87">
        <f t="shared" si="5"/>
        <v>0</v>
      </c>
      <c r="Z29" s="87">
        <f t="shared" si="5"/>
        <v>0</v>
      </c>
      <c r="AA29" s="87">
        <f t="shared" si="5"/>
        <v>0</v>
      </c>
      <c r="AB29" s="87">
        <f t="shared" si="5"/>
        <v>0</v>
      </c>
      <c r="AC29" s="87">
        <f t="shared" si="5"/>
        <v>0</v>
      </c>
      <c r="AD29" s="87">
        <f t="shared" si="5"/>
        <v>0</v>
      </c>
      <c r="AE29" s="87">
        <f t="shared" si="5"/>
        <v>0</v>
      </c>
      <c r="AF29" s="87">
        <f t="shared" si="5"/>
        <v>0</v>
      </c>
    </row>
    <row r="30" spans="1:34">
      <c r="A30" s="100" t="s">
        <v>0</v>
      </c>
      <c r="E30" s="25">
        <f>SUM(E25+E29)</f>
        <v>15710932</v>
      </c>
      <c r="F30" s="25">
        <f>SUM(F25+F29)</f>
        <v>15457651.729602233</v>
      </c>
      <c r="G30" s="25">
        <f>SUM(G25+G29)</f>
        <v>0</v>
      </c>
      <c r="H30" s="25">
        <f t="shared" ref="H30:AF30" si="6">SUM(H25+H29)</f>
        <v>0</v>
      </c>
      <c r="I30" s="25">
        <f t="shared" si="6"/>
        <v>0</v>
      </c>
      <c r="J30" s="25">
        <f t="shared" si="6"/>
        <v>8380291.2101245215</v>
      </c>
      <c r="K30" s="25">
        <f t="shared" si="6"/>
        <v>8631688.062213432</v>
      </c>
      <c r="L30" s="25">
        <f t="shared" si="6"/>
        <v>0</v>
      </c>
      <c r="M30" s="25">
        <f t="shared" si="6"/>
        <v>0</v>
      </c>
      <c r="N30" s="25">
        <f t="shared" si="6"/>
        <v>0</v>
      </c>
      <c r="O30" s="25">
        <f t="shared" si="6"/>
        <v>0</v>
      </c>
      <c r="P30" s="25">
        <f t="shared" si="6"/>
        <v>0</v>
      </c>
      <c r="Q30" s="25">
        <f t="shared" si="6"/>
        <v>0</v>
      </c>
      <c r="R30" s="25">
        <f t="shared" si="6"/>
        <v>0</v>
      </c>
      <c r="S30" s="25">
        <f t="shared" si="6"/>
        <v>0</v>
      </c>
      <c r="T30" s="25">
        <f t="shared" si="6"/>
        <v>0</v>
      </c>
      <c r="U30" s="25">
        <f t="shared" si="6"/>
        <v>0</v>
      </c>
      <c r="V30" s="25">
        <f t="shared" si="6"/>
        <v>0</v>
      </c>
      <c r="W30" s="25">
        <f t="shared" si="6"/>
        <v>0</v>
      </c>
      <c r="X30" s="25">
        <f t="shared" si="6"/>
        <v>0</v>
      </c>
      <c r="Y30" s="25">
        <f t="shared" si="6"/>
        <v>0</v>
      </c>
      <c r="Z30" s="25">
        <f t="shared" si="6"/>
        <v>0</v>
      </c>
      <c r="AA30" s="25">
        <f t="shared" si="6"/>
        <v>0</v>
      </c>
      <c r="AB30" s="25">
        <f t="shared" si="6"/>
        <v>0</v>
      </c>
      <c r="AC30" s="25">
        <f t="shared" si="6"/>
        <v>0</v>
      </c>
      <c r="AD30" s="25">
        <f t="shared" si="6"/>
        <v>0</v>
      </c>
      <c r="AE30" s="25">
        <f t="shared" si="6"/>
        <v>0</v>
      </c>
      <c r="AF30" s="25">
        <f t="shared" si="6"/>
        <v>0</v>
      </c>
    </row>
    <row r="31" spans="1:34">
      <c r="A31" s="100"/>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row>
    <row r="32" spans="1:34">
      <c r="A32" s="40"/>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row>
    <row r="33" spans="1:32" ht="18.75">
      <c r="A33" s="186" t="s">
        <v>157</v>
      </c>
      <c r="B33" s="159"/>
      <c r="C33" s="159"/>
      <c r="D33" s="159"/>
      <c r="E33" s="159"/>
      <c r="AF33" s="10"/>
    </row>
    <row r="34" spans="1:32" s="11" customFormat="1">
      <c r="A34" s="102" t="s">
        <v>115</v>
      </c>
      <c r="G34" s="106">
        <f>Assumptions!$G$38</f>
        <v>1</v>
      </c>
      <c r="H34" s="106">
        <f>Assumptions!$H$38</f>
        <v>0.93457943925233644</v>
      </c>
      <c r="I34" s="106">
        <f>Assumptions!$I$38</f>
        <v>0.87343872827321156</v>
      </c>
      <c r="J34" s="106">
        <f>Assumptions!$J$38</f>
        <v>0.81629787689085187</v>
      </c>
      <c r="K34" s="106">
        <f>Assumptions!$K$38</f>
        <v>0.7628952120475252</v>
      </c>
      <c r="L34" s="106">
        <f>Assumptions!$L$38</f>
        <v>0.71298617948366838</v>
      </c>
      <c r="M34" s="106">
        <f>Assumptions!$M$38</f>
        <v>0.66634222381651254</v>
      </c>
      <c r="N34" s="106">
        <f>Assumptions!$N$38</f>
        <v>0.62274974188459109</v>
      </c>
      <c r="O34" s="106">
        <f>Assumptions!$O$38</f>
        <v>0.5820091045650384</v>
      </c>
      <c r="P34" s="106">
        <f>Assumptions!$P$38</f>
        <v>0.54393374258414806</v>
      </c>
      <c r="Q34" s="106">
        <f>Assumptions!$Q$38</f>
        <v>0.5083492921347178</v>
      </c>
      <c r="R34" s="106">
        <f>Assumptions!$R$38</f>
        <v>0.47509279638758667</v>
      </c>
      <c r="S34" s="106">
        <f>Assumptions!$S$38</f>
        <v>0.44401195924073528</v>
      </c>
      <c r="T34" s="106">
        <f>Assumptions!$T$38</f>
        <v>0.41496444788853759</v>
      </c>
      <c r="U34" s="106">
        <f>Assumptions!$U$38</f>
        <v>0.3878172410173249</v>
      </c>
      <c r="V34" s="106">
        <f>Assumptions!$V$38</f>
        <v>0.36244601964235967</v>
      </c>
      <c r="W34" s="106">
        <f>Assumptions!$W$38</f>
        <v>0.33873459779659787</v>
      </c>
      <c r="X34" s="106">
        <f>Assumptions!$X$38</f>
        <v>0.31657439046411018</v>
      </c>
      <c r="Y34" s="106">
        <f>Assumptions!$Y$38</f>
        <v>0.29586391632159825</v>
      </c>
      <c r="Z34" s="106">
        <f>Assumptions!$Z$38</f>
        <v>0.27650833301083949</v>
      </c>
      <c r="AA34" s="106">
        <f>Assumptions!$AA$38</f>
        <v>0.2584190028138687</v>
      </c>
      <c r="AB34" s="106">
        <f>Assumptions!$AB$38</f>
        <v>0.24151308674193336</v>
      </c>
      <c r="AC34" s="106">
        <f>Assumptions!$AC$38</f>
        <v>0.22571316517937698</v>
      </c>
      <c r="AD34" s="106">
        <f>Assumptions!$AD$38</f>
        <v>0.21094688334521211</v>
      </c>
      <c r="AE34" s="106">
        <f>Assumptions!$AE$38</f>
        <v>0.19714661994879637</v>
      </c>
      <c r="AF34" s="106">
        <f>Assumptions!$AF$38</f>
        <v>0.18424917752223957</v>
      </c>
    </row>
    <row r="35" spans="1:32" s="11" customFormat="1">
      <c r="A35" s="102"/>
      <c r="AF35" s="47"/>
    </row>
    <row r="36" spans="1:32">
      <c r="A36" s="29" t="s">
        <v>77</v>
      </c>
      <c r="B36" s="4" t="s">
        <v>78</v>
      </c>
      <c r="C36" s="4" t="s">
        <v>282</v>
      </c>
    </row>
    <row r="37" spans="1:32">
      <c r="A37" s="29"/>
      <c r="B37" s="4"/>
    </row>
    <row r="38" spans="1:32">
      <c r="A38" s="97" t="str">
        <f>A16</f>
        <v>Kay County Bridge Raises</v>
      </c>
      <c r="B38" s="89"/>
      <c r="AF38" s="10"/>
    </row>
    <row r="39" spans="1:32">
      <c r="A39" s="98">
        <f>A17</f>
        <v>14155</v>
      </c>
      <c r="B39" s="28" t="str">
        <f>B17</f>
        <v>Indian Road over I-35</v>
      </c>
      <c r="C39" s="24">
        <f>SUM(G39:AF39)</f>
        <v>695442.7852831895</v>
      </c>
      <c r="G39" s="24">
        <f t="shared" ref="G39:AF39" si="7">G17*G$34</f>
        <v>0</v>
      </c>
      <c r="H39" s="24">
        <f t="shared" si="7"/>
        <v>0</v>
      </c>
      <c r="I39" s="24">
        <f t="shared" si="7"/>
        <v>0</v>
      </c>
      <c r="J39" s="24">
        <f>J17*J$34</f>
        <v>354344.89654987992</v>
      </c>
      <c r="K39" s="24">
        <f t="shared" si="7"/>
        <v>341097.88873330964</v>
      </c>
      <c r="L39" s="24">
        <f t="shared" si="7"/>
        <v>0</v>
      </c>
      <c r="M39" s="24">
        <f t="shared" si="7"/>
        <v>0</v>
      </c>
      <c r="N39" s="24">
        <f t="shared" si="7"/>
        <v>0</v>
      </c>
      <c r="O39" s="24">
        <f t="shared" si="7"/>
        <v>0</v>
      </c>
      <c r="P39" s="24">
        <f t="shared" si="7"/>
        <v>0</v>
      </c>
      <c r="Q39" s="24">
        <f t="shared" si="7"/>
        <v>0</v>
      </c>
      <c r="R39" s="24">
        <f t="shared" si="7"/>
        <v>0</v>
      </c>
      <c r="S39" s="24">
        <f t="shared" si="7"/>
        <v>0</v>
      </c>
      <c r="T39" s="24">
        <f t="shared" si="7"/>
        <v>0</v>
      </c>
      <c r="U39" s="24">
        <f t="shared" si="7"/>
        <v>0</v>
      </c>
      <c r="V39" s="24">
        <f t="shared" si="7"/>
        <v>0</v>
      </c>
      <c r="W39" s="24">
        <f t="shared" si="7"/>
        <v>0</v>
      </c>
      <c r="X39" s="24">
        <f t="shared" si="7"/>
        <v>0</v>
      </c>
      <c r="Y39" s="24">
        <f t="shared" si="7"/>
        <v>0</v>
      </c>
      <c r="Z39" s="24">
        <f t="shared" si="7"/>
        <v>0</v>
      </c>
      <c r="AA39" s="24">
        <f t="shared" si="7"/>
        <v>0</v>
      </c>
      <c r="AB39" s="24">
        <f t="shared" si="7"/>
        <v>0</v>
      </c>
      <c r="AC39" s="24">
        <f t="shared" si="7"/>
        <v>0</v>
      </c>
      <c r="AD39" s="24">
        <f t="shared" si="7"/>
        <v>0</v>
      </c>
      <c r="AE39" s="24">
        <f t="shared" si="7"/>
        <v>0</v>
      </c>
      <c r="AF39" s="24">
        <f t="shared" si="7"/>
        <v>0</v>
      </c>
    </row>
    <row r="40" spans="1:32">
      <c r="A40" s="98">
        <f t="shared" ref="A40:B40" si="8">A18</f>
        <v>14429</v>
      </c>
      <c r="B40" s="28" t="str">
        <f t="shared" si="8"/>
        <v>North Avenue over I-35</v>
      </c>
      <c r="C40" s="24">
        <f t="shared" ref="C40:C46" si="9">SUM(G40:AF40)</f>
        <v>652687.58786699211</v>
      </c>
      <c r="G40" s="24">
        <f t="shared" ref="G40:AF40" si="10">G18*G$34</f>
        <v>0</v>
      </c>
      <c r="H40" s="24">
        <f t="shared" si="10"/>
        <v>0</v>
      </c>
      <c r="I40" s="24">
        <f t="shared" si="10"/>
        <v>0</v>
      </c>
      <c r="J40" s="24">
        <f t="shared" si="10"/>
        <v>332560.090774315</v>
      </c>
      <c r="K40" s="24">
        <f t="shared" si="10"/>
        <v>320127.49709267711</v>
      </c>
      <c r="L40" s="24">
        <f t="shared" si="10"/>
        <v>0</v>
      </c>
      <c r="M40" s="24">
        <f t="shared" si="10"/>
        <v>0</v>
      </c>
      <c r="N40" s="24">
        <f t="shared" si="10"/>
        <v>0</v>
      </c>
      <c r="O40" s="24">
        <f t="shared" si="10"/>
        <v>0</v>
      </c>
      <c r="P40" s="24">
        <f t="shared" si="10"/>
        <v>0</v>
      </c>
      <c r="Q40" s="24">
        <f t="shared" si="10"/>
        <v>0</v>
      </c>
      <c r="R40" s="24">
        <f t="shared" si="10"/>
        <v>0</v>
      </c>
      <c r="S40" s="24">
        <f t="shared" si="10"/>
        <v>0</v>
      </c>
      <c r="T40" s="24">
        <f t="shared" si="10"/>
        <v>0</v>
      </c>
      <c r="U40" s="24">
        <f t="shared" si="10"/>
        <v>0</v>
      </c>
      <c r="V40" s="24">
        <f t="shared" si="10"/>
        <v>0</v>
      </c>
      <c r="W40" s="24">
        <f t="shared" si="10"/>
        <v>0</v>
      </c>
      <c r="X40" s="24">
        <f t="shared" si="10"/>
        <v>0</v>
      </c>
      <c r="Y40" s="24">
        <f t="shared" si="10"/>
        <v>0</v>
      </c>
      <c r="Z40" s="24">
        <f t="shared" si="10"/>
        <v>0</v>
      </c>
      <c r="AA40" s="24">
        <f t="shared" si="10"/>
        <v>0</v>
      </c>
      <c r="AB40" s="24">
        <f t="shared" si="10"/>
        <v>0</v>
      </c>
      <c r="AC40" s="24">
        <f t="shared" si="10"/>
        <v>0</v>
      </c>
      <c r="AD40" s="24">
        <f t="shared" si="10"/>
        <v>0</v>
      </c>
      <c r="AE40" s="24">
        <f t="shared" si="10"/>
        <v>0</v>
      </c>
      <c r="AF40" s="24">
        <f t="shared" si="10"/>
        <v>0</v>
      </c>
    </row>
    <row r="41" spans="1:32">
      <c r="A41" s="98">
        <f t="shared" ref="A41:B41" si="11">A19</f>
        <v>14435</v>
      </c>
      <c r="B41" s="28" t="str">
        <f t="shared" si="11"/>
        <v>Highland Avenue over I-35</v>
      </c>
      <c r="C41" s="24">
        <f t="shared" si="9"/>
        <v>640005.96151473024</v>
      </c>
      <c r="G41" s="24">
        <f t="shared" ref="G41:AF41" si="12">G19*G$34</f>
        <v>0</v>
      </c>
      <c r="H41" s="24">
        <f t="shared" si="12"/>
        <v>0</v>
      </c>
      <c r="I41" s="24">
        <f t="shared" si="12"/>
        <v>0</v>
      </c>
      <c r="J41" s="24">
        <f t="shared" si="12"/>
        <v>326098.49584088475</v>
      </c>
      <c r="K41" s="24">
        <f t="shared" si="12"/>
        <v>313907.46567384544</v>
      </c>
      <c r="L41" s="24">
        <f t="shared" si="12"/>
        <v>0</v>
      </c>
      <c r="M41" s="24">
        <f t="shared" si="12"/>
        <v>0</v>
      </c>
      <c r="N41" s="24">
        <f t="shared" si="12"/>
        <v>0</v>
      </c>
      <c r="O41" s="24">
        <f t="shared" si="12"/>
        <v>0</v>
      </c>
      <c r="P41" s="24">
        <f t="shared" si="12"/>
        <v>0</v>
      </c>
      <c r="Q41" s="24">
        <f t="shared" si="12"/>
        <v>0</v>
      </c>
      <c r="R41" s="24">
        <f t="shared" si="12"/>
        <v>0</v>
      </c>
      <c r="S41" s="24">
        <f t="shared" si="12"/>
        <v>0</v>
      </c>
      <c r="T41" s="24">
        <f t="shared" si="12"/>
        <v>0</v>
      </c>
      <c r="U41" s="24">
        <f t="shared" si="12"/>
        <v>0</v>
      </c>
      <c r="V41" s="24">
        <f t="shared" si="12"/>
        <v>0</v>
      </c>
      <c r="W41" s="24">
        <f t="shared" si="12"/>
        <v>0</v>
      </c>
      <c r="X41" s="24">
        <f t="shared" si="12"/>
        <v>0</v>
      </c>
      <c r="Y41" s="24">
        <f t="shared" si="12"/>
        <v>0</v>
      </c>
      <c r="Z41" s="24">
        <f t="shared" si="12"/>
        <v>0</v>
      </c>
      <c r="AA41" s="24">
        <f t="shared" si="12"/>
        <v>0</v>
      </c>
      <c r="AB41" s="24">
        <f t="shared" si="12"/>
        <v>0</v>
      </c>
      <c r="AC41" s="24">
        <f t="shared" si="12"/>
        <v>0</v>
      </c>
      <c r="AD41" s="24">
        <f t="shared" si="12"/>
        <v>0</v>
      </c>
      <c r="AE41" s="24">
        <f t="shared" si="12"/>
        <v>0</v>
      </c>
      <c r="AF41" s="24">
        <f t="shared" si="12"/>
        <v>0</v>
      </c>
    </row>
    <row r="42" spans="1:32">
      <c r="A42" s="98">
        <f t="shared" ref="A42:B42" si="13">A20</f>
        <v>14437</v>
      </c>
      <c r="B42" s="28" t="str">
        <f t="shared" si="13"/>
        <v>Hartford Avenue over I-35</v>
      </c>
      <c r="C42" s="24">
        <f t="shared" si="9"/>
        <v>643629.28332966217</v>
      </c>
      <c r="G42" s="24">
        <f t="shared" ref="G42:AF42" si="14">G20*G$34</f>
        <v>0</v>
      </c>
      <c r="H42" s="24">
        <f t="shared" si="14"/>
        <v>0</v>
      </c>
      <c r="I42" s="24">
        <f t="shared" si="14"/>
        <v>0</v>
      </c>
      <c r="J42" s="24">
        <f t="shared" si="14"/>
        <v>327944.66582186485</v>
      </c>
      <c r="K42" s="24">
        <f t="shared" si="14"/>
        <v>315684.61750779737</v>
      </c>
      <c r="L42" s="24">
        <f t="shared" si="14"/>
        <v>0</v>
      </c>
      <c r="M42" s="24">
        <f t="shared" si="14"/>
        <v>0</v>
      </c>
      <c r="N42" s="24">
        <f t="shared" si="14"/>
        <v>0</v>
      </c>
      <c r="O42" s="24">
        <f t="shared" si="14"/>
        <v>0</v>
      </c>
      <c r="P42" s="24">
        <f t="shared" si="14"/>
        <v>0</v>
      </c>
      <c r="Q42" s="24">
        <f t="shared" si="14"/>
        <v>0</v>
      </c>
      <c r="R42" s="24">
        <f t="shared" si="14"/>
        <v>0</v>
      </c>
      <c r="S42" s="24">
        <f t="shared" si="14"/>
        <v>0</v>
      </c>
      <c r="T42" s="24">
        <f t="shared" si="14"/>
        <v>0</v>
      </c>
      <c r="U42" s="24">
        <f t="shared" si="14"/>
        <v>0</v>
      </c>
      <c r="V42" s="24">
        <f t="shared" si="14"/>
        <v>0</v>
      </c>
      <c r="W42" s="24">
        <f t="shared" si="14"/>
        <v>0</v>
      </c>
      <c r="X42" s="24">
        <f t="shared" si="14"/>
        <v>0</v>
      </c>
      <c r="Y42" s="24">
        <f t="shared" si="14"/>
        <v>0</v>
      </c>
      <c r="Z42" s="24">
        <f t="shared" si="14"/>
        <v>0</v>
      </c>
      <c r="AA42" s="24">
        <f t="shared" si="14"/>
        <v>0</v>
      </c>
      <c r="AB42" s="24">
        <f t="shared" si="14"/>
        <v>0</v>
      </c>
      <c r="AC42" s="24">
        <f t="shared" si="14"/>
        <v>0</v>
      </c>
      <c r="AD42" s="24">
        <f t="shared" si="14"/>
        <v>0</v>
      </c>
      <c r="AE42" s="24">
        <f t="shared" si="14"/>
        <v>0</v>
      </c>
      <c r="AF42" s="24">
        <f t="shared" si="14"/>
        <v>0</v>
      </c>
    </row>
    <row r="43" spans="1:32">
      <c r="A43" s="98">
        <f t="shared" ref="A43:B43" si="15">A21</f>
        <v>15145</v>
      </c>
      <c r="B43" s="28" t="str">
        <f t="shared" si="15"/>
        <v>Coleman Road over I-35</v>
      </c>
      <c r="C43" s="24">
        <f t="shared" si="9"/>
        <v>645350.36119175481</v>
      </c>
      <c r="G43" s="24">
        <f t="shared" ref="G43:AF43" si="16">G21*G$34</f>
        <v>0</v>
      </c>
      <c r="H43" s="24">
        <f t="shared" si="16"/>
        <v>0</v>
      </c>
      <c r="I43" s="24">
        <f t="shared" si="16"/>
        <v>0</v>
      </c>
      <c r="J43" s="24">
        <f t="shared" si="16"/>
        <v>328821.59656283032</v>
      </c>
      <c r="K43" s="24">
        <f t="shared" si="16"/>
        <v>316528.76462892449</v>
      </c>
      <c r="L43" s="24">
        <f t="shared" si="16"/>
        <v>0</v>
      </c>
      <c r="M43" s="24">
        <f t="shared" si="16"/>
        <v>0</v>
      </c>
      <c r="N43" s="24">
        <f t="shared" si="16"/>
        <v>0</v>
      </c>
      <c r="O43" s="24">
        <f t="shared" si="16"/>
        <v>0</v>
      </c>
      <c r="P43" s="24">
        <f t="shared" si="16"/>
        <v>0</v>
      </c>
      <c r="Q43" s="24">
        <f t="shared" si="16"/>
        <v>0</v>
      </c>
      <c r="R43" s="24">
        <f t="shared" si="16"/>
        <v>0</v>
      </c>
      <c r="S43" s="24">
        <f t="shared" si="16"/>
        <v>0</v>
      </c>
      <c r="T43" s="24">
        <f t="shared" si="16"/>
        <v>0</v>
      </c>
      <c r="U43" s="24">
        <f t="shared" si="16"/>
        <v>0</v>
      </c>
      <c r="V43" s="24">
        <f t="shared" si="16"/>
        <v>0</v>
      </c>
      <c r="W43" s="24">
        <f t="shared" si="16"/>
        <v>0</v>
      </c>
      <c r="X43" s="24">
        <f t="shared" si="16"/>
        <v>0</v>
      </c>
      <c r="Y43" s="24">
        <f t="shared" si="16"/>
        <v>0</v>
      </c>
      <c r="Z43" s="24">
        <f t="shared" si="16"/>
        <v>0</v>
      </c>
      <c r="AA43" s="24">
        <f t="shared" si="16"/>
        <v>0</v>
      </c>
      <c r="AB43" s="24">
        <f t="shared" si="16"/>
        <v>0</v>
      </c>
      <c r="AC43" s="24">
        <f t="shared" si="16"/>
        <v>0</v>
      </c>
      <c r="AD43" s="24">
        <f t="shared" si="16"/>
        <v>0</v>
      </c>
      <c r="AE43" s="24">
        <f t="shared" si="16"/>
        <v>0</v>
      </c>
      <c r="AF43" s="24">
        <f t="shared" si="16"/>
        <v>0</v>
      </c>
    </row>
    <row r="44" spans="1:32">
      <c r="A44" s="98">
        <f t="shared" ref="A44:B44" si="17">A22</f>
        <v>15146</v>
      </c>
      <c r="B44" s="28" t="str">
        <f t="shared" si="17"/>
        <v>Chrysler Avenue over I-35</v>
      </c>
      <c r="C44" s="24">
        <f t="shared" si="9"/>
        <v>648973.68300668686</v>
      </c>
      <c r="G44" s="24">
        <f t="shared" ref="G44:AF44" si="18">G22*G$34</f>
        <v>0</v>
      </c>
      <c r="H44" s="24">
        <f t="shared" si="18"/>
        <v>0</v>
      </c>
      <c r="I44" s="24">
        <f t="shared" si="18"/>
        <v>0</v>
      </c>
      <c r="J44" s="24">
        <f t="shared" si="18"/>
        <v>330667.76654381049</v>
      </c>
      <c r="K44" s="24">
        <f t="shared" si="18"/>
        <v>318305.91646287643</v>
      </c>
      <c r="L44" s="24">
        <f t="shared" si="18"/>
        <v>0</v>
      </c>
      <c r="M44" s="24">
        <f t="shared" si="18"/>
        <v>0</v>
      </c>
      <c r="N44" s="24">
        <f t="shared" si="18"/>
        <v>0</v>
      </c>
      <c r="O44" s="24">
        <f t="shared" si="18"/>
        <v>0</v>
      </c>
      <c r="P44" s="24">
        <f t="shared" si="18"/>
        <v>0</v>
      </c>
      <c r="Q44" s="24">
        <f t="shared" si="18"/>
        <v>0</v>
      </c>
      <c r="R44" s="24">
        <f t="shared" si="18"/>
        <v>0</v>
      </c>
      <c r="S44" s="24">
        <f t="shared" si="18"/>
        <v>0</v>
      </c>
      <c r="T44" s="24">
        <f t="shared" si="18"/>
        <v>0</v>
      </c>
      <c r="U44" s="24">
        <f t="shared" si="18"/>
        <v>0</v>
      </c>
      <c r="V44" s="24">
        <f t="shared" si="18"/>
        <v>0</v>
      </c>
      <c r="W44" s="24">
        <f t="shared" si="18"/>
        <v>0</v>
      </c>
      <c r="X44" s="24">
        <f t="shared" si="18"/>
        <v>0</v>
      </c>
      <c r="Y44" s="24">
        <f t="shared" si="18"/>
        <v>0</v>
      </c>
      <c r="Z44" s="24">
        <f t="shared" si="18"/>
        <v>0</v>
      </c>
      <c r="AA44" s="24">
        <f t="shared" si="18"/>
        <v>0</v>
      </c>
      <c r="AB44" s="24">
        <f t="shared" si="18"/>
        <v>0</v>
      </c>
      <c r="AC44" s="24">
        <f t="shared" si="18"/>
        <v>0</v>
      </c>
      <c r="AD44" s="24">
        <f t="shared" si="18"/>
        <v>0</v>
      </c>
      <c r="AE44" s="24">
        <f t="shared" si="18"/>
        <v>0</v>
      </c>
      <c r="AF44" s="24">
        <f t="shared" si="18"/>
        <v>0</v>
      </c>
    </row>
    <row r="45" spans="1:32">
      <c r="A45" s="98">
        <f t="shared" ref="A45:B45" si="19">A23</f>
        <v>15147</v>
      </c>
      <c r="B45" s="28" t="str">
        <f t="shared" si="19"/>
        <v>Ferguson Avenue over I-35</v>
      </c>
      <c r="C45" s="24">
        <f t="shared" si="9"/>
        <v>650875.92695952626</v>
      </c>
      <c r="G45" s="24">
        <f t="shared" ref="G45:AF45" si="20">G23*G$34</f>
        <v>0</v>
      </c>
      <c r="H45" s="24">
        <f t="shared" si="20"/>
        <v>0</v>
      </c>
      <c r="I45" s="24">
        <f t="shared" si="20"/>
        <v>0</v>
      </c>
      <c r="J45" s="24">
        <f t="shared" si="20"/>
        <v>331637.00578382501</v>
      </c>
      <c r="K45" s="24">
        <f t="shared" si="20"/>
        <v>319238.92117570119</v>
      </c>
      <c r="L45" s="24">
        <f t="shared" si="20"/>
        <v>0</v>
      </c>
      <c r="M45" s="24">
        <f t="shared" si="20"/>
        <v>0</v>
      </c>
      <c r="N45" s="24">
        <f t="shared" si="20"/>
        <v>0</v>
      </c>
      <c r="O45" s="24">
        <f t="shared" si="20"/>
        <v>0</v>
      </c>
      <c r="P45" s="24">
        <f t="shared" si="20"/>
        <v>0</v>
      </c>
      <c r="Q45" s="24">
        <f t="shared" si="20"/>
        <v>0</v>
      </c>
      <c r="R45" s="24">
        <f t="shared" si="20"/>
        <v>0</v>
      </c>
      <c r="S45" s="24">
        <f t="shared" si="20"/>
        <v>0</v>
      </c>
      <c r="T45" s="24">
        <f t="shared" si="20"/>
        <v>0</v>
      </c>
      <c r="U45" s="24">
        <f t="shared" si="20"/>
        <v>0</v>
      </c>
      <c r="V45" s="24">
        <f t="shared" si="20"/>
        <v>0</v>
      </c>
      <c r="W45" s="24">
        <f t="shared" si="20"/>
        <v>0</v>
      </c>
      <c r="X45" s="24">
        <f t="shared" si="20"/>
        <v>0</v>
      </c>
      <c r="Y45" s="24">
        <f t="shared" si="20"/>
        <v>0</v>
      </c>
      <c r="Z45" s="24">
        <f t="shared" si="20"/>
        <v>0</v>
      </c>
      <c r="AA45" s="24">
        <f t="shared" si="20"/>
        <v>0</v>
      </c>
      <c r="AB45" s="24">
        <f t="shared" si="20"/>
        <v>0</v>
      </c>
      <c r="AC45" s="24">
        <f t="shared" si="20"/>
        <v>0</v>
      </c>
      <c r="AD45" s="24">
        <f t="shared" si="20"/>
        <v>0</v>
      </c>
      <c r="AE45" s="24">
        <f t="shared" si="20"/>
        <v>0</v>
      </c>
      <c r="AF45" s="24">
        <f t="shared" si="20"/>
        <v>0</v>
      </c>
    </row>
    <row r="46" spans="1:32">
      <c r="A46" s="98">
        <f t="shared" ref="A46:B46" si="21">A24</f>
        <v>15149</v>
      </c>
      <c r="B46" s="28" t="str">
        <f t="shared" si="21"/>
        <v>Adobe Road over I-35</v>
      </c>
      <c r="C46" s="24">
        <f t="shared" si="9"/>
        <v>818092.22871863726</v>
      </c>
      <c r="G46" s="24">
        <f t="shared" ref="G46:AF46" si="22">G24*G$34</f>
        <v>0</v>
      </c>
      <c r="H46" s="24">
        <f t="shared" si="22"/>
        <v>0</v>
      </c>
      <c r="I46" s="24">
        <f t="shared" si="22"/>
        <v>0</v>
      </c>
      <c r="J46" s="24">
        <f t="shared" si="22"/>
        <v>416837.75040605554</v>
      </c>
      <c r="K46" s="24">
        <f t="shared" si="22"/>
        <v>401254.47831258178</v>
      </c>
      <c r="L46" s="24">
        <f t="shared" si="22"/>
        <v>0</v>
      </c>
      <c r="M46" s="24">
        <f t="shared" si="22"/>
        <v>0</v>
      </c>
      <c r="N46" s="24">
        <f t="shared" si="22"/>
        <v>0</v>
      </c>
      <c r="O46" s="24">
        <f t="shared" si="22"/>
        <v>0</v>
      </c>
      <c r="P46" s="24">
        <f t="shared" si="22"/>
        <v>0</v>
      </c>
      <c r="Q46" s="24">
        <f t="shared" si="22"/>
        <v>0</v>
      </c>
      <c r="R46" s="24">
        <f t="shared" si="22"/>
        <v>0</v>
      </c>
      <c r="S46" s="24">
        <f t="shared" si="22"/>
        <v>0</v>
      </c>
      <c r="T46" s="24">
        <f t="shared" si="22"/>
        <v>0</v>
      </c>
      <c r="U46" s="24">
        <f t="shared" si="22"/>
        <v>0</v>
      </c>
      <c r="V46" s="24">
        <f t="shared" si="22"/>
        <v>0</v>
      </c>
      <c r="W46" s="24">
        <f t="shared" si="22"/>
        <v>0</v>
      </c>
      <c r="X46" s="24">
        <f t="shared" si="22"/>
        <v>0</v>
      </c>
      <c r="Y46" s="24">
        <f t="shared" si="22"/>
        <v>0</v>
      </c>
      <c r="Z46" s="24">
        <f t="shared" si="22"/>
        <v>0</v>
      </c>
      <c r="AA46" s="24">
        <f t="shared" si="22"/>
        <v>0</v>
      </c>
      <c r="AB46" s="24">
        <f t="shared" si="22"/>
        <v>0</v>
      </c>
      <c r="AC46" s="24">
        <f t="shared" si="22"/>
        <v>0</v>
      </c>
      <c r="AD46" s="24">
        <f t="shared" si="22"/>
        <v>0</v>
      </c>
      <c r="AE46" s="24">
        <f t="shared" si="22"/>
        <v>0</v>
      </c>
      <c r="AF46" s="24">
        <f t="shared" si="22"/>
        <v>0</v>
      </c>
    </row>
    <row r="47" spans="1:32">
      <c r="A47" s="99" t="s">
        <v>185</v>
      </c>
      <c r="B47" s="28"/>
      <c r="C47" s="87">
        <f>SUM(C39:C46)</f>
        <v>5395057.8178711785</v>
      </c>
      <c r="G47" s="87">
        <f>SUM(G39:G46)</f>
        <v>0</v>
      </c>
      <c r="H47" s="87">
        <f t="shared" ref="H47:AF47" si="23">SUM(H39:H46)</f>
        <v>0</v>
      </c>
      <c r="I47" s="87">
        <f t="shared" si="23"/>
        <v>0</v>
      </c>
      <c r="J47" s="87">
        <f t="shared" si="23"/>
        <v>2748912.2682834659</v>
      </c>
      <c r="K47" s="87">
        <f t="shared" si="23"/>
        <v>2646145.5495877136</v>
      </c>
      <c r="L47" s="87">
        <f t="shared" si="23"/>
        <v>0</v>
      </c>
      <c r="M47" s="87">
        <f t="shared" si="23"/>
        <v>0</v>
      </c>
      <c r="N47" s="87">
        <f t="shared" si="23"/>
        <v>0</v>
      </c>
      <c r="O47" s="87">
        <f t="shared" si="23"/>
        <v>0</v>
      </c>
      <c r="P47" s="87">
        <f t="shared" si="23"/>
        <v>0</v>
      </c>
      <c r="Q47" s="87">
        <f t="shared" si="23"/>
        <v>0</v>
      </c>
      <c r="R47" s="87">
        <f t="shared" si="23"/>
        <v>0</v>
      </c>
      <c r="S47" s="87">
        <f t="shared" si="23"/>
        <v>0</v>
      </c>
      <c r="T47" s="87">
        <f t="shared" si="23"/>
        <v>0</v>
      </c>
      <c r="U47" s="87">
        <f t="shared" si="23"/>
        <v>0</v>
      </c>
      <c r="V47" s="87">
        <f t="shared" si="23"/>
        <v>0</v>
      </c>
      <c r="W47" s="87">
        <f t="shared" si="23"/>
        <v>0</v>
      </c>
      <c r="X47" s="87">
        <f t="shared" si="23"/>
        <v>0</v>
      </c>
      <c r="Y47" s="87">
        <f t="shared" si="23"/>
        <v>0</v>
      </c>
      <c r="Z47" s="87">
        <f t="shared" si="23"/>
        <v>0</v>
      </c>
      <c r="AA47" s="87">
        <f t="shared" si="23"/>
        <v>0</v>
      </c>
      <c r="AB47" s="87">
        <f t="shared" si="23"/>
        <v>0</v>
      </c>
      <c r="AC47" s="87">
        <f t="shared" si="23"/>
        <v>0</v>
      </c>
      <c r="AD47" s="87">
        <f t="shared" si="23"/>
        <v>0</v>
      </c>
      <c r="AE47" s="87">
        <f t="shared" si="23"/>
        <v>0</v>
      </c>
      <c r="AF47" s="87">
        <f t="shared" si="23"/>
        <v>0</v>
      </c>
    </row>
    <row r="48" spans="1:32">
      <c r="A48" s="97" t="str">
        <f>A26</f>
        <v>Kay County Bridge Reconstructions</v>
      </c>
      <c r="B48" s="89"/>
      <c r="AF48" s="10"/>
    </row>
    <row r="49" spans="1:34">
      <c r="A49" s="98">
        <f>'Project Information'!$A$26</f>
        <v>14408</v>
      </c>
      <c r="B49" s="28" t="str">
        <f>'Project Information'!$B$26</f>
        <v>I-35 SB over US 60</v>
      </c>
      <c r="C49" s="24">
        <f t="shared" ref="C49:C50" si="24">SUM(G49:AF49)</f>
        <v>4015233.6335247243</v>
      </c>
      <c r="G49" s="24">
        <f t="shared" ref="G49:AF49" si="25">G27*G$34</f>
        <v>0</v>
      </c>
      <c r="H49" s="24">
        <f t="shared" si="25"/>
        <v>0</v>
      </c>
      <c r="I49" s="24">
        <f t="shared" si="25"/>
        <v>0</v>
      </c>
      <c r="J49" s="24">
        <f t="shared" si="25"/>
        <v>2045858.5186350753</v>
      </c>
      <c r="K49" s="24">
        <f t="shared" si="25"/>
        <v>1969375.1148896492</v>
      </c>
      <c r="L49" s="24">
        <f t="shared" si="25"/>
        <v>0</v>
      </c>
      <c r="M49" s="24">
        <f t="shared" si="25"/>
        <v>0</v>
      </c>
      <c r="N49" s="24">
        <f t="shared" si="25"/>
        <v>0</v>
      </c>
      <c r="O49" s="24">
        <f t="shared" si="25"/>
        <v>0</v>
      </c>
      <c r="P49" s="24">
        <f t="shared" si="25"/>
        <v>0</v>
      </c>
      <c r="Q49" s="24">
        <f t="shared" si="25"/>
        <v>0</v>
      </c>
      <c r="R49" s="24">
        <f t="shared" si="25"/>
        <v>0</v>
      </c>
      <c r="S49" s="24">
        <f t="shared" si="25"/>
        <v>0</v>
      </c>
      <c r="T49" s="24">
        <f t="shared" si="25"/>
        <v>0</v>
      </c>
      <c r="U49" s="24">
        <f t="shared" si="25"/>
        <v>0</v>
      </c>
      <c r="V49" s="24">
        <f t="shared" si="25"/>
        <v>0</v>
      </c>
      <c r="W49" s="24">
        <f t="shared" si="25"/>
        <v>0</v>
      </c>
      <c r="X49" s="24">
        <f t="shared" si="25"/>
        <v>0</v>
      </c>
      <c r="Y49" s="24">
        <f t="shared" si="25"/>
        <v>0</v>
      </c>
      <c r="Z49" s="24">
        <f t="shared" si="25"/>
        <v>0</v>
      </c>
      <c r="AA49" s="24">
        <f t="shared" si="25"/>
        <v>0</v>
      </c>
      <c r="AB49" s="24">
        <f t="shared" si="25"/>
        <v>0</v>
      </c>
      <c r="AC49" s="24">
        <f t="shared" si="25"/>
        <v>0</v>
      </c>
      <c r="AD49" s="24">
        <f t="shared" si="25"/>
        <v>0</v>
      </c>
      <c r="AE49" s="24">
        <f t="shared" si="25"/>
        <v>0</v>
      </c>
      <c r="AF49" s="24">
        <f t="shared" si="25"/>
        <v>0</v>
      </c>
    </row>
    <row r="50" spans="1:34">
      <c r="A50" s="98">
        <f>'Project Information'!$A$27</f>
        <v>14409</v>
      </c>
      <c r="B50" s="28" t="str">
        <f>'Project Information'!$B$27</f>
        <v>I-35 NB over US 60</v>
      </c>
      <c r="C50" s="24">
        <f t="shared" si="24"/>
        <v>4015595.965706218</v>
      </c>
      <c r="G50" s="24">
        <f t="shared" ref="G50:AF50" si="26">G28*G$34</f>
        <v>0</v>
      </c>
      <c r="H50" s="24">
        <f t="shared" si="26"/>
        <v>0</v>
      </c>
      <c r="I50" s="24">
        <f t="shared" si="26"/>
        <v>0</v>
      </c>
      <c r="J50" s="24">
        <f t="shared" si="26"/>
        <v>2046043.1356331734</v>
      </c>
      <c r="K50" s="24">
        <f t="shared" si="26"/>
        <v>1969552.8300730446</v>
      </c>
      <c r="L50" s="24">
        <f t="shared" si="26"/>
        <v>0</v>
      </c>
      <c r="M50" s="24">
        <f t="shared" si="26"/>
        <v>0</v>
      </c>
      <c r="N50" s="24">
        <f t="shared" si="26"/>
        <v>0</v>
      </c>
      <c r="O50" s="24">
        <f t="shared" si="26"/>
        <v>0</v>
      </c>
      <c r="P50" s="24">
        <f t="shared" si="26"/>
        <v>0</v>
      </c>
      <c r="Q50" s="24">
        <f t="shared" si="26"/>
        <v>0</v>
      </c>
      <c r="R50" s="24">
        <f t="shared" si="26"/>
        <v>0</v>
      </c>
      <c r="S50" s="24">
        <f t="shared" si="26"/>
        <v>0</v>
      </c>
      <c r="T50" s="24">
        <f t="shared" si="26"/>
        <v>0</v>
      </c>
      <c r="U50" s="24">
        <f t="shared" si="26"/>
        <v>0</v>
      </c>
      <c r="V50" s="24">
        <f t="shared" si="26"/>
        <v>0</v>
      </c>
      <c r="W50" s="24">
        <f t="shared" si="26"/>
        <v>0</v>
      </c>
      <c r="X50" s="24">
        <f t="shared" si="26"/>
        <v>0</v>
      </c>
      <c r="Y50" s="24">
        <f t="shared" si="26"/>
        <v>0</v>
      </c>
      <c r="Z50" s="24">
        <f t="shared" si="26"/>
        <v>0</v>
      </c>
      <c r="AA50" s="24">
        <f t="shared" si="26"/>
        <v>0</v>
      </c>
      <c r="AB50" s="24">
        <f t="shared" si="26"/>
        <v>0</v>
      </c>
      <c r="AC50" s="24">
        <f t="shared" si="26"/>
        <v>0</v>
      </c>
      <c r="AD50" s="24">
        <f t="shared" si="26"/>
        <v>0</v>
      </c>
      <c r="AE50" s="24">
        <f t="shared" si="26"/>
        <v>0</v>
      </c>
      <c r="AF50" s="24">
        <f t="shared" si="26"/>
        <v>0</v>
      </c>
    </row>
    <row r="51" spans="1:34">
      <c r="A51" s="99" t="s">
        <v>185</v>
      </c>
      <c r="B51" s="28"/>
      <c r="C51" s="87">
        <f>SUM(C49:C50)</f>
        <v>8030829.5992309423</v>
      </c>
      <c r="G51" s="87">
        <f>SUM(G49:G50)</f>
        <v>0</v>
      </c>
      <c r="H51" s="87">
        <f t="shared" ref="H51:AF51" si="27">SUM(H49:H50)</f>
        <v>0</v>
      </c>
      <c r="I51" s="87">
        <f t="shared" si="27"/>
        <v>0</v>
      </c>
      <c r="J51" s="87">
        <f t="shared" si="27"/>
        <v>4091901.6542682489</v>
      </c>
      <c r="K51" s="87">
        <f t="shared" si="27"/>
        <v>3938927.9449626938</v>
      </c>
      <c r="L51" s="87">
        <f t="shared" si="27"/>
        <v>0</v>
      </c>
      <c r="M51" s="87">
        <f t="shared" si="27"/>
        <v>0</v>
      </c>
      <c r="N51" s="87">
        <f t="shared" si="27"/>
        <v>0</v>
      </c>
      <c r="O51" s="87">
        <f t="shared" si="27"/>
        <v>0</v>
      </c>
      <c r="P51" s="87">
        <f t="shared" si="27"/>
        <v>0</v>
      </c>
      <c r="Q51" s="87">
        <f t="shared" si="27"/>
        <v>0</v>
      </c>
      <c r="R51" s="87">
        <f t="shared" si="27"/>
        <v>0</v>
      </c>
      <c r="S51" s="87">
        <f t="shared" si="27"/>
        <v>0</v>
      </c>
      <c r="T51" s="87">
        <f t="shared" si="27"/>
        <v>0</v>
      </c>
      <c r="U51" s="87">
        <f t="shared" si="27"/>
        <v>0</v>
      </c>
      <c r="V51" s="87">
        <f t="shared" si="27"/>
        <v>0</v>
      </c>
      <c r="W51" s="87">
        <f t="shared" si="27"/>
        <v>0</v>
      </c>
      <c r="X51" s="87">
        <f t="shared" si="27"/>
        <v>0</v>
      </c>
      <c r="Y51" s="87">
        <f t="shared" si="27"/>
        <v>0</v>
      </c>
      <c r="Z51" s="87">
        <f t="shared" si="27"/>
        <v>0</v>
      </c>
      <c r="AA51" s="87">
        <f t="shared" si="27"/>
        <v>0</v>
      </c>
      <c r="AB51" s="87">
        <f t="shared" si="27"/>
        <v>0</v>
      </c>
      <c r="AC51" s="87">
        <f t="shared" si="27"/>
        <v>0</v>
      </c>
      <c r="AD51" s="87">
        <f t="shared" si="27"/>
        <v>0</v>
      </c>
      <c r="AE51" s="87">
        <f t="shared" si="27"/>
        <v>0</v>
      </c>
      <c r="AF51" s="87">
        <f t="shared" si="27"/>
        <v>0</v>
      </c>
    </row>
    <row r="52" spans="1:34">
      <c r="A52" s="100" t="s">
        <v>0</v>
      </c>
      <c r="C52" s="25">
        <f>C47+C51</f>
        <v>13425887.417102121</v>
      </c>
      <c r="G52" s="25">
        <f>G47+G51</f>
        <v>0</v>
      </c>
      <c r="H52" s="25">
        <f t="shared" ref="H52:AF52" si="28">H47+H51</f>
        <v>0</v>
      </c>
      <c r="I52" s="25">
        <f t="shared" si="28"/>
        <v>0</v>
      </c>
      <c r="J52" s="25">
        <f t="shared" si="28"/>
        <v>6840813.9225517148</v>
      </c>
      <c r="K52" s="25">
        <f t="shared" si="28"/>
        <v>6585073.4945504069</v>
      </c>
      <c r="L52" s="25">
        <f t="shared" si="28"/>
        <v>0</v>
      </c>
      <c r="M52" s="25">
        <f t="shared" si="28"/>
        <v>0</v>
      </c>
      <c r="N52" s="25">
        <f t="shared" si="28"/>
        <v>0</v>
      </c>
      <c r="O52" s="25">
        <f t="shared" si="28"/>
        <v>0</v>
      </c>
      <c r="P52" s="25">
        <f t="shared" si="28"/>
        <v>0</v>
      </c>
      <c r="Q52" s="25">
        <f t="shared" si="28"/>
        <v>0</v>
      </c>
      <c r="R52" s="25">
        <f t="shared" si="28"/>
        <v>0</v>
      </c>
      <c r="S52" s="25">
        <f t="shared" si="28"/>
        <v>0</v>
      </c>
      <c r="T52" s="25">
        <f t="shared" si="28"/>
        <v>0</v>
      </c>
      <c r="U52" s="25">
        <f t="shared" si="28"/>
        <v>0</v>
      </c>
      <c r="V52" s="25">
        <f t="shared" si="28"/>
        <v>0</v>
      </c>
      <c r="W52" s="25">
        <f t="shared" si="28"/>
        <v>0</v>
      </c>
      <c r="X52" s="25">
        <f t="shared" si="28"/>
        <v>0</v>
      </c>
      <c r="Y52" s="25">
        <f t="shared" si="28"/>
        <v>0</v>
      </c>
      <c r="Z52" s="25">
        <f t="shared" si="28"/>
        <v>0</v>
      </c>
      <c r="AA52" s="25">
        <f t="shared" si="28"/>
        <v>0</v>
      </c>
      <c r="AB52" s="25">
        <f t="shared" si="28"/>
        <v>0</v>
      </c>
      <c r="AC52" s="25">
        <f t="shared" si="28"/>
        <v>0</v>
      </c>
      <c r="AD52" s="25">
        <f t="shared" si="28"/>
        <v>0</v>
      </c>
      <c r="AE52" s="25">
        <f t="shared" si="28"/>
        <v>0</v>
      </c>
      <c r="AF52" s="25">
        <f t="shared" si="28"/>
        <v>0</v>
      </c>
    </row>
    <row r="53" spans="1:34">
      <c r="A53" s="100"/>
      <c r="C53" s="25"/>
      <c r="AF53" s="10"/>
    </row>
    <row r="54" spans="1:34">
      <c r="A54" s="100"/>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row>
    <row r="55" spans="1:34">
      <c r="A55" s="35" t="s">
        <v>90</v>
      </c>
      <c r="B55" s="35"/>
      <c r="C55" s="35"/>
      <c r="D55" s="35"/>
      <c r="E55" s="35"/>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row>
    <row r="56" spans="1:34" s="11" customFormat="1">
      <c r="A56" s="92"/>
      <c r="B56" s="92"/>
      <c r="C56" s="92"/>
      <c r="D56" s="92"/>
      <c r="E56" s="92"/>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row>
    <row r="57" spans="1:34">
      <c r="A57" s="29" t="s">
        <v>77</v>
      </c>
      <c r="B57" s="4" t="s">
        <v>78</v>
      </c>
      <c r="C57" s="156" t="s">
        <v>94</v>
      </c>
      <c r="D57" s="156" t="s">
        <v>254</v>
      </c>
      <c r="E57" s="156" t="s">
        <v>151</v>
      </c>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row>
    <row r="58" spans="1:34">
      <c r="A58" s="29"/>
      <c r="B58" s="4"/>
      <c r="C58" s="156"/>
      <c r="D58" s="92"/>
      <c r="E58" s="38" t="s">
        <v>92</v>
      </c>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row>
    <row r="59" spans="1:34" ht="15" customHeight="1">
      <c r="A59" s="97" t="str">
        <f t="shared" ref="A59:A67" si="29">A16</f>
        <v>Kay County Bridge Raises</v>
      </c>
      <c r="B59" s="89"/>
      <c r="H59" s="38"/>
      <c r="I59" s="38"/>
      <c r="J59" s="38"/>
      <c r="K59" s="38"/>
      <c r="L59" s="38"/>
      <c r="M59" s="38"/>
      <c r="N59" s="38"/>
      <c r="O59" s="38"/>
      <c r="P59" s="38"/>
      <c r="Q59" s="38"/>
      <c r="R59" s="38"/>
      <c r="S59" s="38"/>
      <c r="T59" s="38"/>
      <c r="U59" s="38"/>
      <c r="V59" s="38"/>
      <c r="W59" s="38"/>
      <c r="X59" s="38"/>
      <c r="Y59" s="38"/>
      <c r="Z59" s="38"/>
      <c r="AA59" s="38"/>
      <c r="AB59" s="38"/>
      <c r="AC59" s="38"/>
      <c r="AD59" s="38"/>
      <c r="AE59" s="38"/>
    </row>
    <row r="60" spans="1:34" s="11" customFormat="1" ht="15" customHeight="1">
      <c r="A60" s="98">
        <f t="shared" si="29"/>
        <v>14155</v>
      </c>
      <c r="B60" s="28" t="str">
        <f t="shared" ref="B60:B67" si="30">B17</f>
        <v>Indian Road over I-35</v>
      </c>
      <c r="C60" s="199">
        <v>1958</v>
      </c>
      <c r="D60" s="199">
        <v>2021</v>
      </c>
      <c r="E60" s="141">
        <v>90</v>
      </c>
      <c r="G60" s="66"/>
      <c r="H60" s="9"/>
      <c r="I60" s="9"/>
      <c r="J60" s="9"/>
      <c r="K60" s="9"/>
      <c r="L60" s="9"/>
      <c r="M60" s="9"/>
      <c r="N60" s="9"/>
      <c r="O60" s="9"/>
      <c r="P60" s="9"/>
      <c r="Q60" s="9"/>
      <c r="R60" s="9"/>
      <c r="S60" s="9"/>
      <c r="T60" s="9"/>
      <c r="U60" s="9"/>
      <c r="V60" s="9"/>
      <c r="W60" s="9"/>
      <c r="X60" s="9"/>
      <c r="Y60" s="9"/>
      <c r="Z60" s="9"/>
      <c r="AA60" s="9"/>
      <c r="AB60" s="9"/>
      <c r="AC60" s="9"/>
      <c r="AD60" s="9"/>
      <c r="AE60" s="9"/>
      <c r="AF60" s="143">
        <f t="shared" ref="AF60:AF67" si="31">$E17*($E60-($AE$9-$C60))/$E60</f>
        <v>63295.944444444445</v>
      </c>
      <c r="AH60" s="47"/>
    </row>
    <row r="61" spans="1:34" ht="15" customHeight="1">
      <c r="A61" s="98">
        <f t="shared" si="29"/>
        <v>14429</v>
      </c>
      <c r="B61" s="28" t="str">
        <f t="shared" si="30"/>
        <v>North Avenue over I-35</v>
      </c>
      <c r="C61" s="199">
        <v>1959</v>
      </c>
      <c r="D61" s="199">
        <v>2021</v>
      </c>
      <c r="E61" s="141">
        <v>90</v>
      </c>
      <c r="G61" s="66"/>
      <c r="AF61" s="143">
        <f t="shared" si="31"/>
        <v>67890.933333333334</v>
      </c>
      <c r="AH61" s="79"/>
    </row>
    <row r="62" spans="1:34">
      <c r="A62" s="98">
        <f t="shared" si="29"/>
        <v>14435</v>
      </c>
      <c r="B62" s="28" t="str">
        <f t="shared" si="30"/>
        <v>Highland Avenue over I-35</v>
      </c>
      <c r="C62" s="199">
        <v>1959</v>
      </c>
      <c r="D62" s="199">
        <v>2021</v>
      </c>
      <c r="E62" s="141">
        <v>90</v>
      </c>
      <c r="G62" s="66"/>
      <c r="AF62" s="143">
        <f t="shared" si="31"/>
        <v>66571.822222222225</v>
      </c>
      <c r="AH62" s="79"/>
    </row>
    <row r="63" spans="1:34">
      <c r="A63" s="98">
        <f t="shared" si="29"/>
        <v>14437</v>
      </c>
      <c r="B63" s="28" t="str">
        <f t="shared" si="30"/>
        <v>Hartford Avenue over I-35</v>
      </c>
      <c r="C63" s="199">
        <v>1959</v>
      </c>
      <c r="D63" s="199">
        <v>2021</v>
      </c>
      <c r="E63" s="141">
        <v>90</v>
      </c>
      <c r="G63" s="66"/>
      <c r="AF63" s="143">
        <f t="shared" si="31"/>
        <v>66948.711111111115</v>
      </c>
      <c r="AH63" s="79"/>
    </row>
    <row r="64" spans="1:34">
      <c r="A64" s="98">
        <f t="shared" si="29"/>
        <v>15145</v>
      </c>
      <c r="B64" s="28" t="str">
        <f t="shared" si="30"/>
        <v>Coleman Road over I-35</v>
      </c>
      <c r="C64" s="199">
        <v>1960</v>
      </c>
      <c r="D64" s="199">
        <v>2021</v>
      </c>
      <c r="E64" s="141">
        <v>90</v>
      </c>
      <c r="G64" s="66"/>
      <c r="AF64" s="143">
        <f t="shared" si="31"/>
        <v>75518.7</v>
      </c>
      <c r="AH64" s="79"/>
    </row>
    <row r="65" spans="1:34">
      <c r="A65" s="98">
        <f t="shared" si="29"/>
        <v>15146</v>
      </c>
      <c r="B65" s="28" t="str">
        <f t="shared" si="30"/>
        <v>Chrysler Avenue over I-35</v>
      </c>
      <c r="C65" s="199">
        <v>1960</v>
      </c>
      <c r="D65" s="199">
        <v>2021</v>
      </c>
      <c r="E65" s="141">
        <v>90</v>
      </c>
      <c r="G65" s="66"/>
      <c r="AF65" s="143">
        <f t="shared" si="31"/>
        <v>75942.7</v>
      </c>
      <c r="AH65" s="79"/>
    </row>
    <row r="66" spans="1:34">
      <c r="A66" s="98">
        <f t="shared" si="29"/>
        <v>15147</v>
      </c>
      <c r="B66" s="28" t="str">
        <f t="shared" si="30"/>
        <v>Ferguson Avenue over I-35</v>
      </c>
      <c r="C66" s="199">
        <v>1960</v>
      </c>
      <c r="D66" s="199">
        <v>2021</v>
      </c>
      <c r="E66" s="141">
        <v>90</v>
      </c>
      <c r="G66" s="66"/>
      <c r="AF66" s="143">
        <f t="shared" si="31"/>
        <v>76165.3</v>
      </c>
      <c r="AH66" s="79"/>
    </row>
    <row r="67" spans="1:34">
      <c r="A67" s="98">
        <f t="shared" si="29"/>
        <v>15149</v>
      </c>
      <c r="B67" s="28" t="str">
        <f t="shared" si="30"/>
        <v>Adobe Road over I-35</v>
      </c>
      <c r="C67" s="199">
        <v>1960</v>
      </c>
      <c r="D67" s="199">
        <v>2021</v>
      </c>
      <c r="E67" s="141">
        <v>90</v>
      </c>
      <c r="G67" s="66"/>
      <c r="AF67" s="143">
        <f t="shared" si="31"/>
        <v>95732.9</v>
      </c>
    </row>
    <row r="68" spans="1:34">
      <c r="A68" s="99" t="s">
        <v>185</v>
      </c>
      <c r="B68" s="28"/>
      <c r="C68" s="142"/>
      <c r="D68" s="142"/>
      <c r="E68" s="142"/>
      <c r="G68" s="87">
        <f>SUM(G60:G67)</f>
        <v>0</v>
      </c>
      <c r="H68" s="87">
        <f>SUM(H60:H67)</f>
        <v>0</v>
      </c>
      <c r="I68" s="87">
        <f t="shared" ref="I68" si="32">SUM(I60:I67)</f>
        <v>0</v>
      </c>
      <c r="J68" s="87">
        <f t="shared" ref="J68" si="33">SUM(J60:J67)</f>
        <v>0</v>
      </c>
      <c r="K68" s="87">
        <f t="shared" ref="K68" si="34">SUM(K60:K67)</f>
        <v>0</v>
      </c>
      <c r="L68" s="87">
        <f t="shared" ref="L68" si="35">SUM(L60:L67)</f>
        <v>0</v>
      </c>
      <c r="M68" s="87">
        <f t="shared" ref="M68" si="36">SUM(M60:M67)</f>
        <v>0</v>
      </c>
      <c r="N68" s="87">
        <f t="shared" ref="N68" si="37">SUM(N60:N67)</f>
        <v>0</v>
      </c>
      <c r="O68" s="87">
        <f t="shared" ref="O68" si="38">SUM(O60:O67)</f>
        <v>0</v>
      </c>
      <c r="P68" s="87">
        <f t="shared" ref="P68" si="39">SUM(P60:P67)</f>
        <v>0</v>
      </c>
      <c r="Q68" s="87">
        <f t="shared" ref="Q68" si="40">SUM(Q60:Q67)</f>
        <v>0</v>
      </c>
      <c r="R68" s="87">
        <f t="shared" ref="R68" si="41">SUM(R60:R67)</f>
        <v>0</v>
      </c>
      <c r="S68" s="87">
        <f t="shared" ref="S68" si="42">SUM(S60:S67)</f>
        <v>0</v>
      </c>
      <c r="T68" s="87">
        <f t="shared" ref="T68" si="43">SUM(T60:T67)</f>
        <v>0</v>
      </c>
      <c r="U68" s="87">
        <f t="shared" ref="U68" si="44">SUM(U60:U67)</f>
        <v>0</v>
      </c>
      <c r="V68" s="87">
        <f t="shared" ref="V68" si="45">SUM(V60:V67)</f>
        <v>0</v>
      </c>
      <c r="W68" s="87">
        <f t="shared" ref="W68" si="46">SUM(W60:W67)</f>
        <v>0</v>
      </c>
      <c r="X68" s="87">
        <f t="shared" ref="X68" si="47">SUM(X60:X67)</f>
        <v>0</v>
      </c>
      <c r="Y68" s="87">
        <f t="shared" ref="Y68" si="48">SUM(Y60:Y67)</f>
        <v>0</v>
      </c>
      <c r="Z68" s="87">
        <f t="shared" ref="Z68" si="49">SUM(Z60:Z67)</f>
        <v>0</v>
      </c>
      <c r="AA68" s="87">
        <f t="shared" ref="AA68" si="50">SUM(AA60:AA67)</f>
        <v>0</v>
      </c>
      <c r="AB68" s="87">
        <f t="shared" ref="AB68" si="51">SUM(AB60:AB67)</f>
        <v>0</v>
      </c>
      <c r="AC68" s="87">
        <f t="shared" ref="AC68" si="52">SUM(AC60:AC67)</f>
        <v>0</v>
      </c>
      <c r="AD68" s="87">
        <f t="shared" ref="AD68:AF68" si="53">SUM(AD60:AD67)</f>
        <v>0</v>
      </c>
      <c r="AE68" s="87">
        <f t="shared" si="53"/>
        <v>0</v>
      </c>
      <c r="AF68" s="87">
        <f t="shared" si="53"/>
        <v>588067.01111111115</v>
      </c>
    </row>
    <row r="69" spans="1:34">
      <c r="A69" s="97" t="str">
        <f>A26</f>
        <v>Kay County Bridge Reconstructions</v>
      </c>
      <c r="B69" s="89"/>
      <c r="C69" s="142"/>
      <c r="D69" s="142"/>
      <c r="E69" s="142"/>
    </row>
    <row r="70" spans="1:34">
      <c r="A70" s="98">
        <f>'Project Information'!$A$26</f>
        <v>14408</v>
      </c>
      <c r="B70" s="28" t="str">
        <f>'Project Information'!$B$26</f>
        <v>I-35 SB over US 60</v>
      </c>
      <c r="C70" s="199">
        <v>2021</v>
      </c>
      <c r="D70" s="199"/>
      <c r="E70" s="141">
        <v>75</v>
      </c>
      <c r="G70" s="66"/>
      <c r="AF70" s="143">
        <f>$E27*($E70-($AE$9-$C70))/$E70</f>
        <v>3445650.2666666666</v>
      </c>
    </row>
    <row r="71" spans="1:34">
      <c r="A71" s="98">
        <f>'Project Information'!$A$27</f>
        <v>14409</v>
      </c>
      <c r="B71" s="28" t="str">
        <f>'Project Information'!$B$27</f>
        <v>I-35 NB over US 60</v>
      </c>
      <c r="C71" s="199">
        <v>2021</v>
      </c>
      <c r="D71" s="199"/>
      <c r="E71" s="141">
        <v>75</v>
      </c>
      <c r="G71" s="66"/>
      <c r="AF71" s="143">
        <f>$E28*($E71-($AE$9-$C71))/$E71</f>
        <v>3445961.2</v>
      </c>
    </row>
    <row r="72" spans="1:34">
      <c r="A72" s="99" t="s">
        <v>185</v>
      </c>
      <c r="B72" s="28"/>
      <c r="C72" s="142"/>
      <c r="E72" s="142"/>
      <c r="G72" s="87">
        <f t="shared" ref="G72:AF72" si="54">SUM(G70:G71)</f>
        <v>0</v>
      </c>
      <c r="H72" s="87">
        <f t="shared" si="54"/>
        <v>0</v>
      </c>
      <c r="I72" s="87">
        <f t="shared" si="54"/>
        <v>0</v>
      </c>
      <c r="J72" s="87">
        <f t="shared" si="54"/>
        <v>0</v>
      </c>
      <c r="K72" s="87">
        <f t="shared" si="54"/>
        <v>0</v>
      </c>
      <c r="L72" s="87">
        <f t="shared" si="54"/>
        <v>0</v>
      </c>
      <c r="M72" s="87">
        <f t="shared" si="54"/>
        <v>0</v>
      </c>
      <c r="N72" s="87">
        <f t="shared" si="54"/>
        <v>0</v>
      </c>
      <c r="O72" s="87">
        <f t="shared" si="54"/>
        <v>0</v>
      </c>
      <c r="P72" s="87">
        <f t="shared" si="54"/>
        <v>0</v>
      </c>
      <c r="Q72" s="87">
        <f t="shared" si="54"/>
        <v>0</v>
      </c>
      <c r="R72" s="87">
        <f t="shared" si="54"/>
        <v>0</v>
      </c>
      <c r="S72" s="87">
        <f t="shared" si="54"/>
        <v>0</v>
      </c>
      <c r="T72" s="87">
        <f t="shared" si="54"/>
        <v>0</v>
      </c>
      <c r="U72" s="87">
        <f t="shared" si="54"/>
        <v>0</v>
      </c>
      <c r="V72" s="87">
        <f t="shared" si="54"/>
        <v>0</v>
      </c>
      <c r="W72" s="87">
        <f t="shared" si="54"/>
        <v>0</v>
      </c>
      <c r="X72" s="87">
        <f t="shared" si="54"/>
        <v>0</v>
      </c>
      <c r="Y72" s="87">
        <f t="shared" si="54"/>
        <v>0</v>
      </c>
      <c r="Z72" s="87">
        <f t="shared" si="54"/>
        <v>0</v>
      </c>
      <c r="AA72" s="87">
        <f t="shared" si="54"/>
        <v>0</v>
      </c>
      <c r="AB72" s="87">
        <f t="shared" si="54"/>
        <v>0</v>
      </c>
      <c r="AC72" s="87">
        <f t="shared" si="54"/>
        <v>0</v>
      </c>
      <c r="AD72" s="87">
        <f t="shared" si="54"/>
        <v>0</v>
      </c>
      <c r="AE72" s="87">
        <f t="shared" si="54"/>
        <v>0</v>
      </c>
      <c r="AF72" s="87">
        <f t="shared" si="54"/>
        <v>6891611.4666666668</v>
      </c>
    </row>
    <row r="73" spans="1:34">
      <c r="A73" s="100" t="s">
        <v>0</v>
      </c>
      <c r="G73" s="25">
        <f>SUM(G68+G72)</f>
        <v>0</v>
      </c>
      <c r="H73" s="25">
        <f t="shared" ref="H73:AF73" si="55">SUM(H68+H72)</f>
        <v>0</v>
      </c>
      <c r="I73" s="25">
        <f t="shared" si="55"/>
        <v>0</v>
      </c>
      <c r="J73" s="25">
        <f t="shared" si="55"/>
        <v>0</v>
      </c>
      <c r="K73" s="25">
        <f t="shared" si="55"/>
        <v>0</v>
      </c>
      <c r="L73" s="25">
        <f t="shared" si="55"/>
        <v>0</v>
      </c>
      <c r="M73" s="25">
        <f t="shared" si="55"/>
        <v>0</v>
      </c>
      <c r="N73" s="25">
        <f t="shared" si="55"/>
        <v>0</v>
      </c>
      <c r="O73" s="25">
        <f t="shared" si="55"/>
        <v>0</v>
      </c>
      <c r="P73" s="25">
        <f t="shared" si="55"/>
        <v>0</v>
      </c>
      <c r="Q73" s="25">
        <f t="shared" si="55"/>
        <v>0</v>
      </c>
      <c r="R73" s="25">
        <f t="shared" si="55"/>
        <v>0</v>
      </c>
      <c r="S73" s="25">
        <f t="shared" si="55"/>
        <v>0</v>
      </c>
      <c r="T73" s="25">
        <f t="shared" si="55"/>
        <v>0</v>
      </c>
      <c r="U73" s="25">
        <f t="shared" si="55"/>
        <v>0</v>
      </c>
      <c r="V73" s="25">
        <f t="shared" si="55"/>
        <v>0</v>
      </c>
      <c r="W73" s="25">
        <f t="shared" si="55"/>
        <v>0</v>
      </c>
      <c r="X73" s="25">
        <f t="shared" si="55"/>
        <v>0</v>
      </c>
      <c r="Y73" s="25">
        <f t="shared" si="55"/>
        <v>0</v>
      </c>
      <c r="Z73" s="25">
        <f t="shared" si="55"/>
        <v>0</v>
      </c>
      <c r="AA73" s="25">
        <f t="shared" si="55"/>
        <v>0</v>
      </c>
      <c r="AB73" s="25">
        <f t="shared" si="55"/>
        <v>0</v>
      </c>
      <c r="AC73" s="25">
        <f t="shared" si="55"/>
        <v>0</v>
      </c>
      <c r="AD73" s="25">
        <f t="shared" si="55"/>
        <v>0</v>
      </c>
      <c r="AE73" s="25">
        <f t="shared" si="55"/>
        <v>0</v>
      </c>
      <c r="AF73" s="25">
        <f t="shared" si="55"/>
        <v>7479678.4777777782</v>
      </c>
    </row>
    <row r="75" spans="1:34">
      <c r="A75" s="158" t="s">
        <v>114</v>
      </c>
      <c r="B75" s="159"/>
      <c r="C75" s="159"/>
      <c r="D75" s="159"/>
      <c r="E75" s="159"/>
      <c r="AF75" s="10"/>
    </row>
    <row r="76" spans="1:34" s="11" customFormat="1">
      <c r="A76" s="102" t="s">
        <v>115</v>
      </c>
      <c r="G76" s="106">
        <f>Assumptions!$G$38</f>
        <v>1</v>
      </c>
      <c r="H76" s="106">
        <f>Assumptions!$H$38</f>
        <v>0.93457943925233644</v>
      </c>
      <c r="I76" s="106">
        <f>Assumptions!$I$38</f>
        <v>0.87343872827321156</v>
      </c>
      <c r="J76" s="106">
        <f>Assumptions!$J$38</f>
        <v>0.81629787689085187</v>
      </c>
      <c r="K76" s="106">
        <f>Assumptions!$K$38</f>
        <v>0.7628952120475252</v>
      </c>
      <c r="L76" s="106">
        <f>Assumptions!$L$38</f>
        <v>0.71298617948366838</v>
      </c>
      <c r="M76" s="106">
        <f>Assumptions!$M$38</f>
        <v>0.66634222381651254</v>
      </c>
      <c r="N76" s="106">
        <f>Assumptions!$N$38</f>
        <v>0.62274974188459109</v>
      </c>
      <c r="O76" s="106">
        <f>Assumptions!$O$38</f>
        <v>0.5820091045650384</v>
      </c>
      <c r="P76" s="106">
        <f>Assumptions!$P$38</f>
        <v>0.54393374258414806</v>
      </c>
      <c r="Q76" s="106">
        <f>Assumptions!$Q$38</f>
        <v>0.5083492921347178</v>
      </c>
      <c r="R76" s="106">
        <f>Assumptions!$R$38</f>
        <v>0.47509279638758667</v>
      </c>
      <c r="S76" s="106">
        <f>Assumptions!$S$38</f>
        <v>0.44401195924073528</v>
      </c>
      <c r="T76" s="106">
        <f>Assumptions!$T$38</f>
        <v>0.41496444788853759</v>
      </c>
      <c r="U76" s="106">
        <f>Assumptions!$U$38</f>
        <v>0.3878172410173249</v>
      </c>
      <c r="V76" s="106">
        <f>Assumptions!$V$38</f>
        <v>0.36244601964235967</v>
      </c>
      <c r="W76" s="106">
        <f>Assumptions!$W$38</f>
        <v>0.33873459779659787</v>
      </c>
      <c r="X76" s="106">
        <f>Assumptions!$X$38</f>
        <v>0.31657439046411018</v>
      </c>
      <c r="Y76" s="106">
        <f>Assumptions!$Y$38</f>
        <v>0.29586391632159825</v>
      </c>
      <c r="Z76" s="106">
        <f>Assumptions!$Z$38</f>
        <v>0.27650833301083949</v>
      </c>
      <c r="AA76" s="106">
        <f>Assumptions!$AA$38</f>
        <v>0.2584190028138687</v>
      </c>
      <c r="AB76" s="106">
        <f>Assumptions!$AB$38</f>
        <v>0.24151308674193336</v>
      </c>
      <c r="AC76" s="106">
        <f>Assumptions!$AC$38</f>
        <v>0.22571316517937698</v>
      </c>
      <c r="AD76" s="106">
        <f>Assumptions!$AD$38</f>
        <v>0.21094688334521211</v>
      </c>
      <c r="AE76" s="106">
        <f>Assumptions!$AE$38</f>
        <v>0.19714661994879637</v>
      </c>
      <c r="AF76" s="106">
        <f>Assumptions!$AF$38</f>
        <v>0.18424917752223957</v>
      </c>
    </row>
    <row r="77" spans="1:34" s="11" customFormat="1">
      <c r="A77" s="102"/>
      <c r="AF77" s="47"/>
    </row>
    <row r="78" spans="1:34">
      <c r="A78" s="29" t="s">
        <v>77</v>
      </c>
      <c r="B78" s="4" t="s">
        <v>78</v>
      </c>
    </row>
    <row r="79" spans="1:34">
      <c r="A79" s="29"/>
      <c r="B79" s="4"/>
    </row>
    <row r="80" spans="1:34">
      <c r="A80" s="97" t="str">
        <f>A59</f>
        <v>Kay County Bridge Raises</v>
      </c>
      <c r="B80" s="89"/>
      <c r="AF80" s="10"/>
    </row>
    <row r="81" spans="1:32">
      <c r="A81" s="98">
        <f>A60</f>
        <v>14155</v>
      </c>
      <c r="B81" s="28" t="str">
        <f>B60</f>
        <v>Indian Road over I-35</v>
      </c>
      <c r="C81" s="24">
        <f>SUM(G81:AF81)</f>
        <v>11662.225704382257</v>
      </c>
      <c r="G81" s="24">
        <f>G60*G$76</f>
        <v>0</v>
      </c>
      <c r="H81" s="24">
        <f t="shared" ref="H81:AF88" si="56">H60*H$76</f>
        <v>0</v>
      </c>
      <c r="I81" s="24">
        <f t="shared" si="56"/>
        <v>0</v>
      </c>
      <c r="J81" s="24">
        <f t="shared" si="56"/>
        <v>0</v>
      </c>
      <c r="K81" s="24">
        <f t="shared" si="56"/>
        <v>0</v>
      </c>
      <c r="L81" s="24">
        <f t="shared" si="56"/>
        <v>0</v>
      </c>
      <c r="M81" s="24">
        <f t="shared" si="56"/>
        <v>0</v>
      </c>
      <c r="N81" s="24">
        <f t="shared" si="56"/>
        <v>0</v>
      </c>
      <c r="O81" s="24">
        <f t="shared" si="56"/>
        <v>0</v>
      </c>
      <c r="P81" s="24">
        <f t="shared" si="56"/>
        <v>0</v>
      </c>
      <c r="Q81" s="24">
        <f t="shared" si="56"/>
        <v>0</v>
      </c>
      <c r="R81" s="24">
        <f t="shared" si="56"/>
        <v>0</v>
      </c>
      <c r="S81" s="24">
        <f t="shared" si="56"/>
        <v>0</v>
      </c>
      <c r="T81" s="24">
        <f t="shared" si="56"/>
        <v>0</v>
      </c>
      <c r="U81" s="24">
        <f t="shared" si="56"/>
        <v>0</v>
      </c>
      <c r="V81" s="24">
        <f t="shared" si="56"/>
        <v>0</v>
      </c>
      <c r="W81" s="24">
        <f t="shared" si="56"/>
        <v>0</v>
      </c>
      <c r="X81" s="24">
        <f t="shared" si="56"/>
        <v>0</v>
      </c>
      <c r="Y81" s="24">
        <f t="shared" si="56"/>
        <v>0</v>
      </c>
      <c r="Z81" s="24">
        <f t="shared" si="56"/>
        <v>0</v>
      </c>
      <c r="AA81" s="24">
        <f t="shared" si="56"/>
        <v>0</v>
      </c>
      <c r="AB81" s="24">
        <f t="shared" si="56"/>
        <v>0</v>
      </c>
      <c r="AC81" s="24">
        <f t="shared" si="56"/>
        <v>0</v>
      </c>
      <c r="AD81" s="24">
        <f t="shared" si="56"/>
        <v>0</v>
      </c>
      <c r="AE81" s="24">
        <f t="shared" si="56"/>
        <v>0</v>
      </c>
      <c r="AF81" s="24">
        <f t="shared" si="56"/>
        <v>11662.225704382257</v>
      </c>
    </row>
    <row r="82" spans="1:32">
      <c r="A82" s="98">
        <f t="shared" ref="A82:B82" si="57">A61</f>
        <v>14429</v>
      </c>
      <c r="B82" s="28" t="str">
        <f t="shared" si="57"/>
        <v>North Avenue over I-35</v>
      </c>
      <c r="C82" s="24">
        <f t="shared" ref="C82:C88" si="58">SUM(G82:AF82)</f>
        <v>12508.848627883865</v>
      </c>
      <c r="G82" s="24">
        <f t="shared" ref="G82:V88" si="59">G61*G$76</f>
        <v>0</v>
      </c>
      <c r="H82" s="24">
        <f t="shared" si="59"/>
        <v>0</v>
      </c>
      <c r="I82" s="24">
        <f t="shared" si="59"/>
        <v>0</v>
      </c>
      <c r="J82" s="24">
        <f t="shared" si="59"/>
        <v>0</v>
      </c>
      <c r="K82" s="24">
        <f t="shared" si="59"/>
        <v>0</v>
      </c>
      <c r="L82" s="24">
        <f t="shared" si="59"/>
        <v>0</v>
      </c>
      <c r="M82" s="24">
        <f t="shared" si="59"/>
        <v>0</v>
      </c>
      <c r="N82" s="24">
        <f t="shared" si="59"/>
        <v>0</v>
      </c>
      <c r="O82" s="24">
        <f t="shared" si="59"/>
        <v>0</v>
      </c>
      <c r="P82" s="24">
        <f t="shared" si="59"/>
        <v>0</v>
      </c>
      <c r="Q82" s="24">
        <f t="shared" si="59"/>
        <v>0</v>
      </c>
      <c r="R82" s="24">
        <f t="shared" si="59"/>
        <v>0</v>
      </c>
      <c r="S82" s="24">
        <f t="shared" si="59"/>
        <v>0</v>
      </c>
      <c r="T82" s="24">
        <f t="shared" si="59"/>
        <v>0</v>
      </c>
      <c r="U82" s="24">
        <f t="shared" si="59"/>
        <v>0</v>
      </c>
      <c r="V82" s="24">
        <f t="shared" si="59"/>
        <v>0</v>
      </c>
      <c r="W82" s="24">
        <f t="shared" si="56"/>
        <v>0</v>
      </c>
      <c r="X82" s="24">
        <f t="shared" si="56"/>
        <v>0</v>
      </c>
      <c r="Y82" s="24">
        <f t="shared" si="56"/>
        <v>0</v>
      </c>
      <c r="Z82" s="24">
        <f t="shared" si="56"/>
        <v>0</v>
      </c>
      <c r="AA82" s="24">
        <f t="shared" si="56"/>
        <v>0</v>
      </c>
      <c r="AB82" s="24">
        <f t="shared" si="56"/>
        <v>0</v>
      </c>
      <c r="AC82" s="24">
        <f t="shared" si="56"/>
        <v>0</v>
      </c>
      <c r="AD82" s="24">
        <f t="shared" si="56"/>
        <v>0</v>
      </c>
      <c r="AE82" s="24">
        <f t="shared" si="56"/>
        <v>0</v>
      </c>
      <c r="AF82" s="24">
        <f t="shared" si="56"/>
        <v>12508.848627883865</v>
      </c>
    </row>
    <row r="83" spans="1:32">
      <c r="A83" s="98">
        <f t="shared" ref="A83:B83" si="60">A62</f>
        <v>14435</v>
      </c>
      <c r="B83" s="28" t="str">
        <f t="shared" si="60"/>
        <v>Highland Avenue over I-35</v>
      </c>
      <c r="C83" s="24">
        <f t="shared" si="58"/>
        <v>12265.803490601196</v>
      </c>
      <c r="G83" s="24">
        <f t="shared" si="59"/>
        <v>0</v>
      </c>
      <c r="H83" s="24">
        <f t="shared" si="56"/>
        <v>0</v>
      </c>
      <c r="I83" s="24">
        <f t="shared" si="56"/>
        <v>0</v>
      </c>
      <c r="J83" s="24">
        <f t="shared" si="56"/>
        <v>0</v>
      </c>
      <c r="K83" s="24">
        <f t="shared" si="56"/>
        <v>0</v>
      </c>
      <c r="L83" s="24">
        <f t="shared" si="56"/>
        <v>0</v>
      </c>
      <c r="M83" s="24">
        <f t="shared" si="56"/>
        <v>0</v>
      </c>
      <c r="N83" s="24">
        <f t="shared" si="56"/>
        <v>0</v>
      </c>
      <c r="O83" s="24">
        <f t="shared" si="56"/>
        <v>0</v>
      </c>
      <c r="P83" s="24">
        <f t="shared" si="56"/>
        <v>0</v>
      </c>
      <c r="Q83" s="24">
        <f t="shared" si="56"/>
        <v>0</v>
      </c>
      <c r="R83" s="24">
        <f t="shared" si="56"/>
        <v>0</v>
      </c>
      <c r="S83" s="24">
        <f t="shared" si="56"/>
        <v>0</v>
      </c>
      <c r="T83" s="24">
        <f t="shared" si="56"/>
        <v>0</v>
      </c>
      <c r="U83" s="24">
        <f t="shared" si="56"/>
        <v>0</v>
      </c>
      <c r="V83" s="24">
        <f t="shared" si="56"/>
        <v>0</v>
      </c>
      <c r="W83" s="24">
        <f t="shared" si="56"/>
        <v>0</v>
      </c>
      <c r="X83" s="24">
        <f t="shared" si="56"/>
        <v>0</v>
      </c>
      <c r="Y83" s="24">
        <f t="shared" si="56"/>
        <v>0</v>
      </c>
      <c r="Z83" s="24">
        <f t="shared" si="56"/>
        <v>0</v>
      </c>
      <c r="AA83" s="24">
        <f t="shared" si="56"/>
        <v>0</v>
      </c>
      <c r="AB83" s="24">
        <f t="shared" si="56"/>
        <v>0</v>
      </c>
      <c r="AC83" s="24">
        <f t="shared" si="56"/>
        <v>0</v>
      </c>
      <c r="AD83" s="24">
        <f t="shared" si="56"/>
        <v>0</v>
      </c>
      <c r="AE83" s="24">
        <f t="shared" si="56"/>
        <v>0</v>
      </c>
      <c r="AF83" s="24">
        <f t="shared" si="56"/>
        <v>12265.803490601196</v>
      </c>
    </row>
    <row r="84" spans="1:32">
      <c r="A84" s="98">
        <f t="shared" ref="A84:B84" si="61">A63</f>
        <v>14437</v>
      </c>
      <c r="B84" s="28" t="str">
        <f t="shared" si="61"/>
        <v>Hartford Avenue over I-35</v>
      </c>
      <c r="C84" s="24">
        <f t="shared" si="58"/>
        <v>12335.244958396244</v>
      </c>
      <c r="G84" s="24">
        <f t="shared" si="59"/>
        <v>0</v>
      </c>
      <c r="H84" s="24">
        <f t="shared" si="56"/>
        <v>0</v>
      </c>
      <c r="I84" s="24">
        <f t="shared" si="56"/>
        <v>0</v>
      </c>
      <c r="J84" s="24">
        <f t="shared" si="56"/>
        <v>0</v>
      </c>
      <c r="K84" s="24">
        <f t="shared" si="56"/>
        <v>0</v>
      </c>
      <c r="L84" s="24">
        <f t="shared" si="56"/>
        <v>0</v>
      </c>
      <c r="M84" s="24">
        <f t="shared" si="56"/>
        <v>0</v>
      </c>
      <c r="N84" s="24">
        <f t="shared" si="56"/>
        <v>0</v>
      </c>
      <c r="O84" s="24">
        <f t="shared" si="56"/>
        <v>0</v>
      </c>
      <c r="P84" s="24">
        <f t="shared" si="56"/>
        <v>0</v>
      </c>
      <c r="Q84" s="24">
        <f t="shared" si="56"/>
        <v>0</v>
      </c>
      <c r="R84" s="24">
        <f t="shared" si="56"/>
        <v>0</v>
      </c>
      <c r="S84" s="24">
        <f t="shared" si="56"/>
        <v>0</v>
      </c>
      <c r="T84" s="24">
        <f t="shared" si="56"/>
        <v>0</v>
      </c>
      <c r="U84" s="24">
        <f t="shared" si="56"/>
        <v>0</v>
      </c>
      <c r="V84" s="24">
        <f t="shared" si="56"/>
        <v>0</v>
      </c>
      <c r="W84" s="24">
        <f t="shared" si="56"/>
        <v>0</v>
      </c>
      <c r="X84" s="24">
        <f t="shared" si="56"/>
        <v>0</v>
      </c>
      <c r="Y84" s="24">
        <f t="shared" si="56"/>
        <v>0</v>
      </c>
      <c r="Z84" s="24">
        <f t="shared" si="56"/>
        <v>0</v>
      </c>
      <c r="AA84" s="24">
        <f t="shared" si="56"/>
        <v>0</v>
      </c>
      <c r="AB84" s="24">
        <f t="shared" si="56"/>
        <v>0</v>
      </c>
      <c r="AC84" s="24">
        <f t="shared" si="56"/>
        <v>0</v>
      </c>
      <c r="AD84" s="24">
        <f t="shared" si="56"/>
        <v>0</v>
      </c>
      <c r="AE84" s="24">
        <f t="shared" si="56"/>
        <v>0</v>
      </c>
      <c r="AF84" s="24">
        <f t="shared" si="56"/>
        <v>12335.244958396244</v>
      </c>
    </row>
    <row r="85" spans="1:32">
      <c r="A85" s="98">
        <f t="shared" ref="A85:B85" si="62">A64</f>
        <v>15145</v>
      </c>
      <c r="B85" s="28" t="str">
        <f t="shared" si="62"/>
        <v>Coleman Road over I-35</v>
      </c>
      <c r="C85" s="24">
        <f t="shared" si="58"/>
        <v>13914.258362548753</v>
      </c>
      <c r="G85" s="24">
        <f t="shared" si="59"/>
        <v>0</v>
      </c>
      <c r="H85" s="24">
        <f t="shared" si="56"/>
        <v>0</v>
      </c>
      <c r="I85" s="24">
        <f t="shared" si="56"/>
        <v>0</v>
      </c>
      <c r="J85" s="24">
        <f t="shared" si="56"/>
        <v>0</v>
      </c>
      <c r="K85" s="24">
        <f t="shared" si="56"/>
        <v>0</v>
      </c>
      <c r="L85" s="24">
        <f t="shared" si="56"/>
        <v>0</v>
      </c>
      <c r="M85" s="24">
        <f t="shared" si="56"/>
        <v>0</v>
      </c>
      <c r="N85" s="24">
        <f t="shared" si="56"/>
        <v>0</v>
      </c>
      <c r="O85" s="24">
        <f t="shared" si="56"/>
        <v>0</v>
      </c>
      <c r="P85" s="24">
        <f t="shared" si="56"/>
        <v>0</v>
      </c>
      <c r="Q85" s="24">
        <f t="shared" si="56"/>
        <v>0</v>
      </c>
      <c r="R85" s="24">
        <f t="shared" si="56"/>
        <v>0</v>
      </c>
      <c r="S85" s="24">
        <f t="shared" si="56"/>
        <v>0</v>
      </c>
      <c r="T85" s="24">
        <f t="shared" si="56"/>
        <v>0</v>
      </c>
      <c r="U85" s="24">
        <f t="shared" si="56"/>
        <v>0</v>
      </c>
      <c r="V85" s="24">
        <f t="shared" si="56"/>
        <v>0</v>
      </c>
      <c r="W85" s="24">
        <f t="shared" si="56"/>
        <v>0</v>
      </c>
      <c r="X85" s="24">
        <f t="shared" si="56"/>
        <v>0</v>
      </c>
      <c r="Y85" s="24">
        <f t="shared" si="56"/>
        <v>0</v>
      </c>
      <c r="Z85" s="24">
        <f t="shared" si="56"/>
        <v>0</v>
      </c>
      <c r="AA85" s="24">
        <f t="shared" si="56"/>
        <v>0</v>
      </c>
      <c r="AB85" s="24">
        <f t="shared" si="56"/>
        <v>0</v>
      </c>
      <c r="AC85" s="24">
        <f t="shared" si="56"/>
        <v>0</v>
      </c>
      <c r="AD85" s="24">
        <f t="shared" si="56"/>
        <v>0</v>
      </c>
      <c r="AE85" s="24">
        <f t="shared" si="56"/>
        <v>0</v>
      </c>
      <c r="AF85" s="24">
        <f t="shared" si="56"/>
        <v>13914.258362548753</v>
      </c>
    </row>
    <row r="86" spans="1:32">
      <c r="A86" s="98">
        <f t="shared" ref="A86:B86" si="63">A65</f>
        <v>15146</v>
      </c>
      <c r="B86" s="28" t="str">
        <f t="shared" si="63"/>
        <v>Chrysler Avenue over I-35</v>
      </c>
      <c r="C86" s="24">
        <f t="shared" si="58"/>
        <v>13992.380013818183</v>
      </c>
      <c r="G86" s="24">
        <f t="shared" si="59"/>
        <v>0</v>
      </c>
      <c r="H86" s="24">
        <f t="shared" si="56"/>
        <v>0</v>
      </c>
      <c r="I86" s="24">
        <f t="shared" si="56"/>
        <v>0</v>
      </c>
      <c r="J86" s="24">
        <f t="shared" si="56"/>
        <v>0</v>
      </c>
      <c r="K86" s="24">
        <f t="shared" si="56"/>
        <v>0</v>
      </c>
      <c r="L86" s="24">
        <f t="shared" si="56"/>
        <v>0</v>
      </c>
      <c r="M86" s="24">
        <f t="shared" si="56"/>
        <v>0</v>
      </c>
      <c r="N86" s="24">
        <f t="shared" si="56"/>
        <v>0</v>
      </c>
      <c r="O86" s="24">
        <f t="shared" si="56"/>
        <v>0</v>
      </c>
      <c r="P86" s="24">
        <f t="shared" si="56"/>
        <v>0</v>
      </c>
      <c r="Q86" s="24">
        <f t="shared" si="56"/>
        <v>0</v>
      </c>
      <c r="R86" s="24">
        <f t="shared" si="56"/>
        <v>0</v>
      </c>
      <c r="S86" s="24">
        <f t="shared" si="56"/>
        <v>0</v>
      </c>
      <c r="T86" s="24">
        <f t="shared" si="56"/>
        <v>0</v>
      </c>
      <c r="U86" s="24">
        <f t="shared" si="56"/>
        <v>0</v>
      </c>
      <c r="V86" s="24">
        <f t="shared" si="56"/>
        <v>0</v>
      </c>
      <c r="W86" s="24">
        <f t="shared" si="56"/>
        <v>0</v>
      </c>
      <c r="X86" s="24">
        <f t="shared" si="56"/>
        <v>0</v>
      </c>
      <c r="Y86" s="24">
        <f t="shared" si="56"/>
        <v>0</v>
      </c>
      <c r="Z86" s="24">
        <f t="shared" si="56"/>
        <v>0</v>
      </c>
      <c r="AA86" s="24">
        <f t="shared" si="56"/>
        <v>0</v>
      </c>
      <c r="AB86" s="24">
        <f t="shared" si="56"/>
        <v>0</v>
      </c>
      <c r="AC86" s="24">
        <f t="shared" si="56"/>
        <v>0</v>
      </c>
      <c r="AD86" s="24">
        <f t="shared" si="56"/>
        <v>0</v>
      </c>
      <c r="AE86" s="24">
        <f t="shared" si="56"/>
        <v>0</v>
      </c>
      <c r="AF86" s="24">
        <f t="shared" si="56"/>
        <v>13992.380013818183</v>
      </c>
    </row>
    <row r="87" spans="1:32">
      <c r="A87" s="98">
        <f t="shared" ref="A87:B87" si="64">A66</f>
        <v>15147</v>
      </c>
      <c r="B87" s="28" t="str">
        <f t="shared" si="64"/>
        <v>Ferguson Avenue over I-35</v>
      </c>
      <c r="C87" s="24">
        <f t="shared" si="58"/>
        <v>14033.393880734635</v>
      </c>
      <c r="G87" s="24">
        <f t="shared" si="59"/>
        <v>0</v>
      </c>
      <c r="H87" s="24">
        <f t="shared" si="56"/>
        <v>0</v>
      </c>
      <c r="I87" s="24">
        <f t="shared" si="56"/>
        <v>0</v>
      </c>
      <c r="J87" s="24">
        <f t="shared" si="56"/>
        <v>0</v>
      </c>
      <c r="K87" s="24">
        <f t="shared" si="56"/>
        <v>0</v>
      </c>
      <c r="L87" s="24">
        <f t="shared" si="56"/>
        <v>0</v>
      </c>
      <c r="M87" s="24">
        <f t="shared" si="56"/>
        <v>0</v>
      </c>
      <c r="N87" s="24">
        <f t="shared" si="56"/>
        <v>0</v>
      </c>
      <c r="O87" s="24">
        <f t="shared" si="56"/>
        <v>0</v>
      </c>
      <c r="P87" s="24">
        <f t="shared" si="56"/>
        <v>0</v>
      </c>
      <c r="Q87" s="24">
        <f t="shared" si="56"/>
        <v>0</v>
      </c>
      <c r="R87" s="24">
        <f t="shared" si="56"/>
        <v>0</v>
      </c>
      <c r="S87" s="24">
        <f t="shared" si="56"/>
        <v>0</v>
      </c>
      <c r="T87" s="24">
        <f t="shared" si="56"/>
        <v>0</v>
      </c>
      <c r="U87" s="24">
        <f t="shared" si="56"/>
        <v>0</v>
      </c>
      <c r="V87" s="24">
        <f t="shared" si="56"/>
        <v>0</v>
      </c>
      <c r="W87" s="24">
        <f t="shared" si="56"/>
        <v>0</v>
      </c>
      <c r="X87" s="24">
        <f t="shared" si="56"/>
        <v>0</v>
      </c>
      <c r="Y87" s="24">
        <f t="shared" si="56"/>
        <v>0</v>
      </c>
      <c r="Z87" s="24">
        <f t="shared" si="56"/>
        <v>0</v>
      </c>
      <c r="AA87" s="24">
        <f t="shared" si="56"/>
        <v>0</v>
      </c>
      <c r="AB87" s="24">
        <f t="shared" si="56"/>
        <v>0</v>
      </c>
      <c r="AC87" s="24">
        <f t="shared" si="56"/>
        <v>0</v>
      </c>
      <c r="AD87" s="24">
        <f t="shared" si="56"/>
        <v>0</v>
      </c>
      <c r="AE87" s="24">
        <f t="shared" si="56"/>
        <v>0</v>
      </c>
      <c r="AF87" s="24">
        <f t="shared" si="56"/>
        <v>14033.393880734635</v>
      </c>
    </row>
    <row r="88" spans="1:32">
      <c r="A88" s="98">
        <f t="shared" ref="A88:B88" si="65">A67</f>
        <v>15149</v>
      </c>
      <c r="B88" s="28" t="str">
        <f t="shared" si="65"/>
        <v>Adobe Road over I-35</v>
      </c>
      <c r="C88" s="24">
        <f t="shared" si="58"/>
        <v>17638.708086818806</v>
      </c>
      <c r="G88" s="24">
        <f t="shared" si="59"/>
        <v>0</v>
      </c>
      <c r="H88" s="24">
        <f t="shared" si="56"/>
        <v>0</v>
      </c>
      <c r="I88" s="24">
        <f t="shared" si="56"/>
        <v>0</v>
      </c>
      <c r="J88" s="24">
        <f t="shared" si="56"/>
        <v>0</v>
      </c>
      <c r="K88" s="24">
        <f t="shared" si="56"/>
        <v>0</v>
      </c>
      <c r="L88" s="24">
        <f t="shared" si="56"/>
        <v>0</v>
      </c>
      <c r="M88" s="24">
        <f t="shared" si="56"/>
        <v>0</v>
      </c>
      <c r="N88" s="24">
        <f t="shared" si="56"/>
        <v>0</v>
      </c>
      <c r="O88" s="24">
        <f t="shared" si="56"/>
        <v>0</v>
      </c>
      <c r="P88" s="24">
        <f t="shared" si="56"/>
        <v>0</v>
      </c>
      <c r="Q88" s="24">
        <f t="shared" si="56"/>
        <v>0</v>
      </c>
      <c r="R88" s="24">
        <f t="shared" si="56"/>
        <v>0</v>
      </c>
      <c r="S88" s="24">
        <f t="shared" si="56"/>
        <v>0</v>
      </c>
      <c r="T88" s="24">
        <f t="shared" si="56"/>
        <v>0</v>
      </c>
      <c r="U88" s="24">
        <f t="shared" si="56"/>
        <v>0</v>
      </c>
      <c r="V88" s="24">
        <f t="shared" si="56"/>
        <v>0</v>
      </c>
      <c r="W88" s="24">
        <f t="shared" si="56"/>
        <v>0</v>
      </c>
      <c r="X88" s="24">
        <f t="shared" si="56"/>
        <v>0</v>
      </c>
      <c r="Y88" s="24">
        <f t="shared" si="56"/>
        <v>0</v>
      </c>
      <c r="Z88" s="24">
        <f t="shared" si="56"/>
        <v>0</v>
      </c>
      <c r="AA88" s="24">
        <f t="shared" si="56"/>
        <v>0</v>
      </c>
      <c r="AB88" s="24">
        <f t="shared" si="56"/>
        <v>0</v>
      </c>
      <c r="AC88" s="24">
        <f t="shared" si="56"/>
        <v>0</v>
      </c>
      <c r="AD88" s="24">
        <f t="shared" si="56"/>
        <v>0</v>
      </c>
      <c r="AE88" s="24">
        <f t="shared" si="56"/>
        <v>0</v>
      </c>
      <c r="AF88" s="24">
        <f t="shared" si="56"/>
        <v>17638.708086818806</v>
      </c>
    </row>
    <row r="89" spans="1:32">
      <c r="A89" s="99" t="s">
        <v>185</v>
      </c>
      <c r="B89" s="28"/>
      <c r="C89" s="87">
        <f>SUM(C81:C88)</f>
        <v>108350.86312518394</v>
      </c>
      <c r="G89" s="87">
        <f>SUM(G81:G88)</f>
        <v>0</v>
      </c>
      <c r="H89" s="87">
        <f t="shared" ref="H89:AF89" si="66">SUM(H81:H88)</f>
        <v>0</v>
      </c>
      <c r="I89" s="87">
        <f t="shared" si="66"/>
        <v>0</v>
      </c>
      <c r="J89" s="87">
        <f t="shared" si="66"/>
        <v>0</v>
      </c>
      <c r="K89" s="87">
        <f t="shared" si="66"/>
        <v>0</v>
      </c>
      <c r="L89" s="87">
        <f t="shared" si="66"/>
        <v>0</v>
      </c>
      <c r="M89" s="87">
        <f t="shared" si="66"/>
        <v>0</v>
      </c>
      <c r="N89" s="87">
        <f t="shared" si="66"/>
        <v>0</v>
      </c>
      <c r="O89" s="87">
        <f t="shared" si="66"/>
        <v>0</v>
      </c>
      <c r="P89" s="87">
        <f t="shared" si="66"/>
        <v>0</v>
      </c>
      <c r="Q89" s="87">
        <f t="shared" si="66"/>
        <v>0</v>
      </c>
      <c r="R89" s="87">
        <f t="shared" si="66"/>
        <v>0</v>
      </c>
      <c r="S89" s="87">
        <f t="shared" si="66"/>
        <v>0</v>
      </c>
      <c r="T89" s="87">
        <f t="shared" si="66"/>
        <v>0</v>
      </c>
      <c r="U89" s="87">
        <f t="shared" si="66"/>
        <v>0</v>
      </c>
      <c r="V89" s="87">
        <f t="shared" si="66"/>
        <v>0</v>
      </c>
      <c r="W89" s="87">
        <f t="shared" si="66"/>
        <v>0</v>
      </c>
      <c r="X89" s="87">
        <f t="shared" si="66"/>
        <v>0</v>
      </c>
      <c r="Y89" s="87">
        <f t="shared" si="66"/>
        <v>0</v>
      </c>
      <c r="Z89" s="87">
        <f t="shared" si="66"/>
        <v>0</v>
      </c>
      <c r="AA89" s="87">
        <f t="shared" si="66"/>
        <v>0</v>
      </c>
      <c r="AB89" s="87">
        <f t="shared" si="66"/>
        <v>0</v>
      </c>
      <c r="AC89" s="87">
        <f t="shared" si="66"/>
        <v>0</v>
      </c>
      <c r="AD89" s="87">
        <f t="shared" si="66"/>
        <v>0</v>
      </c>
      <c r="AE89" s="87">
        <f t="shared" si="66"/>
        <v>0</v>
      </c>
      <c r="AF89" s="87">
        <f t="shared" si="66"/>
        <v>108350.86312518394</v>
      </c>
    </row>
    <row r="90" spans="1:32">
      <c r="A90" s="97" t="str">
        <f>A69</f>
        <v>Kay County Bridge Reconstructions</v>
      </c>
      <c r="B90" s="89"/>
    </row>
    <row r="91" spans="1:32">
      <c r="A91" s="98">
        <f>'Project Information'!$A$26</f>
        <v>14408</v>
      </c>
      <c r="B91" s="28" t="str">
        <f>'Project Information'!$B$26</f>
        <v>I-35 SB over US 60</v>
      </c>
      <c r="C91" s="24">
        <f t="shared" ref="C91:C92" si="67">SUM(G91:AF91)</f>
        <v>634858.22766261874</v>
      </c>
      <c r="G91" s="24">
        <f>G70*G$76</f>
        <v>0</v>
      </c>
      <c r="H91" s="24">
        <f t="shared" ref="H91:AF91" si="68">H70*H$76</f>
        <v>0</v>
      </c>
      <c r="I91" s="24">
        <f t="shared" si="68"/>
        <v>0</v>
      </c>
      <c r="J91" s="24">
        <f t="shared" si="68"/>
        <v>0</v>
      </c>
      <c r="K91" s="24">
        <f t="shared" si="68"/>
        <v>0</v>
      </c>
      <c r="L91" s="24">
        <f t="shared" si="68"/>
        <v>0</v>
      </c>
      <c r="M91" s="24">
        <f t="shared" si="68"/>
        <v>0</v>
      </c>
      <c r="N91" s="24">
        <f t="shared" si="68"/>
        <v>0</v>
      </c>
      <c r="O91" s="24">
        <f t="shared" si="68"/>
        <v>0</v>
      </c>
      <c r="P91" s="24">
        <f t="shared" si="68"/>
        <v>0</v>
      </c>
      <c r="Q91" s="24">
        <f t="shared" si="68"/>
        <v>0</v>
      </c>
      <c r="R91" s="24">
        <f t="shared" si="68"/>
        <v>0</v>
      </c>
      <c r="S91" s="24">
        <f t="shared" si="68"/>
        <v>0</v>
      </c>
      <c r="T91" s="24">
        <f t="shared" si="68"/>
        <v>0</v>
      </c>
      <c r="U91" s="24">
        <f t="shared" si="68"/>
        <v>0</v>
      </c>
      <c r="V91" s="24">
        <f t="shared" si="68"/>
        <v>0</v>
      </c>
      <c r="W91" s="24">
        <f t="shared" si="68"/>
        <v>0</v>
      </c>
      <c r="X91" s="24">
        <f t="shared" si="68"/>
        <v>0</v>
      </c>
      <c r="Y91" s="24">
        <f t="shared" si="68"/>
        <v>0</v>
      </c>
      <c r="Z91" s="24">
        <f t="shared" si="68"/>
        <v>0</v>
      </c>
      <c r="AA91" s="24">
        <f t="shared" si="68"/>
        <v>0</v>
      </c>
      <c r="AB91" s="24">
        <f t="shared" si="68"/>
        <v>0</v>
      </c>
      <c r="AC91" s="24">
        <f t="shared" si="68"/>
        <v>0</v>
      </c>
      <c r="AD91" s="24">
        <f t="shared" si="68"/>
        <v>0</v>
      </c>
      <c r="AE91" s="24">
        <f t="shared" si="68"/>
        <v>0</v>
      </c>
      <c r="AF91" s="24">
        <f t="shared" si="68"/>
        <v>634858.22766261874</v>
      </c>
    </row>
    <row r="92" spans="1:32">
      <c r="A92" s="98">
        <f>'Project Information'!$A$27</f>
        <v>14409</v>
      </c>
      <c r="B92" s="28" t="str">
        <f>'Project Information'!$B$27</f>
        <v>I-35 NB over US 60</v>
      </c>
      <c r="C92" s="24">
        <f t="shared" si="67"/>
        <v>634915.51687354979</v>
      </c>
      <c r="G92" s="24">
        <f>G71*G$76</f>
        <v>0</v>
      </c>
      <c r="H92" s="24">
        <f t="shared" ref="H92:AF92" si="69">H71*H$76</f>
        <v>0</v>
      </c>
      <c r="I92" s="24">
        <f t="shared" si="69"/>
        <v>0</v>
      </c>
      <c r="J92" s="24">
        <f t="shared" si="69"/>
        <v>0</v>
      </c>
      <c r="K92" s="24">
        <f t="shared" si="69"/>
        <v>0</v>
      </c>
      <c r="L92" s="24">
        <f t="shared" si="69"/>
        <v>0</v>
      </c>
      <c r="M92" s="24">
        <f t="shared" si="69"/>
        <v>0</v>
      </c>
      <c r="N92" s="24">
        <f t="shared" si="69"/>
        <v>0</v>
      </c>
      <c r="O92" s="24">
        <f t="shared" si="69"/>
        <v>0</v>
      </c>
      <c r="P92" s="24">
        <f t="shared" si="69"/>
        <v>0</v>
      </c>
      <c r="Q92" s="24">
        <f t="shared" si="69"/>
        <v>0</v>
      </c>
      <c r="R92" s="24">
        <f t="shared" si="69"/>
        <v>0</v>
      </c>
      <c r="S92" s="24">
        <f t="shared" si="69"/>
        <v>0</v>
      </c>
      <c r="T92" s="24">
        <f t="shared" si="69"/>
        <v>0</v>
      </c>
      <c r="U92" s="24">
        <f t="shared" si="69"/>
        <v>0</v>
      </c>
      <c r="V92" s="24">
        <f t="shared" si="69"/>
        <v>0</v>
      </c>
      <c r="W92" s="24">
        <f t="shared" si="69"/>
        <v>0</v>
      </c>
      <c r="X92" s="24">
        <f t="shared" si="69"/>
        <v>0</v>
      </c>
      <c r="Y92" s="24">
        <f t="shared" si="69"/>
        <v>0</v>
      </c>
      <c r="Z92" s="24">
        <f t="shared" si="69"/>
        <v>0</v>
      </c>
      <c r="AA92" s="24">
        <f t="shared" si="69"/>
        <v>0</v>
      </c>
      <c r="AB92" s="24">
        <f t="shared" si="69"/>
        <v>0</v>
      </c>
      <c r="AC92" s="24">
        <f t="shared" si="69"/>
        <v>0</v>
      </c>
      <c r="AD92" s="24">
        <f t="shared" si="69"/>
        <v>0</v>
      </c>
      <c r="AE92" s="24">
        <f t="shared" si="69"/>
        <v>0</v>
      </c>
      <c r="AF92" s="24">
        <f t="shared" si="69"/>
        <v>634915.51687354979</v>
      </c>
    </row>
    <row r="93" spans="1:32">
      <c r="A93" s="99" t="s">
        <v>185</v>
      </c>
      <c r="B93" s="28"/>
      <c r="C93" s="87">
        <f>SUM(C91:C92)</f>
        <v>1269773.7445361684</v>
      </c>
      <c r="G93" s="87">
        <f>SUM(G91:G92)</f>
        <v>0</v>
      </c>
      <c r="H93" s="87">
        <f t="shared" ref="H93:AF93" si="70">SUM(H91:H92)</f>
        <v>0</v>
      </c>
      <c r="I93" s="87">
        <f t="shared" si="70"/>
        <v>0</v>
      </c>
      <c r="J93" s="87">
        <f t="shared" si="70"/>
        <v>0</v>
      </c>
      <c r="K93" s="87">
        <f t="shared" si="70"/>
        <v>0</v>
      </c>
      <c r="L93" s="87">
        <f t="shared" si="70"/>
        <v>0</v>
      </c>
      <c r="M93" s="87">
        <f t="shared" si="70"/>
        <v>0</v>
      </c>
      <c r="N93" s="87">
        <f t="shared" si="70"/>
        <v>0</v>
      </c>
      <c r="O93" s="87">
        <f t="shared" si="70"/>
        <v>0</v>
      </c>
      <c r="P93" s="87">
        <f t="shared" si="70"/>
        <v>0</v>
      </c>
      <c r="Q93" s="87">
        <f t="shared" si="70"/>
        <v>0</v>
      </c>
      <c r="R93" s="87">
        <f t="shared" si="70"/>
        <v>0</v>
      </c>
      <c r="S93" s="87">
        <f t="shared" si="70"/>
        <v>0</v>
      </c>
      <c r="T93" s="87">
        <f t="shared" si="70"/>
        <v>0</v>
      </c>
      <c r="U93" s="87">
        <f t="shared" si="70"/>
        <v>0</v>
      </c>
      <c r="V93" s="87">
        <f t="shared" si="70"/>
        <v>0</v>
      </c>
      <c r="W93" s="87">
        <f t="shared" si="70"/>
        <v>0</v>
      </c>
      <c r="X93" s="87">
        <f t="shared" si="70"/>
        <v>0</v>
      </c>
      <c r="Y93" s="87">
        <f t="shared" si="70"/>
        <v>0</v>
      </c>
      <c r="Z93" s="87">
        <f t="shared" si="70"/>
        <v>0</v>
      </c>
      <c r="AA93" s="87">
        <f t="shared" si="70"/>
        <v>0</v>
      </c>
      <c r="AB93" s="87">
        <f t="shared" si="70"/>
        <v>0</v>
      </c>
      <c r="AC93" s="87">
        <f t="shared" si="70"/>
        <v>0</v>
      </c>
      <c r="AD93" s="87">
        <f t="shared" si="70"/>
        <v>0</v>
      </c>
      <c r="AE93" s="87">
        <f t="shared" si="70"/>
        <v>0</v>
      </c>
      <c r="AF93" s="87">
        <f t="shared" si="70"/>
        <v>1269773.7445361684</v>
      </c>
    </row>
    <row r="94" spans="1:32">
      <c r="A94" s="100" t="s">
        <v>0</v>
      </c>
      <c r="C94" s="25">
        <f xml:space="preserve"> SUM(C89, C93)</f>
        <v>1378124.6076613523</v>
      </c>
      <c r="G94" s="25">
        <f>SUM(G89+G93)</f>
        <v>0</v>
      </c>
      <c r="H94" s="25">
        <f t="shared" ref="H94:AF94" si="71">SUM(H89+H93)</f>
        <v>0</v>
      </c>
      <c r="I94" s="25">
        <f t="shared" si="71"/>
        <v>0</v>
      </c>
      <c r="J94" s="25">
        <f t="shared" si="71"/>
        <v>0</v>
      </c>
      <c r="K94" s="25">
        <f t="shared" si="71"/>
        <v>0</v>
      </c>
      <c r="L94" s="25">
        <f t="shared" si="71"/>
        <v>0</v>
      </c>
      <c r="M94" s="25">
        <f t="shared" si="71"/>
        <v>0</v>
      </c>
      <c r="N94" s="25">
        <f t="shared" si="71"/>
        <v>0</v>
      </c>
      <c r="O94" s="25">
        <f t="shared" si="71"/>
        <v>0</v>
      </c>
      <c r="P94" s="25">
        <f t="shared" si="71"/>
        <v>0</v>
      </c>
      <c r="Q94" s="25">
        <f t="shared" si="71"/>
        <v>0</v>
      </c>
      <c r="R94" s="25">
        <f t="shared" si="71"/>
        <v>0</v>
      </c>
      <c r="S94" s="25">
        <f t="shared" si="71"/>
        <v>0</v>
      </c>
      <c r="T94" s="25">
        <f t="shared" si="71"/>
        <v>0</v>
      </c>
      <c r="U94" s="25">
        <f t="shared" si="71"/>
        <v>0</v>
      </c>
      <c r="V94" s="25">
        <f t="shared" si="71"/>
        <v>0</v>
      </c>
      <c r="W94" s="25">
        <f t="shared" si="71"/>
        <v>0</v>
      </c>
      <c r="X94" s="25">
        <f t="shared" si="71"/>
        <v>0</v>
      </c>
      <c r="Y94" s="25">
        <f t="shared" si="71"/>
        <v>0</v>
      </c>
      <c r="Z94" s="25">
        <f t="shared" si="71"/>
        <v>0</v>
      </c>
      <c r="AA94" s="25">
        <f t="shared" si="71"/>
        <v>0</v>
      </c>
      <c r="AB94" s="25">
        <f t="shared" si="71"/>
        <v>0</v>
      </c>
      <c r="AC94" s="25">
        <f t="shared" si="71"/>
        <v>0</v>
      </c>
      <c r="AD94" s="25">
        <f t="shared" si="71"/>
        <v>0</v>
      </c>
      <c r="AE94" s="25">
        <f t="shared" si="71"/>
        <v>0</v>
      </c>
      <c r="AF94" s="25">
        <f t="shared" si="71"/>
        <v>1378124.6076613523</v>
      </c>
    </row>
  </sheetData>
  <mergeCells count="1">
    <mergeCell ref="C14:D1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H210"/>
  <sheetViews>
    <sheetView zoomScale="75" zoomScaleNormal="75" workbookViewId="0">
      <pane xSplit="5" ySplit="13" topLeftCell="F14" activePane="bottomRight" state="frozen"/>
      <selection activeCell="A2" sqref="A2"/>
      <selection pane="topRight" activeCell="A2" sqref="A2"/>
      <selection pane="bottomLeft" activeCell="A2" sqref="A2"/>
      <selection pane="bottomRight"/>
    </sheetView>
  </sheetViews>
  <sheetFormatPr defaultColWidth="9.140625" defaultRowHeight="15"/>
  <cols>
    <col min="1" max="1" width="20.7109375" style="9" customWidth="1"/>
    <col min="2" max="2" width="48.7109375" style="9" customWidth="1"/>
    <col min="3" max="6" width="16.7109375" style="9" customWidth="1"/>
    <col min="7" max="31" width="13.7109375" style="9" customWidth="1"/>
    <col min="32" max="33" width="2.7109375" style="9" customWidth="1"/>
    <col min="34" max="16384" width="9.140625" style="9"/>
  </cols>
  <sheetData>
    <row r="1" spans="1:34" ht="21">
      <c r="A1" s="1" t="s">
        <v>171</v>
      </c>
    </row>
    <row r="2" spans="1:34" ht="18.75">
      <c r="A2" s="181" t="str">
        <f>CONCATENATE("Benefit ",Assumptions!A7,":  ",Assumptions!B7,":  ",Assumptions!C7," resulting from ",Assumptions!D7,IF(ISBLANK(Assumptions!E7),"",CONCATENATE(" associated with ",Assumptions!E7)))</f>
        <v>Benefit 1a:  Transportation System User Effects:  Reduced Vehicle Operating Costs resulting from Traffic Detours Avoided associated with Load Reduction/Closure of Bridge</v>
      </c>
    </row>
    <row r="7" spans="1:34" ht="18.75">
      <c r="A7" s="172" t="s">
        <v>101</v>
      </c>
      <c r="B7" s="7"/>
      <c r="C7" s="7"/>
      <c r="D7" s="7"/>
      <c r="E7" s="7"/>
    </row>
    <row r="8" spans="1:34">
      <c r="A8" s="102" t="s">
        <v>102</v>
      </c>
      <c r="B8" s="11"/>
      <c r="C8" s="11"/>
      <c r="D8" s="11"/>
      <c r="E8" s="11"/>
    </row>
    <row r="9" spans="1:34">
      <c r="A9" s="12" t="s">
        <v>100</v>
      </c>
      <c r="B9" s="103">
        <v>0.39</v>
      </c>
      <c r="C9" s="39" t="s">
        <v>103</v>
      </c>
    </row>
    <row r="10" spans="1:34">
      <c r="A10" s="12" t="s">
        <v>104</v>
      </c>
      <c r="B10" s="103">
        <v>0.9</v>
      </c>
      <c r="C10" s="39" t="s">
        <v>103</v>
      </c>
    </row>
    <row r="11" spans="1:34">
      <c r="G11" s="11"/>
    </row>
    <row r="12" spans="1:34">
      <c r="G12" s="26">
        <f>'Project Information'!G8</f>
        <v>0</v>
      </c>
      <c r="H12" s="26">
        <f>'Project Information'!H8</f>
        <v>1</v>
      </c>
      <c r="I12" s="26">
        <f>'Project Information'!I8</f>
        <v>2</v>
      </c>
      <c r="J12" s="26">
        <f>'Project Information'!J8</f>
        <v>3</v>
      </c>
      <c r="K12" s="26">
        <f>'Project Information'!K8</f>
        <v>4</v>
      </c>
      <c r="L12" s="26">
        <f>'Project Information'!L8</f>
        <v>5</v>
      </c>
      <c r="M12" s="26">
        <f>'Project Information'!M8</f>
        <v>6</v>
      </c>
      <c r="N12" s="26">
        <f>'Project Information'!N8</f>
        <v>7</v>
      </c>
      <c r="O12" s="26">
        <f>'Project Information'!O8</f>
        <v>8</v>
      </c>
      <c r="P12" s="26">
        <f>'Project Information'!P8</f>
        <v>9</v>
      </c>
      <c r="Q12" s="26">
        <f>'Project Information'!Q8</f>
        <v>10</v>
      </c>
      <c r="R12" s="26">
        <f>'Project Information'!R8</f>
        <v>11</v>
      </c>
      <c r="S12" s="26">
        <f>'Project Information'!S8</f>
        <v>12</v>
      </c>
      <c r="T12" s="26">
        <f>'Project Information'!T8</f>
        <v>13</v>
      </c>
      <c r="U12" s="26">
        <f>'Project Information'!U8</f>
        <v>14</v>
      </c>
      <c r="V12" s="26">
        <f>'Project Information'!V8</f>
        <v>15</v>
      </c>
      <c r="W12" s="26">
        <f>'Project Information'!W8</f>
        <v>16</v>
      </c>
      <c r="X12" s="26">
        <f>'Project Information'!X8</f>
        <v>17</v>
      </c>
      <c r="Y12" s="26">
        <f>'Project Information'!Y8</f>
        <v>18</v>
      </c>
      <c r="Z12" s="26">
        <f>'Project Information'!Z8</f>
        <v>19</v>
      </c>
      <c r="AA12" s="26">
        <f>'Project Information'!AA8</f>
        <v>20</v>
      </c>
      <c r="AB12" s="26">
        <f>'Project Information'!AB8</f>
        <v>21</v>
      </c>
      <c r="AC12" s="26">
        <f>'Project Information'!AC8</f>
        <v>22</v>
      </c>
      <c r="AD12" s="26">
        <f>'Project Information'!AD8</f>
        <v>23</v>
      </c>
      <c r="AE12" s="26">
        <f>'Project Information'!AE8</f>
        <v>24</v>
      </c>
      <c r="AF12" s="26">
        <f>'Project Information'!AF8</f>
        <v>25</v>
      </c>
    </row>
    <row r="13" spans="1:34" ht="18.75">
      <c r="A13" s="167" t="s">
        <v>225</v>
      </c>
      <c r="B13" s="7"/>
      <c r="C13" s="7"/>
      <c r="D13" s="7"/>
      <c r="E13" s="7"/>
      <c r="F13" s="39" t="s">
        <v>150</v>
      </c>
      <c r="G13" s="27">
        <f>'Project Information'!G9</f>
        <v>2017</v>
      </c>
      <c r="H13" s="27">
        <f>'Project Information'!H9</f>
        <v>2018</v>
      </c>
      <c r="I13" s="27">
        <f>'Project Information'!I9</f>
        <v>2019</v>
      </c>
      <c r="J13" s="27">
        <f>'Project Information'!J9</f>
        <v>2020</v>
      </c>
      <c r="K13" s="27">
        <f>'Project Information'!K9</f>
        <v>2021</v>
      </c>
      <c r="L13" s="27">
        <f>'Project Information'!L9</f>
        <v>2022</v>
      </c>
      <c r="M13" s="27">
        <f>'Project Information'!M9</f>
        <v>2023</v>
      </c>
      <c r="N13" s="27">
        <f>'Project Information'!N9</f>
        <v>2024</v>
      </c>
      <c r="O13" s="27">
        <f>'Project Information'!O9</f>
        <v>2025</v>
      </c>
      <c r="P13" s="27">
        <f>'Project Information'!P9</f>
        <v>2026</v>
      </c>
      <c r="Q13" s="27">
        <f>'Project Information'!Q9</f>
        <v>2027</v>
      </c>
      <c r="R13" s="27">
        <f>'Project Information'!R9</f>
        <v>2028</v>
      </c>
      <c r="S13" s="27">
        <f>'Project Information'!S9</f>
        <v>2029</v>
      </c>
      <c r="T13" s="27">
        <f>'Project Information'!T9</f>
        <v>2030</v>
      </c>
      <c r="U13" s="27">
        <f>'Project Information'!U9</f>
        <v>2031</v>
      </c>
      <c r="V13" s="27">
        <f>'Project Information'!V9</f>
        <v>2032</v>
      </c>
      <c r="W13" s="27">
        <f>'Project Information'!W9</f>
        <v>2033</v>
      </c>
      <c r="X13" s="27">
        <f>'Project Information'!X9</f>
        <v>2034</v>
      </c>
      <c r="Y13" s="27">
        <f>'Project Information'!Y9</f>
        <v>2035</v>
      </c>
      <c r="Z13" s="27">
        <f>'Project Information'!Z9</f>
        <v>2036</v>
      </c>
      <c r="AA13" s="27">
        <f>'Project Information'!AA9</f>
        <v>2037</v>
      </c>
      <c r="AB13" s="27">
        <f>'Project Information'!AB9</f>
        <v>2038</v>
      </c>
      <c r="AC13" s="27">
        <f>'Project Information'!AC9</f>
        <v>2039</v>
      </c>
      <c r="AD13" s="27">
        <f>'Project Information'!AD9</f>
        <v>2040</v>
      </c>
      <c r="AE13" s="27">
        <f>'Project Information'!AE9</f>
        <v>2041</v>
      </c>
      <c r="AF13" s="27">
        <f>'Project Information'!AF9</f>
        <v>2042</v>
      </c>
      <c r="AH13" s="4" t="s">
        <v>8</v>
      </c>
    </row>
    <row r="14" spans="1:34">
      <c r="F14" s="39"/>
      <c r="G14" s="54" t="str">
        <f>CONCATENATE('Project Information'!$G$9,"$")</f>
        <v>2017$</v>
      </c>
      <c r="H14" s="54" t="str">
        <f>CONCATENATE('Project Information'!$G$9,"$")</f>
        <v>2017$</v>
      </c>
      <c r="I14" s="54" t="str">
        <f>CONCATENATE('Project Information'!$G$9,"$")</f>
        <v>2017$</v>
      </c>
      <c r="J14" s="54" t="str">
        <f>CONCATENATE('Project Information'!$G$9,"$")</f>
        <v>2017$</v>
      </c>
      <c r="K14" s="54" t="str">
        <f>CONCATENATE('Project Information'!$G$9,"$")</f>
        <v>2017$</v>
      </c>
      <c r="L14" s="54" t="str">
        <f>CONCATENATE('Project Information'!$G$9,"$")</f>
        <v>2017$</v>
      </c>
      <c r="M14" s="54" t="str">
        <f>CONCATENATE('Project Information'!$G$9,"$")</f>
        <v>2017$</v>
      </c>
      <c r="N14" s="54" t="str">
        <f>CONCATENATE('Project Information'!$G$9,"$")</f>
        <v>2017$</v>
      </c>
      <c r="O14" s="54" t="str">
        <f>CONCATENATE('Project Information'!$G$9,"$")</f>
        <v>2017$</v>
      </c>
      <c r="P14" s="54" t="str">
        <f>CONCATENATE('Project Information'!$G$9,"$")</f>
        <v>2017$</v>
      </c>
      <c r="Q14" s="54" t="str">
        <f>CONCATENATE('Project Information'!$G$9,"$")</f>
        <v>2017$</v>
      </c>
      <c r="R14" s="54" t="str">
        <f>CONCATENATE('Project Information'!$G$9,"$")</f>
        <v>2017$</v>
      </c>
      <c r="S14" s="54" t="str">
        <f>CONCATENATE('Project Information'!$G$9,"$")</f>
        <v>2017$</v>
      </c>
      <c r="T14" s="54" t="str">
        <f>CONCATENATE('Project Information'!$G$9,"$")</f>
        <v>2017$</v>
      </c>
      <c r="U14" s="54" t="str">
        <f>CONCATENATE('Project Information'!$G$9,"$")</f>
        <v>2017$</v>
      </c>
      <c r="V14" s="54" t="str">
        <f>CONCATENATE('Project Information'!$G$9,"$")</f>
        <v>2017$</v>
      </c>
      <c r="W14" s="54" t="str">
        <f>CONCATENATE('Project Information'!$G$9,"$")</f>
        <v>2017$</v>
      </c>
      <c r="X14" s="54" t="str">
        <f>CONCATENATE('Project Information'!$G$9,"$")</f>
        <v>2017$</v>
      </c>
      <c r="Y14" s="54" t="str">
        <f>CONCATENATE('Project Information'!$G$9,"$")</f>
        <v>2017$</v>
      </c>
      <c r="Z14" s="54" t="str">
        <f>CONCATENATE('Project Information'!$G$9,"$")</f>
        <v>2017$</v>
      </c>
      <c r="AA14" s="54" t="str">
        <f>CONCATENATE('Project Information'!$G$9,"$")</f>
        <v>2017$</v>
      </c>
      <c r="AB14" s="54" t="str">
        <f>CONCATENATE('Project Information'!$G$9,"$")</f>
        <v>2017$</v>
      </c>
      <c r="AC14" s="54" t="str">
        <f>CONCATENATE('Project Information'!$G$9,"$")</f>
        <v>2017$</v>
      </c>
      <c r="AD14" s="54" t="str">
        <f>CONCATENATE('Project Information'!$G$9,"$")</f>
        <v>2017$</v>
      </c>
      <c r="AE14" s="54" t="str">
        <f>CONCATENATE('Project Information'!$G$9,"$")</f>
        <v>2017$</v>
      </c>
      <c r="AF14" s="54"/>
    </row>
    <row r="15" spans="1:34" ht="18.75">
      <c r="A15" s="254" t="s">
        <v>86</v>
      </c>
      <c r="B15" s="255"/>
      <c r="C15" s="255"/>
      <c r="D15" s="255"/>
      <c r="E15" s="255"/>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row>
    <row r="16" spans="1:34" ht="15.75">
      <c r="A16" s="169" t="s">
        <v>86</v>
      </c>
      <c r="B16" s="91"/>
      <c r="C16" s="91"/>
      <c r="D16" s="91"/>
      <c r="E16" s="91"/>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row>
    <row r="17" spans="1:32" s="11" customFormat="1" ht="15" customHeight="1">
      <c r="A17" s="182"/>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row>
    <row r="18" spans="1:32">
      <c r="A18" s="29" t="s">
        <v>77</v>
      </c>
      <c r="B18" s="4" t="s">
        <v>78</v>
      </c>
      <c r="D18" s="8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row>
    <row r="19" spans="1:32">
      <c r="A19" s="29"/>
      <c r="B19" s="4"/>
      <c r="C19" s="211" t="s">
        <v>208</v>
      </c>
      <c r="D19" s="211"/>
      <c r="E19" s="211"/>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row>
    <row r="20" spans="1:32">
      <c r="A20" s="97" t="str">
        <f>'Project Information'!$A$15</f>
        <v>Kay County Bridge Raises</v>
      </c>
      <c r="B20" s="89"/>
      <c r="C20" s="38" t="s">
        <v>145</v>
      </c>
      <c r="D20" s="38"/>
      <c r="E20" s="38"/>
      <c r="G20" s="26"/>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row>
    <row r="21" spans="1:32">
      <c r="A21" s="98">
        <f>'Project Information'!$A$16</f>
        <v>14155</v>
      </c>
      <c r="B21" s="28" t="str">
        <f>'Project Information'!$B$16</f>
        <v>Indian Road over I-35</v>
      </c>
      <c r="C21" s="249">
        <f>SUM(G21:AE21)</f>
        <v>121134.99059349197</v>
      </c>
      <c r="F21" s="115"/>
      <c r="G21" s="245">
        <f>SUM(G118,G177)*$B$10+SUM(G100,G195)*$B$9</f>
        <v>0</v>
      </c>
      <c r="H21" s="245">
        <f t="shared" ref="H21:AE28" si="0">SUM(H118,H177)*$B$10+SUM(H100,H195)*$B$9</f>
        <v>0</v>
      </c>
      <c r="I21" s="245">
        <f t="shared" si="0"/>
        <v>0</v>
      </c>
      <c r="J21" s="245">
        <f t="shared" si="0"/>
        <v>0</v>
      </c>
      <c r="K21" s="245">
        <f>SUM(K118,K177)*$B$10+SUM(K100,K195)*$B$9</f>
        <v>0</v>
      </c>
      <c r="L21" s="245">
        <f t="shared" si="0"/>
        <v>0</v>
      </c>
      <c r="M21" s="245">
        <f t="shared" si="0"/>
        <v>19.794900794829509</v>
      </c>
      <c r="N21" s="245">
        <f t="shared" si="0"/>
        <v>20.110990783177165</v>
      </c>
      <c r="O21" s="245">
        <f t="shared" si="0"/>
        <v>20.432128176498924</v>
      </c>
      <c r="P21" s="245">
        <f t="shared" si="0"/>
        <v>20.758393573035516</v>
      </c>
      <c r="Q21" s="245">
        <f t="shared" si="0"/>
        <v>21.08986885804077</v>
      </c>
      <c r="R21" s="245">
        <f t="shared" si="0"/>
        <v>119328.5138085146</v>
      </c>
      <c r="S21" s="245">
        <f t="shared" si="0"/>
        <v>119.00268145602084</v>
      </c>
      <c r="T21" s="245">
        <f t="shared" si="0"/>
        <v>120.90294640731577</v>
      </c>
      <c r="U21" s="245">
        <f t="shared" si="0"/>
        <v>122.83355527053713</v>
      </c>
      <c r="V21" s="245">
        <f t="shared" si="0"/>
        <v>124.79499258495434</v>
      </c>
      <c r="W21" s="245">
        <f t="shared" si="0"/>
        <v>126.78775062708243</v>
      </c>
      <c r="X21" s="245">
        <f t="shared" si="0"/>
        <v>128.81232953423256</v>
      </c>
      <c r="Y21" s="245">
        <f t="shared" si="0"/>
        <v>130.86923743003496</v>
      </c>
      <c r="Z21" s="245">
        <f t="shared" si="0"/>
        <v>132.95899055196682</v>
      </c>
      <c r="AA21" s="245">
        <f t="shared" si="0"/>
        <v>135.08211338091607</v>
      </c>
      <c r="AB21" s="245">
        <f t="shared" si="0"/>
        <v>137.23913877281419</v>
      </c>
      <c r="AC21" s="245">
        <f t="shared" si="0"/>
        <v>139.43060809237107</v>
      </c>
      <c r="AD21" s="245">
        <f t="shared" si="0"/>
        <v>141.65707134894555</v>
      </c>
      <c r="AE21" s="245">
        <f t="shared" si="0"/>
        <v>143.91908733458504</v>
      </c>
      <c r="AF21" s="93"/>
    </row>
    <row r="22" spans="1:32">
      <c r="A22" s="98">
        <f>'Project Information'!$A$17</f>
        <v>14429</v>
      </c>
      <c r="B22" s="28" t="str">
        <f>'Project Information'!$B$17</f>
        <v>North Avenue over I-35</v>
      </c>
      <c r="C22" s="249">
        <f t="shared" ref="C22:C29" si="1">SUM(G22:AE22)</f>
        <v>216076.48109786375</v>
      </c>
      <c r="F22" s="115"/>
      <c r="G22" s="245">
        <f t="shared" ref="G22:V28" si="2">SUM(G119,G178)*$B$10+SUM(G101,G196)*$B$9</f>
        <v>0</v>
      </c>
      <c r="H22" s="245">
        <f t="shared" si="2"/>
        <v>0</v>
      </c>
      <c r="I22" s="245">
        <f t="shared" si="2"/>
        <v>0</v>
      </c>
      <c r="J22" s="245">
        <f t="shared" si="2"/>
        <v>0</v>
      </c>
      <c r="K22" s="245">
        <f>SUM(K119,K178)*$B$10+SUM(K101,K196)*$B$9</f>
        <v>0</v>
      </c>
      <c r="L22" s="245">
        <f t="shared" si="2"/>
        <v>0</v>
      </c>
      <c r="M22" s="245">
        <f t="shared" si="2"/>
        <v>6.9282152781903283</v>
      </c>
      <c r="N22" s="245">
        <f t="shared" si="2"/>
        <v>7.0388467741120087</v>
      </c>
      <c r="O22" s="245">
        <f t="shared" si="2"/>
        <v>7.1512448617746243</v>
      </c>
      <c r="P22" s="245">
        <f t="shared" si="2"/>
        <v>7.2654377505624295</v>
      </c>
      <c r="Q22" s="245">
        <f t="shared" si="2"/>
        <v>7.3814541003142695</v>
      </c>
      <c r="R22" s="245">
        <f t="shared" si="2"/>
        <v>215241.56992553364</v>
      </c>
      <c r="S22" s="245">
        <f t="shared" si="2"/>
        <v>55.800647585170736</v>
      </c>
      <c r="T22" s="245">
        <f t="shared" si="2"/>
        <v>56.691686455625494</v>
      </c>
      <c r="U22" s="245">
        <f t="shared" si="2"/>
        <v>57.596953660392103</v>
      </c>
      <c r="V22" s="245">
        <f t="shared" si="2"/>
        <v>58.516676401115788</v>
      </c>
      <c r="W22" s="245">
        <f t="shared" si="0"/>
        <v>59.451085507455119</v>
      </c>
      <c r="X22" s="245">
        <f t="shared" si="0"/>
        <v>60.400415495015139</v>
      </c>
      <c r="Y22" s="245">
        <f t="shared" si="0"/>
        <v>61.364904624205415</v>
      </c>
      <c r="Z22" s="245">
        <f t="shared" si="0"/>
        <v>62.344794960038101</v>
      </c>
      <c r="AA22" s="245">
        <f t="shared" si="0"/>
        <v>63.340332432880764</v>
      </c>
      <c r="AB22" s="245">
        <f t="shared" si="0"/>
        <v>64.351766900179342</v>
      </c>
      <c r="AC22" s="245">
        <f t="shared" si="0"/>
        <v>65.379352209166683</v>
      </c>
      <c r="AD22" s="245">
        <f t="shared" si="0"/>
        <v>66.423346260572643</v>
      </c>
      <c r="AE22" s="245">
        <f t="shared" si="0"/>
        <v>67.484011073351141</v>
      </c>
      <c r="AF22" s="54"/>
    </row>
    <row r="23" spans="1:32">
      <c r="A23" s="98">
        <f>'Project Information'!$A$18</f>
        <v>14435</v>
      </c>
      <c r="B23" s="28" t="str">
        <f>'Project Information'!$B$18</f>
        <v>Highland Avenue over I-35</v>
      </c>
      <c r="C23" s="249">
        <f t="shared" si="1"/>
        <v>668843.51392701233</v>
      </c>
      <c r="F23" s="115"/>
      <c r="G23" s="245">
        <f t="shared" si="2"/>
        <v>0</v>
      </c>
      <c r="H23" s="245">
        <f t="shared" si="0"/>
        <v>0</v>
      </c>
      <c r="I23" s="245">
        <f t="shared" si="0"/>
        <v>0</v>
      </c>
      <c r="J23" s="245">
        <f t="shared" si="0"/>
        <v>0</v>
      </c>
      <c r="K23" s="245">
        <f t="shared" si="0"/>
        <v>0</v>
      </c>
      <c r="L23" s="245">
        <f t="shared" si="0"/>
        <v>0</v>
      </c>
      <c r="M23" s="245">
        <f t="shared" si="0"/>
        <v>19.794900794829509</v>
      </c>
      <c r="N23" s="245">
        <f t="shared" si="0"/>
        <v>20.110990783177165</v>
      </c>
      <c r="O23" s="245">
        <f t="shared" si="0"/>
        <v>20.432128176498924</v>
      </c>
      <c r="P23" s="245">
        <f t="shared" si="0"/>
        <v>20.758393573035512</v>
      </c>
      <c r="Q23" s="245">
        <f t="shared" si="0"/>
        <v>21.089868858040766</v>
      </c>
      <c r="R23" s="245">
        <f t="shared" si="0"/>
        <v>666901.94094364275</v>
      </c>
      <c r="S23" s="245">
        <f t="shared" si="0"/>
        <v>128.43582083972979</v>
      </c>
      <c r="T23" s="245">
        <f t="shared" si="0"/>
        <v>130.48671654935907</v>
      </c>
      <c r="U23" s="245">
        <f t="shared" si="0"/>
        <v>132.57036148100656</v>
      </c>
      <c r="V23" s="245">
        <f t="shared" si="0"/>
        <v>134.68727858254218</v>
      </c>
      <c r="W23" s="245">
        <f t="shared" si="0"/>
        <v>136.83799915239996</v>
      </c>
      <c r="X23" s="245">
        <f t="shared" si="0"/>
        <v>139.02306297292171</v>
      </c>
      <c r="Y23" s="245">
        <f t="shared" si="0"/>
        <v>141.24301844583039</v>
      </c>
      <c r="Z23" s="245">
        <f t="shared" si="0"/>
        <v>143.49842272986663</v>
      </c>
      <c r="AA23" s="245">
        <f t="shared" si="0"/>
        <v>145.78984188062284</v>
      </c>
      <c r="AB23" s="245">
        <f t="shared" si="0"/>
        <v>148.11785099261041</v>
      </c>
      <c r="AC23" s="245">
        <f t="shared" si="0"/>
        <v>150.48303434359562</v>
      </c>
      <c r="AD23" s="245">
        <f t="shared" si="0"/>
        <v>152.88598554123999</v>
      </c>
      <c r="AE23" s="245">
        <f t="shared" si="0"/>
        <v>155.32730767208261</v>
      </c>
      <c r="AF23" s="54"/>
    </row>
    <row r="24" spans="1:32">
      <c r="A24" s="98">
        <f>'Project Information'!$A$19</f>
        <v>14437</v>
      </c>
      <c r="B24" s="28" t="str">
        <f>'Project Information'!$B$19</f>
        <v>Hartford Avenue over I-35</v>
      </c>
      <c r="C24" s="249">
        <f t="shared" si="1"/>
        <v>668459.23369086732</v>
      </c>
      <c r="F24" s="115"/>
      <c r="G24" s="245">
        <f t="shared" si="2"/>
        <v>0</v>
      </c>
      <c r="H24" s="245">
        <f t="shared" si="0"/>
        <v>0</v>
      </c>
      <c r="I24" s="245">
        <f t="shared" si="0"/>
        <v>0</v>
      </c>
      <c r="J24" s="245">
        <f t="shared" si="0"/>
        <v>0</v>
      </c>
      <c r="K24" s="245">
        <f t="shared" si="0"/>
        <v>0</v>
      </c>
      <c r="L24" s="245">
        <f t="shared" si="0"/>
        <v>0</v>
      </c>
      <c r="M24" s="245">
        <f t="shared" si="0"/>
        <v>9.8974503974147545</v>
      </c>
      <c r="N24" s="245">
        <f t="shared" si="0"/>
        <v>10.055495391588583</v>
      </c>
      <c r="O24" s="245">
        <f t="shared" si="0"/>
        <v>10.216064088249462</v>
      </c>
      <c r="P24" s="245">
        <f t="shared" si="0"/>
        <v>10.379196786517758</v>
      </c>
      <c r="Q24" s="245">
        <f t="shared" si="0"/>
        <v>10.544934429020385</v>
      </c>
      <c r="R24" s="245">
        <f t="shared" si="0"/>
        <v>666880.51430641836</v>
      </c>
      <c r="S24" s="245">
        <f t="shared" si="0"/>
        <v>106.66703764655526</v>
      </c>
      <c r="T24" s="245">
        <f t="shared" si="0"/>
        <v>108.37032391387449</v>
      </c>
      <c r="U24" s="245">
        <f t="shared" si="0"/>
        <v>110.1008086876156</v>
      </c>
      <c r="V24" s="245">
        <f t="shared" si="0"/>
        <v>111.8589262804164</v>
      </c>
      <c r="W24" s="245">
        <f t="shared" si="0"/>
        <v>113.64511794012877</v>
      </c>
      <c r="X24" s="245">
        <f t="shared" si="0"/>
        <v>115.4598319605621</v>
      </c>
      <c r="Y24" s="245">
        <f t="shared" si="0"/>
        <v>117.30352379399474</v>
      </c>
      <c r="Z24" s="245">
        <f t="shared" si="0"/>
        <v>119.17665616548246</v>
      </c>
      <c r="AA24" s="245">
        <f t="shared" si="0"/>
        <v>121.07969918899185</v>
      </c>
      <c r="AB24" s="245">
        <f t="shared" si="0"/>
        <v>123.01313048538833</v>
      </c>
      <c r="AC24" s="245">
        <f t="shared" si="0"/>
        <v>124.97743530230822</v>
      </c>
      <c r="AD24" s="245">
        <f t="shared" si="0"/>
        <v>126.9731066359451</v>
      </c>
      <c r="AE24" s="245">
        <f t="shared" si="0"/>
        <v>129.00064535478046</v>
      </c>
      <c r="AF24" s="54"/>
    </row>
    <row r="25" spans="1:32">
      <c r="A25" s="98">
        <f>'Project Information'!$A$20</f>
        <v>15145</v>
      </c>
      <c r="B25" s="28" t="str">
        <f>'Project Information'!$B$20</f>
        <v>Coleman Road over I-35</v>
      </c>
      <c r="C25" s="249">
        <f t="shared" si="1"/>
        <v>657562.69911849441</v>
      </c>
      <c r="F25" s="115"/>
      <c r="G25" s="245">
        <f t="shared" si="2"/>
        <v>0</v>
      </c>
      <c r="H25" s="245">
        <f t="shared" si="0"/>
        <v>0</v>
      </c>
      <c r="I25" s="245">
        <f t="shared" si="0"/>
        <v>0</v>
      </c>
      <c r="J25" s="245">
        <f t="shared" si="0"/>
        <v>0</v>
      </c>
      <c r="K25" s="245">
        <f t="shared" si="0"/>
        <v>0</v>
      </c>
      <c r="L25" s="245">
        <f t="shared" si="0"/>
        <v>0</v>
      </c>
      <c r="M25" s="245">
        <f t="shared" si="0"/>
        <v>6.9282152781903283</v>
      </c>
      <c r="N25" s="245">
        <f t="shared" si="0"/>
        <v>7.0388467741120087</v>
      </c>
      <c r="O25" s="245">
        <f t="shared" si="0"/>
        <v>7.1512448617746243</v>
      </c>
      <c r="P25" s="245">
        <f t="shared" si="0"/>
        <v>7.2654377505624295</v>
      </c>
      <c r="Q25" s="245">
        <f t="shared" si="0"/>
        <v>7.3814541003142695</v>
      </c>
      <c r="R25" s="245">
        <f t="shared" si="0"/>
        <v>656727.78794616438</v>
      </c>
      <c r="S25" s="245">
        <f t="shared" si="0"/>
        <v>55.800647585170736</v>
      </c>
      <c r="T25" s="245">
        <f t="shared" si="0"/>
        <v>56.691686455625494</v>
      </c>
      <c r="U25" s="245">
        <f t="shared" si="0"/>
        <v>57.596953660392103</v>
      </c>
      <c r="V25" s="245">
        <f t="shared" si="0"/>
        <v>58.516676401115788</v>
      </c>
      <c r="W25" s="245">
        <f t="shared" si="0"/>
        <v>59.451085507455119</v>
      </c>
      <c r="X25" s="245">
        <f t="shared" si="0"/>
        <v>60.400415495015139</v>
      </c>
      <c r="Y25" s="245">
        <f t="shared" si="0"/>
        <v>61.364904624205415</v>
      </c>
      <c r="Z25" s="245">
        <f t="shared" si="0"/>
        <v>62.344794960038101</v>
      </c>
      <c r="AA25" s="245">
        <f t="shared" si="0"/>
        <v>63.340332432880764</v>
      </c>
      <c r="AB25" s="245">
        <f t="shared" si="0"/>
        <v>64.351766900179342</v>
      </c>
      <c r="AC25" s="245">
        <f t="shared" si="0"/>
        <v>65.379352209166683</v>
      </c>
      <c r="AD25" s="245">
        <f t="shared" si="0"/>
        <v>66.423346260572643</v>
      </c>
      <c r="AE25" s="245">
        <f t="shared" si="0"/>
        <v>67.484011073351141</v>
      </c>
      <c r="AF25" s="54"/>
    </row>
    <row r="26" spans="1:32">
      <c r="A26" s="98">
        <f>'Project Information'!$A$21</f>
        <v>15146</v>
      </c>
      <c r="B26" s="28" t="str">
        <f>'Project Information'!$B$21</f>
        <v>Chrysler Avenue over I-35</v>
      </c>
      <c r="C26" s="249">
        <f t="shared" si="1"/>
        <v>658452.53390424303</v>
      </c>
      <c r="F26" s="115"/>
      <c r="G26" s="245">
        <f t="shared" si="2"/>
        <v>0</v>
      </c>
      <c r="H26" s="245">
        <f t="shared" si="0"/>
        <v>0</v>
      </c>
      <c r="I26" s="245">
        <f t="shared" si="0"/>
        <v>0</v>
      </c>
      <c r="J26" s="245">
        <f t="shared" si="0"/>
        <v>0</v>
      </c>
      <c r="K26" s="245">
        <f t="shared" si="0"/>
        <v>0</v>
      </c>
      <c r="L26" s="245">
        <f t="shared" si="0"/>
        <v>0</v>
      </c>
      <c r="M26" s="245">
        <f t="shared" si="0"/>
        <v>13.856430556380657</v>
      </c>
      <c r="N26" s="245">
        <f t="shared" si="0"/>
        <v>14.077693548224017</v>
      </c>
      <c r="O26" s="245">
        <f t="shared" si="0"/>
        <v>14.302489723549249</v>
      </c>
      <c r="P26" s="245">
        <f t="shared" si="0"/>
        <v>14.530875501124859</v>
      </c>
      <c r="Q26" s="245">
        <f t="shared" si="0"/>
        <v>14.762908200628539</v>
      </c>
      <c r="R26" s="245">
        <f t="shared" si="0"/>
        <v>656782.71155958273</v>
      </c>
      <c r="S26" s="245">
        <f t="shared" si="0"/>
        <v>111.60129517034147</v>
      </c>
      <c r="T26" s="245">
        <f t="shared" si="0"/>
        <v>113.38337291125099</v>
      </c>
      <c r="U26" s="245">
        <f t="shared" si="0"/>
        <v>115.19390732078421</v>
      </c>
      <c r="V26" s="245">
        <f t="shared" si="0"/>
        <v>117.03335280223158</v>
      </c>
      <c r="W26" s="245">
        <f t="shared" si="0"/>
        <v>118.90217101491024</v>
      </c>
      <c r="X26" s="245">
        <f t="shared" si="0"/>
        <v>120.80083099003028</v>
      </c>
      <c r="Y26" s="245">
        <f t="shared" si="0"/>
        <v>122.72980924841083</v>
      </c>
      <c r="Z26" s="245">
        <f t="shared" si="0"/>
        <v>124.6895899200762</v>
      </c>
      <c r="AA26" s="245">
        <f t="shared" si="0"/>
        <v>126.68066486576153</v>
      </c>
      <c r="AB26" s="245">
        <f t="shared" si="0"/>
        <v>128.70353380035868</v>
      </c>
      <c r="AC26" s="245">
        <f t="shared" si="0"/>
        <v>130.75870441833337</v>
      </c>
      <c r="AD26" s="245">
        <f t="shared" si="0"/>
        <v>132.84669252114529</v>
      </c>
      <c r="AE26" s="245">
        <f t="shared" si="0"/>
        <v>134.96802214670228</v>
      </c>
      <c r="AF26" s="54"/>
    </row>
    <row r="27" spans="1:32">
      <c r="A27" s="98">
        <f>'Project Information'!$A$22</f>
        <v>15147</v>
      </c>
      <c r="B27" s="28" t="str">
        <f>'Project Information'!$B$22</f>
        <v>Ferguson Avenue over I-35</v>
      </c>
      <c r="C27" s="249">
        <f t="shared" si="1"/>
        <v>658740.85447573918</v>
      </c>
      <c r="F27" s="115"/>
      <c r="G27" s="245">
        <f t="shared" si="2"/>
        <v>0</v>
      </c>
      <c r="H27" s="245">
        <f t="shared" si="0"/>
        <v>0</v>
      </c>
      <c r="I27" s="245">
        <f t="shared" si="0"/>
        <v>0</v>
      </c>
      <c r="J27" s="245">
        <f t="shared" si="0"/>
        <v>0</v>
      </c>
      <c r="K27" s="245">
        <f t="shared" si="0"/>
        <v>0</v>
      </c>
      <c r="L27" s="245">
        <f t="shared" si="0"/>
        <v>0</v>
      </c>
      <c r="M27" s="245">
        <f t="shared" si="0"/>
        <v>19.794900794829509</v>
      </c>
      <c r="N27" s="245">
        <f t="shared" si="0"/>
        <v>20.110990783177165</v>
      </c>
      <c r="O27" s="245">
        <f t="shared" si="0"/>
        <v>20.432128176498924</v>
      </c>
      <c r="P27" s="245">
        <f t="shared" si="0"/>
        <v>20.758393573035512</v>
      </c>
      <c r="Q27" s="245">
        <f t="shared" si="0"/>
        <v>21.089868858040766</v>
      </c>
      <c r="R27" s="245">
        <f t="shared" si="0"/>
        <v>656799.2814923696</v>
      </c>
      <c r="S27" s="245">
        <f t="shared" si="0"/>
        <v>128.43582083972979</v>
      </c>
      <c r="T27" s="245">
        <f t="shared" si="0"/>
        <v>130.48671654935907</v>
      </c>
      <c r="U27" s="245">
        <f t="shared" si="0"/>
        <v>132.57036148100656</v>
      </c>
      <c r="V27" s="245">
        <f t="shared" si="0"/>
        <v>134.68727858254218</v>
      </c>
      <c r="W27" s="245">
        <f t="shared" si="0"/>
        <v>136.83799915239996</v>
      </c>
      <c r="X27" s="245">
        <f t="shared" si="0"/>
        <v>139.02306297292171</v>
      </c>
      <c r="Y27" s="245">
        <f t="shared" si="0"/>
        <v>141.24301844583039</v>
      </c>
      <c r="Z27" s="245">
        <f t="shared" si="0"/>
        <v>143.49842272986663</v>
      </c>
      <c r="AA27" s="245">
        <f t="shared" si="0"/>
        <v>145.78984188062284</v>
      </c>
      <c r="AB27" s="245">
        <f t="shared" si="0"/>
        <v>148.11785099261041</v>
      </c>
      <c r="AC27" s="245">
        <f t="shared" si="0"/>
        <v>150.48303434359562</v>
      </c>
      <c r="AD27" s="245">
        <f t="shared" si="0"/>
        <v>152.88598554123999</v>
      </c>
      <c r="AE27" s="245">
        <f t="shared" si="0"/>
        <v>155.32730767208261</v>
      </c>
      <c r="AF27" s="54"/>
    </row>
    <row r="28" spans="1:32">
      <c r="A28" s="98">
        <f>'Project Information'!$A$23</f>
        <v>15149</v>
      </c>
      <c r="B28" s="28" t="str">
        <f>'Project Information'!$B$23</f>
        <v>Adobe Road over I-35</v>
      </c>
      <c r="C28" s="249">
        <f t="shared" si="1"/>
        <v>124949.14390891555</v>
      </c>
      <c r="F28" s="115"/>
      <c r="G28" s="245">
        <f t="shared" si="2"/>
        <v>0</v>
      </c>
      <c r="H28" s="245">
        <f t="shared" si="0"/>
        <v>0</v>
      </c>
      <c r="I28" s="245">
        <f t="shared" si="0"/>
        <v>0</v>
      </c>
      <c r="J28" s="245">
        <f t="shared" si="0"/>
        <v>0</v>
      </c>
      <c r="K28" s="245">
        <f t="shared" si="0"/>
        <v>0</v>
      </c>
      <c r="L28" s="245">
        <f t="shared" si="0"/>
        <v>0</v>
      </c>
      <c r="M28" s="245">
        <f t="shared" si="0"/>
        <v>14.846175596122128</v>
      </c>
      <c r="N28" s="245">
        <f t="shared" si="0"/>
        <v>15.083243087382874</v>
      </c>
      <c r="O28" s="245">
        <f t="shared" si="0"/>
        <v>15.324096132374192</v>
      </c>
      <c r="P28" s="245">
        <f t="shared" si="0"/>
        <v>15.568795179776634</v>
      </c>
      <c r="Q28" s="245">
        <f t="shared" si="0"/>
        <v>15.817401643530577</v>
      </c>
      <c r="R28" s="245">
        <f t="shared" si="0"/>
        <v>123932.0268161626</v>
      </c>
      <c r="S28" s="245">
        <f t="shared" si="0"/>
        <v>65.669162632743195</v>
      </c>
      <c r="T28" s="245">
        <f t="shared" si="0"/>
        <v>66.717784450378502</v>
      </c>
      <c r="U28" s="245">
        <f t="shared" si="0"/>
        <v>67.783150926729334</v>
      </c>
      <c r="V28" s="245">
        <f t="shared" si="0"/>
        <v>68.865529444746144</v>
      </c>
      <c r="W28" s="245">
        <f t="shared" si="0"/>
        <v>69.965191657018039</v>
      </c>
      <c r="X28" s="245">
        <f t="shared" si="0"/>
        <v>71.082413553951483</v>
      </c>
      <c r="Y28" s="245">
        <f t="shared" si="0"/>
        <v>72.217475533037572</v>
      </c>
      <c r="Z28" s="245">
        <f t="shared" si="0"/>
        <v>73.370662469225607</v>
      </c>
      <c r="AA28" s="245">
        <f t="shared" si="0"/>
        <v>74.542263786420136</v>
      </c>
      <c r="AB28" s="245">
        <f t="shared" si="0"/>
        <v>75.732573530120021</v>
      </c>
      <c r="AC28" s="245">
        <f t="shared" si="0"/>
        <v>76.94189044121697</v>
      </c>
      <c r="AD28" s="245">
        <f t="shared" si="0"/>
        <v>78.170518030973</v>
      </c>
      <c r="AE28" s="245">
        <f t="shared" si="0"/>
        <v>79.418764657194771</v>
      </c>
      <c r="AF28" s="54"/>
    </row>
    <row r="29" spans="1:32">
      <c r="A29" s="99" t="s">
        <v>185</v>
      </c>
      <c r="B29" s="28"/>
      <c r="C29" s="250">
        <f t="shared" si="1"/>
        <v>3774219.4507166278</v>
      </c>
      <c r="F29" s="115"/>
      <c r="G29" s="246">
        <f>SUM(G21:G28)</f>
        <v>0</v>
      </c>
      <c r="H29" s="246">
        <f t="shared" ref="H29:AE29" si="3">SUM(H21:H28)</f>
        <v>0</v>
      </c>
      <c r="I29" s="246">
        <f t="shared" si="3"/>
        <v>0</v>
      </c>
      <c r="J29" s="246">
        <f t="shared" si="3"/>
        <v>0</v>
      </c>
      <c r="K29" s="246">
        <f t="shared" si="3"/>
        <v>0</v>
      </c>
      <c r="L29" s="246">
        <f t="shared" si="3"/>
        <v>0</v>
      </c>
      <c r="M29" s="246">
        <f t="shared" si="3"/>
        <v>111.84118949078672</v>
      </c>
      <c r="N29" s="246">
        <f t="shared" si="3"/>
        <v>113.62709792495099</v>
      </c>
      <c r="O29" s="246">
        <f t="shared" si="3"/>
        <v>115.44152419721891</v>
      </c>
      <c r="P29" s="246">
        <f t="shared" si="3"/>
        <v>117.28492368765063</v>
      </c>
      <c r="Q29" s="246">
        <f t="shared" si="3"/>
        <v>119.15775904793036</v>
      </c>
      <c r="R29" s="246">
        <f t="shared" si="3"/>
        <v>3762594.3467983892</v>
      </c>
      <c r="S29" s="246">
        <f t="shared" si="3"/>
        <v>771.41311375546184</v>
      </c>
      <c r="T29" s="246">
        <f t="shared" si="3"/>
        <v>783.73123369278892</v>
      </c>
      <c r="U29" s="246">
        <f t="shared" si="3"/>
        <v>796.24605248846365</v>
      </c>
      <c r="V29" s="246">
        <f t="shared" si="3"/>
        <v>808.96071107966429</v>
      </c>
      <c r="W29" s="246">
        <f t="shared" si="3"/>
        <v>821.87840055884976</v>
      </c>
      <c r="X29" s="246">
        <f t="shared" si="3"/>
        <v>835.00236297465005</v>
      </c>
      <c r="Y29" s="246">
        <f t="shared" si="3"/>
        <v>848.33589214554979</v>
      </c>
      <c r="Z29" s="246">
        <f t="shared" si="3"/>
        <v>861.88233448656058</v>
      </c>
      <c r="AA29" s="246">
        <f t="shared" si="3"/>
        <v>875.64508984909673</v>
      </c>
      <c r="AB29" s="246">
        <f t="shared" si="3"/>
        <v>889.62761237426071</v>
      </c>
      <c r="AC29" s="246">
        <f t="shared" si="3"/>
        <v>903.83341135975422</v>
      </c>
      <c r="AD29" s="246">
        <f t="shared" si="3"/>
        <v>918.2660521406342</v>
      </c>
      <c r="AE29" s="246">
        <f t="shared" si="3"/>
        <v>932.92915698413003</v>
      </c>
      <c r="AF29" s="54"/>
    </row>
    <row r="30" spans="1:32">
      <c r="A30" s="97" t="str">
        <f>'Project Information'!$A$25</f>
        <v>Kay County Bridge Reconstructions</v>
      </c>
      <c r="B30" s="89"/>
      <c r="F30" s="85"/>
      <c r="G30" s="247"/>
      <c r="H30" s="247"/>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AF30" s="54"/>
    </row>
    <row r="31" spans="1:32">
      <c r="A31" s="98">
        <f>'Project Information'!$A$26</f>
        <v>14408</v>
      </c>
      <c r="B31" s="28" t="str">
        <f>'Project Information'!$B$26</f>
        <v>I-35 SB over US 60</v>
      </c>
      <c r="C31" s="249">
        <f>SUM(G31:AE31)</f>
        <v>1286272.6769853232</v>
      </c>
      <c r="F31" s="115"/>
      <c r="G31" s="245">
        <f t="shared" ref="G31:V32" si="4">SUM(G128,G187)*$B$10+SUM(G110,G205)*$B$9</f>
        <v>0</v>
      </c>
      <c r="H31" s="245">
        <f t="shared" si="4"/>
        <v>0</v>
      </c>
      <c r="I31" s="245">
        <f t="shared" si="4"/>
        <v>0</v>
      </c>
      <c r="J31" s="245">
        <f t="shared" si="4"/>
        <v>0</v>
      </c>
      <c r="K31" s="245">
        <f t="shared" si="4"/>
        <v>0</v>
      </c>
      <c r="L31" s="245">
        <f t="shared" si="4"/>
        <v>0</v>
      </c>
      <c r="M31" s="245">
        <f t="shared" si="4"/>
        <v>8660.2690977379098</v>
      </c>
      <c r="N31" s="245">
        <f t="shared" si="4"/>
        <v>8798.5584676400085</v>
      </c>
      <c r="O31" s="245">
        <f t="shared" si="4"/>
        <v>8939.0560772182798</v>
      </c>
      <c r="P31" s="245">
        <f t="shared" si="4"/>
        <v>9081.7971882030361</v>
      </c>
      <c r="Q31" s="245">
        <f t="shared" si="4"/>
        <v>9226.8176253928359</v>
      </c>
      <c r="R31" s="245">
        <f t="shared" si="4"/>
        <v>79842.79251027292</v>
      </c>
      <c r="S31" s="245">
        <f t="shared" si="4"/>
        <v>81117.742438832749</v>
      </c>
      <c r="T31" s="245">
        <f t="shared" si="4"/>
        <v>82413.051090694076</v>
      </c>
      <c r="U31" s="245">
        <f t="shared" si="4"/>
        <v>83729.043559105761</v>
      </c>
      <c r="V31" s="245">
        <f t="shared" si="4"/>
        <v>85066.050128488103</v>
      </c>
      <c r="W31" s="245">
        <f t="shared" ref="H31:AE32" si="5">SUM(W128,W187)*$B$10+SUM(W110,W205)*$B$9</f>
        <v>86424.406357326487</v>
      </c>
      <c r="X31" s="245">
        <f t="shared" si="5"/>
        <v>87804.453162389356</v>
      </c>
      <c r="Y31" s="245">
        <f t="shared" si="5"/>
        <v>89206.536904290289</v>
      </c>
      <c r="Z31" s="245">
        <f t="shared" si="5"/>
        <v>90631.009474416904</v>
      </c>
      <c r="AA31" s="245">
        <f t="shared" si="5"/>
        <v>92078.228383247595</v>
      </c>
      <c r="AB31" s="245">
        <f t="shared" si="5"/>
        <v>93548.556850078647</v>
      </c>
      <c r="AC31" s="245">
        <f t="shared" si="5"/>
        <v>95042.363894183931</v>
      </c>
      <c r="AD31" s="245">
        <f t="shared" si="5"/>
        <v>96560.024427430602</v>
      </c>
      <c r="AE31" s="245">
        <f t="shared" si="5"/>
        <v>98101.919348373514</v>
      </c>
      <c r="AF31" s="54"/>
    </row>
    <row r="32" spans="1:32">
      <c r="A32" s="98">
        <f>'Project Information'!$A$27</f>
        <v>14409</v>
      </c>
      <c r="B32" s="28" t="str">
        <f>'Project Information'!$B$27</f>
        <v>I-35 NB over US 60</v>
      </c>
      <c r="C32" s="249">
        <f t="shared" ref="C32:C33" si="6">SUM(G32:AE32)</f>
        <v>1286272.6769853232</v>
      </c>
      <c r="F32" s="115"/>
      <c r="G32" s="245">
        <f t="shared" si="4"/>
        <v>0</v>
      </c>
      <c r="H32" s="245">
        <f t="shared" si="5"/>
        <v>0</v>
      </c>
      <c r="I32" s="245">
        <f t="shared" si="5"/>
        <v>0</v>
      </c>
      <c r="J32" s="245">
        <f t="shared" si="5"/>
        <v>0</v>
      </c>
      <c r="K32" s="245">
        <f t="shared" si="5"/>
        <v>0</v>
      </c>
      <c r="L32" s="245">
        <f t="shared" si="5"/>
        <v>0</v>
      </c>
      <c r="M32" s="245">
        <f t="shared" si="5"/>
        <v>8660.2690977379098</v>
      </c>
      <c r="N32" s="245">
        <f t="shared" si="5"/>
        <v>8798.5584676400085</v>
      </c>
      <c r="O32" s="245">
        <f t="shared" si="5"/>
        <v>8939.0560772182798</v>
      </c>
      <c r="P32" s="245">
        <f t="shared" si="5"/>
        <v>9081.7971882030361</v>
      </c>
      <c r="Q32" s="245">
        <f t="shared" si="5"/>
        <v>9226.8176253928359</v>
      </c>
      <c r="R32" s="245">
        <f t="shared" si="5"/>
        <v>79842.79251027292</v>
      </c>
      <c r="S32" s="245">
        <f t="shared" si="5"/>
        <v>81117.742438832749</v>
      </c>
      <c r="T32" s="245">
        <f t="shared" si="5"/>
        <v>82413.051090694076</v>
      </c>
      <c r="U32" s="245">
        <f t="shared" si="5"/>
        <v>83729.043559105761</v>
      </c>
      <c r="V32" s="245">
        <f t="shared" si="5"/>
        <v>85066.050128488103</v>
      </c>
      <c r="W32" s="245">
        <f t="shared" si="5"/>
        <v>86424.406357326487</v>
      </c>
      <c r="X32" s="245">
        <f t="shared" si="5"/>
        <v>87804.453162389356</v>
      </c>
      <c r="Y32" s="245">
        <f t="shared" si="5"/>
        <v>89206.536904290289</v>
      </c>
      <c r="Z32" s="245">
        <f t="shared" si="5"/>
        <v>90631.009474416904</v>
      </c>
      <c r="AA32" s="245">
        <f t="shared" si="5"/>
        <v>92078.228383247595</v>
      </c>
      <c r="AB32" s="245">
        <f t="shared" si="5"/>
        <v>93548.556850078647</v>
      </c>
      <c r="AC32" s="245">
        <f t="shared" si="5"/>
        <v>95042.363894183931</v>
      </c>
      <c r="AD32" s="245">
        <f t="shared" si="5"/>
        <v>96560.024427430602</v>
      </c>
      <c r="AE32" s="245">
        <f t="shared" si="5"/>
        <v>98101.919348373514</v>
      </c>
      <c r="AF32" s="54"/>
    </row>
    <row r="33" spans="1:32">
      <c r="A33" s="99" t="s">
        <v>185</v>
      </c>
      <c r="B33" s="28"/>
      <c r="C33" s="250">
        <f t="shared" si="6"/>
        <v>2572545.3539706464</v>
      </c>
      <c r="D33" s="2"/>
      <c r="F33" s="115"/>
      <c r="G33" s="246">
        <f>SUM(G31:G32)</f>
        <v>0</v>
      </c>
      <c r="H33" s="246">
        <f t="shared" ref="H33:AE33" si="7">SUM(H31:H32)</f>
        <v>0</v>
      </c>
      <c r="I33" s="246">
        <f t="shared" si="7"/>
        <v>0</v>
      </c>
      <c r="J33" s="246">
        <f t="shared" si="7"/>
        <v>0</v>
      </c>
      <c r="K33" s="246">
        <f t="shared" si="7"/>
        <v>0</v>
      </c>
      <c r="L33" s="246">
        <f t="shared" si="7"/>
        <v>0</v>
      </c>
      <c r="M33" s="246">
        <f t="shared" si="7"/>
        <v>17320.53819547582</v>
      </c>
      <c r="N33" s="246">
        <f t="shared" si="7"/>
        <v>17597.116935280017</v>
      </c>
      <c r="O33" s="246">
        <f t="shared" si="7"/>
        <v>17878.11215443656</v>
      </c>
      <c r="P33" s="246">
        <f t="shared" si="7"/>
        <v>18163.594376406072</v>
      </c>
      <c r="Q33" s="246">
        <f t="shared" si="7"/>
        <v>18453.635250785672</v>
      </c>
      <c r="R33" s="246">
        <f t="shared" si="7"/>
        <v>159685.58502054584</v>
      </c>
      <c r="S33" s="246">
        <f t="shared" si="7"/>
        <v>162235.4848776655</v>
      </c>
      <c r="T33" s="246">
        <f t="shared" si="7"/>
        <v>164826.10218138815</v>
      </c>
      <c r="U33" s="246">
        <f t="shared" si="7"/>
        <v>167458.08711821152</v>
      </c>
      <c r="V33" s="246">
        <f t="shared" si="7"/>
        <v>170132.10025697621</v>
      </c>
      <c r="W33" s="246">
        <f t="shared" si="7"/>
        <v>172848.81271465297</v>
      </c>
      <c r="X33" s="246">
        <f t="shared" si="7"/>
        <v>175608.90632477871</v>
      </c>
      <c r="Y33" s="246">
        <f t="shared" si="7"/>
        <v>178413.07380858058</v>
      </c>
      <c r="Z33" s="246">
        <f t="shared" si="7"/>
        <v>181262.01894883381</v>
      </c>
      <c r="AA33" s="246">
        <f t="shared" si="7"/>
        <v>184156.45676649519</v>
      </c>
      <c r="AB33" s="246">
        <f t="shared" si="7"/>
        <v>187097.11370015729</v>
      </c>
      <c r="AC33" s="246">
        <f t="shared" si="7"/>
        <v>190084.72778836786</v>
      </c>
      <c r="AD33" s="246">
        <f t="shared" si="7"/>
        <v>193120.0488548612</v>
      </c>
      <c r="AE33" s="246">
        <f t="shared" si="7"/>
        <v>196203.83869674703</v>
      </c>
      <c r="AF33" s="54"/>
    </row>
    <row r="34" spans="1:32">
      <c r="A34" s="100" t="s">
        <v>0</v>
      </c>
      <c r="C34" s="251">
        <f>SUM(G34:AE34)</f>
        <v>6346764.8046872746</v>
      </c>
      <c r="F34" s="115"/>
      <c r="G34" s="248">
        <f>SUM(G29,G33)</f>
        <v>0</v>
      </c>
      <c r="H34" s="248">
        <f t="shared" ref="H34:AE34" si="8">SUM(H29,H33)</f>
        <v>0</v>
      </c>
      <c r="I34" s="248">
        <f t="shared" si="8"/>
        <v>0</v>
      </c>
      <c r="J34" s="248">
        <f t="shared" si="8"/>
        <v>0</v>
      </c>
      <c r="K34" s="248">
        <f t="shared" si="8"/>
        <v>0</v>
      </c>
      <c r="L34" s="248">
        <f t="shared" si="8"/>
        <v>0</v>
      </c>
      <c r="M34" s="248">
        <f t="shared" si="8"/>
        <v>17432.379384966607</v>
      </c>
      <c r="N34" s="248">
        <f t="shared" si="8"/>
        <v>17710.744033204966</v>
      </c>
      <c r="O34" s="248">
        <f t="shared" si="8"/>
        <v>17993.55367863378</v>
      </c>
      <c r="P34" s="248">
        <f t="shared" si="8"/>
        <v>18280.879300093722</v>
      </c>
      <c r="Q34" s="248">
        <f t="shared" si="8"/>
        <v>18572.793009833604</v>
      </c>
      <c r="R34" s="248">
        <f t="shared" si="8"/>
        <v>3922279.9318189351</v>
      </c>
      <c r="S34" s="248">
        <f t="shared" si="8"/>
        <v>163006.89799142096</v>
      </c>
      <c r="T34" s="248">
        <f t="shared" si="8"/>
        <v>165609.83341508094</v>
      </c>
      <c r="U34" s="248">
        <f t="shared" si="8"/>
        <v>168254.33317069997</v>
      </c>
      <c r="V34" s="248">
        <f t="shared" si="8"/>
        <v>170941.06096805588</v>
      </c>
      <c r="W34" s="248">
        <f t="shared" si="8"/>
        <v>173670.69111521181</v>
      </c>
      <c r="X34" s="248">
        <f t="shared" si="8"/>
        <v>176443.90868775337</v>
      </c>
      <c r="Y34" s="248">
        <f t="shared" si="8"/>
        <v>179261.40970072613</v>
      </c>
      <c r="Z34" s="248">
        <f t="shared" si="8"/>
        <v>182123.90128332036</v>
      </c>
      <c r="AA34" s="248">
        <f t="shared" si="8"/>
        <v>185032.10185634429</v>
      </c>
      <c r="AB34" s="248">
        <f t="shared" si="8"/>
        <v>187986.74131253155</v>
      </c>
      <c r="AC34" s="248">
        <f t="shared" si="8"/>
        <v>190988.56119972761</v>
      </c>
      <c r="AD34" s="248">
        <f t="shared" si="8"/>
        <v>194038.31490700183</v>
      </c>
      <c r="AE34" s="248">
        <f t="shared" si="8"/>
        <v>197136.76785373117</v>
      </c>
      <c r="AF34" s="54"/>
    </row>
    <row r="35" spans="1:32">
      <c r="A35" s="100"/>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54"/>
    </row>
    <row r="36" spans="1:32" ht="15.75">
      <c r="A36" s="169" t="s">
        <v>226</v>
      </c>
      <c r="B36" s="91"/>
      <c r="C36" s="91"/>
      <c r="D36" s="91"/>
      <c r="E36" s="91"/>
      <c r="F36" s="115" t="s">
        <v>227</v>
      </c>
      <c r="G36" s="106">
        <f>Assumptions!$G$38</f>
        <v>1</v>
      </c>
      <c r="H36" s="106">
        <f>Assumptions!$H$38</f>
        <v>0.93457943925233644</v>
      </c>
      <c r="I36" s="106">
        <f>Assumptions!$I$38</f>
        <v>0.87343872827321156</v>
      </c>
      <c r="J36" s="106">
        <f>Assumptions!$J$38</f>
        <v>0.81629787689085187</v>
      </c>
      <c r="K36" s="106">
        <f>Assumptions!$K$38</f>
        <v>0.7628952120475252</v>
      </c>
      <c r="L36" s="106">
        <f>Assumptions!$L$38</f>
        <v>0.71298617948366838</v>
      </c>
      <c r="M36" s="106">
        <f>Assumptions!$M$38</f>
        <v>0.66634222381651254</v>
      </c>
      <c r="N36" s="106">
        <f>Assumptions!$N$38</f>
        <v>0.62274974188459109</v>
      </c>
      <c r="O36" s="106">
        <f>Assumptions!$O$38</f>
        <v>0.5820091045650384</v>
      </c>
      <c r="P36" s="106">
        <f>Assumptions!$P$38</f>
        <v>0.54393374258414806</v>
      </c>
      <c r="Q36" s="106">
        <f>Assumptions!$Q$38</f>
        <v>0.5083492921347178</v>
      </c>
      <c r="R36" s="106">
        <f>Assumptions!$R$38</f>
        <v>0.47509279638758667</v>
      </c>
      <c r="S36" s="106">
        <f>Assumptions!$S$38</f>
        <v>0.44401195924073528</v>
      </c>
      <c r="T36" s="106">
        <f>Assumptions!$T$38</f>
        <v>0.41496444788853759</v>
      </c>
      <c r="U36" s="106">
        <f>Assumptions!$U$38</f>
        <v>0.3878172410173249</v>
      </c>
      <c r="V36" s="106">
        <f>Assumptions!$V$38</f>
        <v>0.36244601964235967</v>
      </c>
      <c r="W36" s="106">
        <f>Assumptions!$W$38</f>
        <v>0.33873459779659787</v>
      </c>
      <c r="X36" s="106">
        <f>Assumptions!$X$38</f>
        <v>0.31657439046411018</v>
      </c>
      <c r="Y36" s="106">
        <f>Assumptions!$Y$38</f>
        <v>0.29586391632159825</v>
      </c>
      <c r="Z36" s="106">
        <f>Assumptions!$Z$38</f>
        <v>0.27650833301083949</v>
      </c>
      <c r="AA36" s="106">
        <f>Assumptions!$AA$38</f>
        <v>0.2584190028138687</v>
      </c>
      <c r="AB36" s="106">
        <f>Assumptions!$AB$38</f>
        <v>0.24151308674193336</v>
      </c>
      <c r="AC36" s="106">
        <f>Assumptions!$AC$38</f>
        <v>0.22571316517937698</v>
      </c>
      <c r="AD36" s="106">
        <f>Assumptions!$AD$38</f>
        <v>0.21094688334521211</v>
      </c>
      <c r="AE36" s="106">
        <f>Assumptions!$AE$38</f>
        <v>0.19714661994879637</v>
      </c>
      <c r="AF36" s="54"/>
    </row>
    <row r="37" spans="1:32" s="11" customFormat="1" ht="15" customHeight="1">
      <c r="A37" s="182"/>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row>
    <row r="38" spans="1:32">
      <c r="A38" s="29" t="s">
        <v>77</v>
      </c>
      <c r="B38" s="4" t="s">
        <v>78</v>
      </c>
      <c r="D38" s="8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row>
    <row r="39" spans="1:32">
      <c r="A39" s="29"/>
      <c r="B39" s="4"/>
      <c r="C39" s="211" t="s">
        <v>208</v>
      </c>
      <c r="D39" s="211"/>
      <c r="E39" s="211"/>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row>
    <row r="40" spans="1:32">
      <c r="A40" s="97" t="str">
        <f>'Project Information'!$A$15</f>
        <v>Kay County Bridge Raises</v>
      </c>
      <c r="B40" s="89"/>
      <c r="C40" s="38" t="s">
        <v>145</v>
      </c>
      <c r="D40" s="38"/>
      <c r="E40" s="38"/>
      <c r="G40" s="26"/>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row>
    <row r="41" spans="1:32">
      <c r="A41" s="98">
        <f>'Project Information'!$A$16</f>
        <v>14155</v>
      </c>
      <c r="B41" s="28" t="str">
        <f>'Project Information'!$B$16</f>
        <v>Indian Road over I-35</v>
      </c>
      <c r="C41" s="249">
        <f>SUM(G41:AE41)</f>
        <v>57264.602231456418</v>
      </c>
      <c r="F41" s="115"/>
      <c r="G41" s="266">
        <f>G21*G$36</f>
        <v>0</v>
      </c>
      <c r="H41" s="266">
        <f t="shared" ref="H41:AE48" si="9">H21*H$36</f>
        <v>0</v>
      </c>
      <c r="I41" s="266">
        <f t="shared" si="9"/>
        <v>0</v>
      </c>
      <c r="J41" s="266">
        <f t="shared" si="9"/>
        <v>0</v>
      </c>
      <c r="K41" s="266">
        <f t="shared" si="9"/>
        <v>0</v>
      </c>
      <c r="L41" s="266">
        <f t="shared" si="9"/>
        <v>0</v>
      </c>
      <c r="M41" s="266">
        <f t="shared" si="9"/>
        <v>13.190178215853946</v>
      </c>
      <c r="N41" s="266">
        <f t="shared" si="9"/>
        <v>12.524114319266969</v>
      </c>
      <c r="O41" s="266">
        <f t="shared" si="9"/>
        <v>11.891684624362229</v>
      </c>
      <c r="P41" s="266">
        <f t="shared" si="9"/>
        <v>11.291190706215934</v>
      </c>
      <c r="Q41" s="266">
        <f t="shared" si="9"/>
        <v>10.721019905199055</v>
      </c>
      <c r="R41" s="266">
        <f t="shared" si="9"/>
        <v>56692.11731406195</v>
      </c>
      <c r="S41" s="266">
        <f t="shared" si="9"/>
        <v>52.838613748188926</v>
      </c>
      <c r="T41" s="266">
        <f t="shared" si="9"/>
        <v>50.170424404009239</v>
      </c>
      <c r="U41" s="266">
        <f t="shared" si="9"/>
        <v>47.636970509368801</v>
      </c>
      <c r="V41" s="266">
        <f t="shared" si="9"/>
        <v>45.231448333714489</v>
      </c>
      <c r="W41" s="266">
        <f t="shared" si="9"/>
        <v>42.947397714200115</v>
      </c>
      <c r="X41" s="266">
        <f t="shared" si="9"/>
        <v>40.778684706561769</v>
      </c>
      <c r="Y41" s="266">
        <f t="shared" si="9"/>
        <v>38.71948511207124</v>
      </c>
      <c r="Z41" s="266">
        <f t="shared" si="9"/>
        <v>36.764268836328306</v>
      </c>
      <c r="AA41" s="266">
        <f t="shared" si="9"/>
        <v>34.907785037886278</v>
      </c>
      <c r="AB41" s="266">
        <f t="shared" si="9"/>
        <v>33.145048026826906</v>
      </c>
      <c r="AC41" s="266">
        <f t="shared" si="9"/>
        <v>31.471323875414328</v>
      </c>
      <c r="AD41" s="266">
        <f t="shared" si="9"/>
        <v>29.882117704870407</v>
      </c>
      <c r="AE41" s="266">
        <f t="shared" si="9"/>
        <v>28.373161614129071</v>
      </c>
      <c r="AF41" s="93"/>
    </row>
    <row r="42" spans="1:32">
      <c r="A42" s="98">
        <f>'Project Information'!$A$17</f>
        <v>14429</v>
      </c>
      <c r="B42" s="28" t="str">
        <f>'Project Information'!$B$17</f>
        <v>North Avenue over I-35</v>
      </c>
      <c r="C42" s="249">
        <f t="shared" ref="C42:C49" si="10">SUM(G42:AE42)</f>
        <v>102521.07018091081</v>
      </c>
      <c r="F42" s="115"/>
      <c r="G42" s="266">
        <f t="shared" ref="G42:V48" si="11">G22*G$36</f>
        <v>0</v>
      </c>
      <c r="H42" s="266">
        <f t="shared" si="11"/>
        <v>0</v>
      </c>
      <c r="I42" s="266">
        <f t="shared" si="11"/>
        <v>0</v>
      </c>
      <c r="J42" s="266">
        <f t="shared" si="11"/>
        <v>0</v>
      </c>
      <c r="K42" s="266">
        <f t="shared" si="11"/>
        <v>0</v>
      </c>
      <c r="L42" s="266">
        <f t="shared" si="11"/>
        <v>0</v>
      </c>
      <c r="M42" s="266">
        <f t="shared" si="11"/>
        <v>4.6165623755488818</v>
      </c>
      <c r="N42" s="266">
        <f t="shared" si="11"/>
        <v>4.3834400117434402</v>
      </c>
      <c r="O42" s="266">
        <f t="shared" si="11"/>
        <v>4.1620896185267808</v>
      </c>
      <c r="P42" s="266">
        <f t="shared" si="11"/>
        <v>3.9519167471755763</v>
      </c>
      <c r="Q42" s="266">
        <f t="shared" si="11"/>
        <v>3.752356966819669</v>
      </c>
      <c r="R42" s="266">
        <f t="shared" si="11"/>
        <v>102259.71935477605</v>
      </c>
      <c r="S42" s="266">
        <f t="shared" si="11"/>
        <v>24.776154861193461</v>
      </c>
      <c r="T42" s="266">
        <f t="shared" si="11"/>
        <v>23.525034369928719</v>
      </c>
      <c r="U42" s="266">
        <f t="shared" si="11"/>
        <v>22.337091659575979</v>
      </c>
      <c r="V42" s="266">
        <f t="shared" si="11"/>
        <v>21.209136444284418</v>
      </c>
      <c r="W42" s="266">
        <f t="shared" si="9"/>
        <v>20.138139537938958</v>
      </c>
      <c r="X42" s="266">
        <f t="shared" si="9"/>
        <v>19.121224719113414</v>
      </c>
      <c r="Y42" s="266">
        <f t="shared" si="9"/>
        <v>18.155661006818768</v>
      </c>
      <c r="Z42" s="266">
        <f t="shared" si="9"/>
        <v>17.238855326302723</v>
      </c>
      <c r="AA42" s="266">
        <f t="shared" si="9"/>
        <v>16.368345545203994</v>
      </c>
      <c r="AB42" s="266">
        <f t="shared" si="9"/>
        <v>15.54179386135969</v>
      </c>
      <c r="AC42" s="266">
        <f t="shared" si="9"/>
        <v>14.756980524508304</v>
      </c>
      <c r="AD42" s="266">
        <f t="shared" si="9"/>
        <v>14.011797875027648</v>
      </c>
      <c r="AE42" s="266">
        <f t="shared" si="9"/>
        <v>13.304244683698323</v>
      </c>
      <c r="AF42" s="54"/>
    </row>
    <row r="43" spans="1:32">
      <c r="A43" s="98">
        <f>'Project Information'!$A$18</f>
        <v>14435</v>
      </c>
      <c r="B43" s="28" t="str">
        <f>'Project Information'!$B$18</f>
        <v>Highland Avenue over I-35</v>
      </c>
      <c r="C43" s="249">
        <f t="shared" si="10"/>
        <v>317453.44702665007</v>
      </c>
      <c r="F43" s="115"/>
      <c r="G43" s="266">
        <f t="shared" si="11"/>
        <v>0</v>
      </c>
      <c r="H43" s="266">
        <f t="shared" si="9"/>
        <v>0</v>
      </c>
      <c r="I43" s="266">
        <f t="shared" si="9"/>
        <v>0</v>
      </c>
      <c r="J43" s="266">
        <f t="shared" si="9"/>
        <v>0</v>
      </c>
      <c r="K43" s="266">
        <f t="shared" si="9"/>
        <v>0</v>
      </c>
      <c r="L43" s="266">
        <f t="shared" si="9"/>
        <v>0</v>
      </c>
      <c r="M43" s="266">
        <f t="shared" si="9"/>
        <v>13.190178215853946</v>
      </c>
      <c r="N43" s="266">
        <f t="shared" si="9"/>
        <v>12.524114319266969</v>
      </c>
      <c r="O43" s="266">
        <f t="shared" si="9"/>
        <v>11.891684624362229</v>
      </c>
      <c r="P43" s="266">
        <f t="shared" si="9"/>
        <v>11.291190706215932</v>
      </c>
      <c r="Q43" s="266">
        <f t="shared" si="9"/>
        <v>10.721019905199054</v>
      </c>
      <c r="R43" s="266">
        <f t="shared" si="9"/>
        <v>316840.30803922442</v>
      </c>
      <c r="S43" s="266">
        <f t="shared" si="9"/>
        <v>57.027040447740482</v>
      </c>
      <c r="T43" s="266">
        <f t="shared" si="9"/>
        <v>54.147348289692886</v>
      </c>
      <c r="U43" s="266">
        <f t="shared" si="9"/>
        <v>51.413071830233406</v>
      </c>
      <c r="V43" s="266">
        <f t="shared" si="9"/>
        <v>48.816868018704049</v>
      </c>
      <c r="W43" s="266">
        <f t="shared" si="9"/>
        <v>46.351764606179401</v>
      </c>
      <c r="X43" s="266">
        <f t="shared" si="9"/>
        <v>44.011141421106295</v>
      </c>
      <c r="Y43" s="266">
        <f t="shared" si="9"/>
        <v>41.788712590467121</v>
      </c>
      <c r="Z43" s="266">
        <f t="shared" si="9"/>
        <v>39.678509658720181</v>
      </c>
      <c r="AA43" s="266">
        <f t="shared" si="9"/>
        <v>37.674865559182152</v>
      </c>
      <c r="AB43" s="266">
        <f t="shared" si="9"/>
        <v>35.772399394807081</v>
      </c>
      <c r="AC43" s="266">
        <f t="shared" si="9"/>
        <v>33.966001987489854</v>
      </c>
      <c r="AD43" s="266">
        <f t="shared" si="9"/>
        <v>32.250822157085736</v>
      </c>
      <c r="AE43" s="266">
        <f t="shared" si="9"/>
        <v>30.622253693297832</v>
      </c>
      <c r="AF43" s="54"/>
    </row>
    <row r="44" spans="1:32">
      <c r="A44" s="98">
        <f>'Project Information'!$A$19</f>
        <v>14437</v>
      </c>
      <c r="B44" s="28" t="str">
        <f>'Project Information'!$B$19</f>
        <v>Hartford Avenue over I-35</v>
      </c>
      <c r="C44" s="249">
        <f t="shared" si="10"/>
        <v>317319.64120708121</v>
      </c>
      <c r="F44" s="115"/>
      <c r="G44" s="266">
        <f t="shared" si="11"/>
        <v>0</v>
      </c>
      <c r="H44" s="266">
        <f t="shared" si="9"/>
        <v>0</v>
      </c>
      <c r="I44" s="266">
        <f t="shared" si="9"/>
        <v>0</v>
      </c>
      <c r="J44" s="266">
        <f t="shared" si="9"/>
        <v>0</v>
      </c>
      <c r="K44" s="266">
        <f t="shared" si="9"/>
        <v>0</v>
      </c>
      <c r="L44" s="266">
        <f t="shared" si="9"/>
        <v>0</v>
      </c>
      <c r="M44" s="266">
        <f t="shared" si="9"/>
        <v>6.5950891079269729</v>
      </c>
      <c r="N44" s="266">
        <f t="shared" si="9"/>
        <v>6.2620571596334846</v>
      </c>
      <c r="O44" s="266">
        <f t="shared" si="9"/>
        <v>5.9458423121811146</v>
      </c>
      <c r="P44" s="266">
        <f t="shared" si="9"/>
        <v>5.645595353107967</v>
      </c>
      <c r="Q44" s="266">
        <f t="shared" si="9"/>
        <v>5.3605099525995277</v>
      </c>
      <c r="R44" s="266">
        <f t="shared" si="9"/>
        <v>316830.12839822832</v>
      </c>
      <c r="S44" s="266">
        <f t="shared" si="9"/>
        <v>47.361440371852268</v>
      </c>
      <c r="T44" s="266">
        <f t="shared" si="9"/>
        <v>44.96983163042291</v>
      </c>
      <c r="U44" s="266">
        <f t="shared" si="9"/>
        <v>42.6989918590074</v>
      </c>
      <c r="V44" s="266">
        <f t="shared" si="9"/>
        <v>40.542822591805063</v>
      </c>
      <c r="W44" s="266">
        <f t="shared" si="9"/>
        <v>38.49553331699645</v>
      </c>
      <c r="X44" s="266">
        <f t="shared" si="9"/>
        <v>36.551625926003531</v>
      </c>
      <c r="Y44" s="266">
        <f t="shared" si="9"/>
        <v>34.705879948015067</v>
      </c>
      <c r="Z44" s="266">
        <f t="shared" si="9"/>
        <v>32.953338530123538</v>
      </c>
      <c r="AA44" s="266">
        <f t="shared" si="9"/>
        <v>31.289295125422463</v>
      </c>
      <c r="AB44" s="266">
        <f t="shared" si="9"/>
        <v>29.709280853314361</v>
      </c>
      <c r="AC44" s="266">
        <f t="shared" si="9"/>
        <v>28.209052498084795</v>
      </c>
      <c r="AD44" s="266">
        <f t="shared" si="9"/>
        <v>26.784581113511887</v>
      </c>
      <c r="AE44" s="266">
        <f t="shared" si="9"/>
        <v>25.432041202908366</v>
      </c>
      <c r="AF44" s="54"/>
    </row>
    <row r="45" spans="1:32">
      <c r="A45" s="98">
        <f>'Project Information'!$A$20</f>
        <v>15145</v>
      </c>
      <c r="B45" s="28" t="str">
        <f>'Project Information'!$B$20</f>
        <v>Coleman Road over I-35</v>
      </c>
      <c r="C45" s="249">
        <f t="shared" si="10"/>
        <v>312267.99206691206</v>
      </c>
      <c r="F45" s="115"/>
      <c r="G45" s="266">
        <f t="shared" si="11"/>
        <v>0</v>
      </c>
      <c r="H45" s="266">
        <f t="shared" si="9"/>
        <v>0</v>
      </c>
      <c r="I45" s="266">
        <f t="shared" si="9"/>
        <v>0</v>
      </c>
      <c r="J45" s="266">
        <f t="shared" si="9"/>
        <v>0</v>
      </c>
      <c r="K45" s="266">
        <f t="shared" si="9"/>
        <v>0</v>
      </c>
      <c r="L45" s="266">
        <f t="shared" si="9"/>
        <v>0</v>
      </c>
      <c r="M45" s="266">
        <f t="shared" si="9"/>
        <v>4.6165623755488818</v>
      </c>
      <c r="N45" s="266">
        <f t="shared" si="9"/>
        <v>4.3834400117434402</v>
      </c>
      <c r="O45" s="266">
        <f t="shared" si="9"/>
        <v>4.1620896185267808</v>
      </c>
      <c r="P45" s="266">
        <f t="shared" si="9"/>
        <v>3.9519167471755763</v>
      </c>
      <c r="Q45" s="266">
        <f t="shared" si="9"/>
        <v>3.752356966819669</v>
      </c>
      <c r="R45" s="266">
        <f t="shared" si="9"/>
        <v>312006.64124077727</v>
      </c>
      <c r="S45" s="266">
        <f t="shared" si="9"/>
        <v>24.776154861193461</v>
      </c>
      <c r="T45" s="266">
        <f t="shared" si="9"/>
        <v>23.525034369928719</v>
      </c>
      <c r="U45" s="266">
        <f t="shared" si="9"/>
        <v>22.337091659575979</v>
      </c>
      <c r="V45" s="266">
        <f t="shared" si="9"/>
        <v>21.209136444284418</v>
      </c>
      <c r="W45" s="266">
        <f t="shared" si="9"/>
        <v>20.138139537938958</v>
      </c>
      <c r="X45" s="266">
        <f t="shared" si="9"/>
        <v>19.121224719113414</v>
      </c>
      <c r="Y45" s="266">
        <f t="shared" si="9"/>
        <v>18.155661006818768</v>
      </c>
      <c r="Z45" s="266">
        <f t="shared" si="9"/>
        <v>17.238855326302723</v>
      </c>
      <c r="AA45" s="266">
        <f t="shared" si="9"/>
        <v>16.368345545203994</v>
      </c>
      <c r="AB45" s="266">
        <f t="shared" si="9"/>
        <v>15.54179386135969</v>
      </c>
      <c r="AC45" s="266">
        <f t="shared" si="9"/>
        <v>14.756980524508304</v>
      </c>
      <c r="AD45" s="266">
        <f t="shared" si="9"/>
        <v>14.011797875027648</v>
      </c>
      <c r="AE45" s="266">
        <f t="shared" si="9"/>
        <v>13.304244683698323</v>
      </c>
      <c r="AF45" s="54"/>
    </row>
    <row r="46" spans="1:32">
      <c r="A46" s="98">
        <f>'Project Information'!$A$21</f>
        <v>15146</v>
      </c>
      <c r="B46" s="28" t="str">
        <f>'Project Information'!$B$21</f>
        <v>Chrysler Avenue over I-35</v>
      </c>
      <c r="C46" s="249">
        <f t="shared" si="10"/>
        <v>312555.43670613348</v>
      </c>
      <c r="F46" s="115"/>
      <c r="G46" s="266">
        <f t="shared" si="11"/>
        <v>0</v>
      </c>
      <c r="H46" s="266">
        <f t="shared" si="9"/>
        <v>0</v>
      </c>
      <c r="I46" s="266">
        <f t="shared" si="9"/>
        <v>0</v>
      </c>
      <c r="J46" s="266">
        <f t="shared" si="9"/>
        <v>0</v>
      </c>
      <c r="K46" s="266">
        <f t="shared" si="9"/>
        <v>0</v>
      </c>
      <c r="L46" s="266">
        <f t="shared" si="9"/>
        <v>0</v>
      </c>
      <c r="M46" s="266">
        <f t="shared" si="9"/>
        <v>9.2331247510977636</v>
      </c>
      <c r="N46" s="266">
        <f t="shared" si="9"/>
        <v>8.7668800234868804</v>
      </c>
      <c r="O46" s="266">
        <f t="shared" si="9"/>
        <v>8.3241792370535617</v>
      </c>
      <c r="P46" s="266">
        <f t="shared" si="9"/>
        <v>7.9038334943511526</v>
      </c>
      <c r="Q46" s="266">
        <f t="shared" si="9"/>
        <v>7.504713933639338</v>
      </c>
      <c r="R46" s="266">
        <f t="shared" si="9"/>
        <v>312032.7350538639</v>
      </c>
      <c r="S46" s="266">
        <f t="shared" si="9"/>
        <v>49.552309722386923</v>
      </c>
      <c r="T46" s="266">
        <f t="shared" si="9"/>
        <v>47.050068739857437</v>
      </c>
      <c r="U46" s="266">
        <f t="shared" si="9"/>
        <v>44.674183319151958</v>
      </c>
      <c r="V46" s="266">
        <f t="shared" si="9"/>
        <v>42.418272888568836</v>
      </c>
      <c r="W46" s="266">
        <f t="shared" si="9"/>
        <v>40.276279075877916</v>
      </c>
      <c r="X46" s="266">
        <f t="shared" si="9"/>
        <v>38.242449438226828</v>
      </c>
      <c r="Y46" s="266">
        <f t="shared" si="9"/>
        <v>36.311322013637536</v>
      </c>
      <c r="Z46" s="266">
        <f t="shared" si="9"/>
        <v>34.477710652605445</v>
      </c>
      <c r="AA46" s="266">
        <f t="shared" si="9"/>
        <v>32.736691090407987</v>
      </c>
      <c r="AB46" s="266">
        <f t="shared" si="9"/>
        <v>31.083587722719379</v>
      </c>
      <c r="AC46" s="266">
        <f t="shared" si="9"/>
        <v>29.513961049016608</v>
      </c>
      <c r="AD46" s="266">
        <f t="shared" si="9"/>
        <v>28.023595750055296</v>
      </c>
      <c r="AE46" s="266">
        <f t="shared" si="9"/>
        <v>26.608489367396647</v>
      </c>
      <c r="AF46" s="54"/>
    </row>
    <row r="47" spans="1:32">
      <c r="A47" s="98">
        <f>'Project Information'!$A$22</f>
        <v>15147</v>
      </c>
      <c r="B47" s="28" t="str">
        <f>'Project Information'!$B$22</f>
        <v>Ferguson Avenue over I-35</v>
      </c>
      <c r="C47" s="249">
        <f t="shared" si="10"/>
        <v>312653.74629699322</v>
      </c>
      <c r="F47" s="115"/>
      <c r="G47" s="266">
        <f t="shared" si="11"/>
        <v>0</v>
      </c>
      <c r="H47" s="266">
        <f t="shared" si="9"/>
        <v>0</v>
      </c>
      <c r="I47" s="266">
        <f t="shared" si="9"/>
        <v>0</v>
      </c>
      <c r="J47" s="266">
        <f t="shared" si="9"/>
        <v>0</v>
      </c>
      <c r="K47" s="266">
        <f t="shared" si="9"/>
        <v>0</v>
      </c>
      <c r="L47" s="266">
        <f t="shared" si="9"/>
        <v>0</v>
      </c>
      <c r="M47" s="266">
        <f t="shared" si="9"/>
        <v>13.190178215853946</v>
      </c>
      <c r="N47" s="266">
        <f t="shared" si="9"/>
        <v>12.524114319266969</v>
      </c>
      <c r="O47" s="266">
        <f t="shared" si="9"/>
        <v>11.891684624362229</v>
      </c>
      <c r="P47" s="266">
        <f t="shared" si="9"/>
        <v>11.291190706215932</v>
      </c>
      <c r="Q47" s="266">
        <f t="shared" si="9"/>
        <v>10.721019905199054</v>
      </c>
      <c r="R47" s="266">
        <f t="shared" si="9"/>
        <v>312040.60730956757</v>
      </c>
      <c r="S47" s="266">
        <f t="shared" si="9"/>
        <v>57.027040447740482</v>
      </c>
      <c r="T47" s="266">
        <f t="shared" si="9"/>
        <v>54.147348289692886</v>
      </c>
      <c r="U47" s="266">
        <f t="shared" si="9"/>
        <v>51.413071830233406</v>
      </c>
      <c r="V47" s="266">
        <f t="shared" si="9"/>
        <v>48.816868018704049</v>
      </c>
      <c r="W47" s="266">
        <f t="shared" si="9"/>
        <v>46.351764606179401</v>
      </c>
      <c r="X47" s="266">
        <f t="shared" si="9"/>
        <v>44.011141421106295</v>
      </c>
      <c r="Y47" s="266">
        <f t="shared" si="9"/>
        <v>41.788712590467121</v>
      </c>
      <c r="Z47" s="266">
        <f t="shared" si="9"/>
        <v>39.678509658720181</v>
      </c>
      <c r="AA47" s="266">
        <f t="shared" si="9"/>
        <v>37.674865559182152</v>
      </c>
      <c r="AB47" s="266">
        <f t="shared" si="9"/>
        <v>35.772399394807081</v>
      </c>
      <c r="AC47" s="266">
        <f t="shared" si="9"/>
        <v>33.966001987489854</v>
      </c>
      <c r="AD47" s="266">
        <f t="shared" si="9"/>
        <v>32.250822157085736</v>
      </c>
      <c r="AE47" s="266">
        <f t="shared" si="9"/>
        <v>30.622253693297832</v>
      </c>
      <c r="AF47" s="54"/>
    </row>
    <row r="48" spans="1:32">
      <c r="A48" s="98">
        <f>'Project Information'!$A$23</f>
        <v>15149</v>
      </c>
      <c r="B48" s="28" t="str">
        <f>'Project Information'!$B$23</f>
        <v>Adobe Road over I-35</v>
      </c>
      <c r="C48" s="249">
        <f t="shared" si="10"/>
        <v>59206.941695040077</v>
      </c>
      <c r="F48" s="115"/>
      <c r="G48" s="266">
        <f t="shared" si="11"/>
        <v>0</v>
      </c>
      <c r="H48" s="266">
        <f t="shared" si="9"/>
        <v>0</v>
      </c>
      <c r="I48" s="266">
        <f t="shared" si="9"/>
        <v>0</v>
      </c>
      <c r="J48" s="266">
        <f t="shared" si="9"/>
        <v>0</v>
      </c>
      <c r="K48" s="266">
        <f t="shared" si="9"/>
        <v>0</v>
      </c>
      <c r="L48" s="266">
        <f t="shared" si="9"/>
        <v>0</v>
      </c>
      <c r="M48" s="266">
        <f t="shared" si="9"/>
        <v>9.8926336618904571</v>
      </c>
      <c r="N48" s="266">
        <f t="shared" si="9"/>
        <v>9.3930857394502283</v>
      </c>
      <c r="O48" s="266">
        <f t="shared" si="9"/>
        <v>8.9187634682716723</v>
      </c>
      <c r="P48" s="266">
        <f t="shared" si="9"/>
        <v>8.4683930296619483</v>
      </c>
      <c r="Q48" s="266">
        <f t="shared" si="9"/>
        <v>8.0407649288992911</v>
      </c>
      <c r="R48" s="266">
        <f t="shared" si="9"/>
        <v>58879.213182072068</v>
      </c>
      <c r="S48" s="266">
        <f t="shared" si="9"/>
        <v>29.157893562262789</v>
      </c>
      <c r="T48" s="266">
        <f t="shared" si="9"/>
        <v>27.685508588797774</v>
      </c>
      <c r="U48" s="266">
        <f t="shared" si="9"/>
        <v>26.287474579865101</v>
      </c>
      <c r="V48" s="266">
        <f t="shared" si="9"/>
        <v>24.960037037811958</v>
      </c>
      <c r="W48" s="266">
        <f t="shared" si="9"/>
        <v>23.699631055701889</v>
      </c>
      <c r="X48" s="266">
        <f t="shared" si="9"/>
        <v>22.502871743559993</v>
      </c>
      <c r="Y48" s="266">
        <f t="shared" si="9"/>
        <v>21.366545138063696</v>
      </c>
      <c r="Z48" s="266">
        <f t="shared" si="9"/>
        <v>20.287599571266536</v>
      </c>
      <c r="AA48" s="266">
        <f t="shared" si="9"/>
        <v>19.26313747517505</v>
      </c>
      <c r="AB48" s="266">
        <f t="shared" si="9"/>
        <v>18.290407600169722</v>
      </c>
      <c r="AC48" s="266">
        <f t="shared" si="9"/>
        <v>17.366797626371934</v>
      </c>
      <c r="AD48" s="266">
        <f t="shared" si="9"/>
        <v>16.489827148114461</v>
      </c>
      <c r="AE48" s="266">
        <f t="shared" si="9"/>
        <v>15.657141012674879</v>
      </c>
      <c r="AF48" s="54"/>
    </row>
    <row r="49" spans="1:32">
      <c r="A49" s="99" t="s">
        <v>185</v>
      </c>
      <c r="B49" s="28"/>
      <c r="C49" s="250">
        <f t="shared" si="10"/>
        <v>1791242.8774111771</v>
      </c>
      <c r="F49" s="115"/>
      <c r="G49" s="267">
        <f>SUM(G41:G48)</f>
        <v>0</v>
      </c>
      <c r="H49" s="267">
        <f t="shared" ref="H49:AE49" si="12">SUM(H41:H48)</f>
        <v>0</v>
      </c>
      <c r="I49" s="267">
        <f t="shared" si="12"/>
        <v>0</v>
      </c>
      <c r="J49" s="267">
        <f t="shared" si="12"/>
        <v>0</v>
      </c>
      <c r="K49" s="267">
        <f t="shared" si="12"/>
        <v>0</v>
      </c>
      <c r="L49" s="267">
        <f t="shared" si="12"/>
        <v>0</v>
      </c>
      <c r="M49" s="267">
        <f t="shared" si="12"/>
        <v>74.52450691957479</v>
      </c>
      <c r="N49" s="267">
        <f t="shared" si="12"/>
        <v>70.761245903858381</v>
      </c>
      <c r="O49" s="267">
        <f t="shared" si="12"/>
        <v>67.1880181276466</v>
      </c>
      <c r="P49" s="267">
        <f t="shared" si="12"/>
        <v>63.79522749012002</v>
      </c>
      <c r="Q49" s="267">
        <f t="shared" si="12"/>
        <v>60.573762464374653</v>
      </c>
      <c r="R49" s="267">
        <f t="shared" si="12"/>
        <v>1787581.4698925714</v>
      </c>
      <c r="S49" s="267">
        <f t="shared" si="12"/>
        <v>342.5166480225588</v>
      </c>
      <c r="T49" s="267">
        <f t="shared" si="12"/>
        <v>325.22059868233055</v>
      </c>
      <c r="U49" s="267">
        <f t="shared" si="12"/>
        <v>308.79794724701202</v>
      </c>
      <c r="V49" s="267">
        <f t="shared" si="12"/>
        <v>293.20458977787723</v>
      </c>
      <c r="W49" s="267">
        <f t="shared" si="12"/>
        <v>278.39864945101311</v>
      </c>
      <c r="X49" s="267">
        <f t="shared" si="12"/>
        <v>264.34036409479154</v>
      </c>
      <c r="Y49" s="267">
        <f t="shared" si="12"/>
        <v>250.99197940635932</v>
      </c>
      <c r="Z49" s="267">
        <f t="shared" si="12"/>
        <v>238.31764756036961</v>
      </c>
      <c r="AA49" s="267">
        <f t="shared" si="12"/>
        <v>226.28333093766409</v>
      </c>
      <c r="AB49" s="267">
        <f t="shared" si="12"/>
        <v>214.8567107153639</v>
      </c>
      <c r="AC49" s="267">
        <f t="shared" si="12"/>
        <v>204.00710007288399</v>
      </c>
      <c r="AD49" s="267">
        <f t="shared" si="12"/>
        <v>193.70536178077884</v>
      </c>
      <c r="AE49" s="267">
        <f t="shared" si="12"/>
        <v>183.92382995110128</v>
      </c>
      <c r="AF49" s="54"/>
    </row>
    <row r="50" spans="1:32">
      <c r="A50" s="97" t="str">
        <f>'Project Information'!$A$25</f>
        <v>Kay County Bridge Reconstructions</v>
      </c>
      <c r="B50" s="89"/>
      <c r="F50" s="85"/>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54"/>
    </row>
    <row r="51" spans="1:32">
      <c r="A51" s="98">
        <f>'Project Information'!$A$26</f>
        <v>14408</v>
      </c>
      <c r="B51" s="28" t="str">
        <f>'Project Information'!$B$26</f>
        <v>I-35 SB over US 60</v>
      </c>
      <c r="C51" s="249">
        <f>SUM(G51:AE51)</f>
        <v>413609.42262107995</v>
      </c>
      <c r="F51" s="115"/>
      <c r="G51" s="266">
        <f t="shared" ref="G51:V52" si="13">G31*G$36</f>
        <v>0</v>
      </c>
      <c r="H51" s="266">
        <f t="shared" si="13"/>
        <v>0</v>
      </c>
      <c r="I51" s="266">
        <f t="shared" si="13"/>
        <v>0</v>
      </c>
      <c r="J51" s="266">
        <f t="shared" si="13"/>
        <v>0</v>
      </c>
      <c r="K51" s="266">
        <f t="shared" si="13"/>
        <v>0</v>
      </c>
      <c r="L51" s="266">
        <f t="shared" si="13"/>
        <v>0</v>
      </c>
      <c r="M51" s="266">
        <f t="shared" si="13"/>
        <v>5770.7029694361017</v>
      </c>
      <c r="N51" s="266">
        <f t="shared" si="13"/>
        <v>5479.3000146792983</v>
      </c>
      <c r="O51" s="266">
        <f t="shared" si="13"/>
        <v>5202.6120231584755</v>
      </c>
      <c r="P51" s="266">
        <f t="shared" si="13"/>
        <v>4939.8959339694702</v>
      </c>
      <c r="Q51" s="266">
        <f t="shared" si="13"/>
        <v>4690.4462085245859</v>
      </c>
      <c r="R51" s="266">
        <f t="shared" si="13"/>
        <v>37932.735565099421</v>
      </c>
      <c r="S51" s="266">
        <f t="shared" si="13"/>
        <v>36017.247749451468</v>
      </c>
      <c r="T51" s="266">
        <f t="shared" si="13"/>
        <v>34198.486244659711</v>
      </c>
      <c r="U51" s="266">
        <f t="shared" si="13"/>
        <v>32471.566666111816</v>
      </c>
      <c r="V51" s="266">
        <f t="shared" si="13"/>
        <v>30831.851275767953</v>
      </c>
      <c r="W51" s="266">
        <f t="shared" ref="H51:AE52" si="14">W31*W$36</f>
        <v>29274.936527258724</v>
      </c>
      <c r="X51" s="266">
        <f t="shared" si="14"/>
        <v>27796.641239917921</v>
      </c>
      <c r="Y51" s="266">
        <f t="shared" si="14"/>
        <v>26392.995369990509</v>
      </c>
      <c r="Z51" s="266">
        <f t="shared" si="14"/>
        <v>25060.229348860619</v>
      </c>
      <c r="AA51" s="266">
        <f t="shared" si="14"/>
        <v>23794.763959666507</v>
      </c>
      <c r="AB51" s="266">
        <f t="shared" si="14"/>
        <v>22593.20072511573</v>
      </c>
      <c r="AC51" s="266">
        <f t="shared" si="14"/>
        <v>21452.312780686392</v>
      </c>
      <c r="AD51" s="266">
        <f t="shared" si="14"/>
        <v>20369.036208704034</v>
      </c>
      <c r="AE51" s="266">
        <f t="shared" si="14"/>
        <v>19340.461810021265</v>
      </c>
      <c r="AF51" s="54"/>
    </row>
    <row r="52" spans="1:32">
      <c r="A52" s="98">
        <f>'Project Information'!$A$27</f>
        <v>14409</v>
      </c>
      <c r="B52" s="28" t="str">
        <f>'Project Information'!$B$27</f>
        <v>I-35 NB over US 60</v>
      </c>
      <c r="C52" s="249">
        <f t="shared" ref="C52:C53" si="15">SUM(G52:AE52)</f>
        <v>413609.42262107995</v>
      </c>
      <c r="F52" s="115"/>
      <c r="G52" s="266">
        <f t="shared" si="13"/>
        <v>0</v>
      </c>
      <c r="H52" s="266">
        <f t="shared" si="14"/>
        <v>0</v>
      </c>
      <c r="I52" s="266">
        <f t="shared" si="14"/>
        <v>0</v>
      </c>
      <c r="J52" s="266">
        <f t="shared" si="14"/>
        <v>0</v>
      </c>
      <c r="K52" s="266">
        <f t="shared" si="14"/>
        <v>0</v>
      </c>
      <c r="L52" s="266">
        <f t="shared" si="14"/>
        <v>0</v>
      </c>
      <c r="M52" s="266">
        <f t="shared" si="14"/>
        <v>5770.7029694361017</v>
      </c>
      <c r="N52" s="266">
        <f t="shared" si="14"/>
        <v>5479.3000146792983</v>
      </c>
      <c r="O52" s="266">
        <f t="shared" si="14"/>
        <v>5202.6120231584755</v>
      </c>
      <c r="P52" s="266">
        <f t="shared" si="14"/>
        <v>4939.8959339694702</v>
      </c>
      <c r="Q52" s="266">
        <f t="shared" si="14"/>
        <v>4690.4462085245859</v>
      </c>
      <c r="R52" s="266">
        <f t="shared" si="14"/>
        <v>37932.735565099421</v>
      </c>
      <c r="S52" s="266">
        <f t="shared" si="14"/>
        <v>36017.247749451468</v>
      </c>
      <c r="T52" s="266">
        <f t="shared" si="14"/>
        <v>34198.486244659711</v>
      </c>
      <c r="U52" s="266">
        <f t="shared" si="14"/>
        <v>32471.566666111816</v>
      </c>
      <c r="V52" s="266">
        <f t="shared" si="14"/>
        <v>30831.851275767953</v>
      </c>
      <c r="W52" s="266">
        <f t="shared" si="14"/>
        <v>29274.936527258724</v>
      </c>
      <c r="X52" s="266">
        <f t="shared" si="14"/>
        <v>27796.641239917921</v>
      </c>
      <c r="Y52" s="266">
        <f t="shared" si="14"/>
        <v>26392.995369990509</v>
      </c>
      <c r="Z52" s="266">
        <f t="shared" si="14"/>
        <v>25060.229348860619</v>
      </c>
      <c r="AA52" s="266">
        <f t="shared" si="14"/>
        <v>23794.763959666507</v>
      </c>
      <c r="AB52" s="266">
        <f t="shared" si="14"/>
        <v>22593.20072511573</v>
      </c>
      <c r="AC52" s="266">
        <f t="shared" si="14"/>
        <v>21452.312780686392</v>
      </c>
      <c r="AD52" s="266">
        <f t="shared" si="14"/>
        <v>20369.036208704034</v>
      </c>
      <c r="AE52" s="266">
        <f t="shared" si="14"/>
        <v>19340.461810021265</v>
      </c>
      <c r="AF52" s="54"/>
    </row>
    <row r="53" spans="1:32">
      <c r="A53" s="99" t="s">
        <v>185</v>
      </c>
      <c r="B53" s="28"/>
      <c r="C53" s="250">
        <f t="shared" si="15"/>
        <v>827218.84524215991</v>
      </c>
      <c r="D53" s="2"/>
      <c r="F53" s="115"/>
      <c r="G53" s="267">
        <f>SUM(G51:G52)</f>
        <v>0</v>
      </c>
      <c r="H53" s="267">
        <f t="shared" ref="H53:AE53" si="16">SUM(H51:H52)</f>
        <v>0</v>
      </c>
      <c r="I53" s="267">
        <f t="shared" si="16"/>
        <v>0</v>
      </c>
      <c r="J53" s="267">
        <f t="shared" si="16"/>
        <v>0</v>
      </c>
      <c r="K53" s="267">
        <f t="shared" si="16"/>
        <v>0</v>
      </c>
      <c r="L53" s="267">
        <f t="shared" si="16"/>
        <v>0</v>
      </c>
      <c r="M53" s="267">
        <f t="shared" si="16"/>
        <v>11541.405938872203</v>
      </c>
      <c r="N53" s="267">
        <f t="shared" si="16"/>
        <v>10958.600029358597</v>
      </c>
      <c r="O53" s="267">
        <f t="shared" si="16"/>
        <v>10405.224046316951</v>
      </c>
      <c r="P53" s="267">
        <f t="shared" si="16"/>
        <v>9879.7918679389404</v>
      </c>
      <c r="Q53" s="267">
        <f t="shared" si="16"/>
        <v>9380.8924170491719</v>
      </c>
      <c r="R53" s="267">
        <f t="shared" si="16"/>
        <v>75865.471130198843</v>
      </c>
      <c r="S53" s="267">
        <f t="shared" si="16"/>
        <v>72034.495498902936</v>
      </c>
      <c r="T53" s="267">
        <f t="shared" si="16"/>
        <v>68396.972489319422</v>
      </c>
      <c r="U53" s="267">
        <f t="shared" si="16"/>
        <v>64943.133332223631</v>
      </c>
      <c r="V53" s="267">
        <f t="shared" si="16"/>
        <v>61663.702551535906</v>
      </c>
      <c r="W53" s="267">
        <f t="shared" si="16"/>
        <v>58549.873054517448</v>
      </c>
      <c r="X53" s="267">
        <f t="shared" si="16"/>
        <v>55593.282479835842</v>
      </c>
      <c r="Y53" s="267">
        <f t="shared" si="16"/>
        <v>52785.990739981018</v>
      </c>
      <c r="Z53" s="267">
        <f t="shared" si="16"/>
        <v>50120.458697721238</v>
      </c>
      <c r="AA53" s="267">
        <f t="shared" si="16"/>
        <v>47589.527919333013</v>
      </c>
      <c r="AB53" s="267">
        <f t="shared" si="16"/>
        <v>45186.40145023146</v>
      </c>
      <c r="AC53" s="267">
        <f t="shared" si="16"/>
        <v>42904.625561372784</v>
      </c>
      <c r="AD53" s="267">
        <f t="shared" si="16"/>
        <v>40738.072417408068</v>
      </c>
      <c r="AE53" s="267">
        <f t="shared" si="16"/>
        <v>38680.923620042529</v>
      </c>
      <c r="AF53" s="54"/>
    </row>
    <row r="54" spans="1:32">
      <c r="A54" s="100" t="s">
        <v>0</v>
      </c>
      <c r="C54" s="251">
        <f>SUM(G54:AE54)</f>
        <v>2618461.7226533368</v>
      </c>
      <c r="F54" s="115"/>
      <c r="G54" s="269">
        <f>SUM(G49,G53)</f>
        <v>0</v>
      </c>
      <c r="H54" s="269">
        <f t="shared" ref="H54:AE54" si="17">SUM(H49,H53)</f>
        <v>0</v>
      </c>
      <c r="I54" s="269">
        <f t="shared" si="17"/>
        <v>0</v>
      </c>
      <c r="J54" s="269">
        <f t="shared" si="17"/>
        <v>0</v>
      </c>
      <c r="K54" s="269">
        <f t="shared" si="17"/>
        <v>0</v>
      </c>
      <c r="L54" s="269">
        <f t="shared" si="17"/>
        <v>0</v>
      </c>
      <c r="M54" s="269">
        <f t="shared" si="17"/>
        <v>11615.930445791779</v>
      </c>
      <c r="N54" s="269">
        <f t="shared" si="17"/>
        <v>11029.361275262456</v>
      </c>
      <c r="O54" s="269">
        <f t="shared" si="17"/>
        <v>10472.412064444597</v>
      </c>
      <c r="P54" s="269">
        <f t="shared" si="17"/>
        <v>9943.5870954290604</v>
      </c>
      <c r="Q54" s="269">
        <f t="shared" si="17"/>
        <v>9441.4661795135471</v>
      </c>
      <c r="R54" s="269">
        <f t="shared" si="17"/>
        <v>1863446.9410227702</v>
      </c>
      <c r="S54" s="269">
        <f t="shared" si="17"/>
        <v>72377.012146925495</v>
      </c>
      <c r="T54" s="269">
        <f t="shared" si="17"/>
        <v>68722.193088001746</v>
      </c>
      <c r="U54" s="269">
        <f t="shared" si="17"/>
        <v>65251.931279470642</v>
      </c>
      <c r="V54" s="269">
        <f t="shared" si="17"/>
        <v>61956.907141313786</v>
      </c>
      <c r="W54" s="269">
        <f t="shared" si="17"/>
        <v>58828.271703968458</v>
      </c>
      <c r="X54" s="269">
        <f t="shared" si="17"/>
        <v>55857.622843930636</v>
      </c>
      <c r="Y54" s="269">
        <f t="shared" si="17"/>
        <v>53036.982719387379</v>
      </c>
      <c r="Z54" s="269">
        <f t="shared" si="17"/>
        <v>50358.776345281607</v>
      </c>
      <c r="AA54" s="269">
        <f t="shared" si="17"/>
        <v>47815.811250270679</v>
      </c>
      <c r="AB54" s="269">
        <f t="shared" si="17"/>
        <v>45401.258160946825</v>
      </c>
      <c r="AC54" s="269">
        <f t="shared" si="17"/>
        <v>43108.63266144567</v>
      </c>
      <c r="AD54" s="269">
        <f t="shared" si="17"/>
        <v>40931.777779188844</v>
      </c>
      <c r="AE54" s="269">
        <f t="shared" si="17"/>
        <v>38864.847449993627</v>
      </c>
      <c r="AF54" s="54"/>
    </row>
    <row r="55" spans="1:32">
      <c r="A55" s="100"/>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54"/>
    </row>
    <row r="56" spans="1:32" ht="18.75">
      <c r="A56" s="235" t="s">
        <v>279</v>
      </c>
      <c r="B56" s="236"/>
      <c r="C56" s="236"/>
      <c r="D56" s="236"/>
      <c r="E56" s="236"/>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row>
    <row r="57" spans="1:32" ht="15.75">
      <c r="A57" s="169" t="s">
        <v>205</v>
      </c>
      <c r="B57" s="91"/>
      <c r="C57" s="91"/>
      <c r="D57" s="91"/>
      <c r="E57" s="91"/>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row>
    <row r="58" spans="1:32" s="11" customFormat="1" ht="15" customHeight="1">
      <c r="A58" s="182"/>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row>
    <row r="59" spans="1:32">
      <c r="A59" s="29" t="s">
        <v>77</v>
      </c>
      <c r="B59" s="4" t="s">
        <v>78</v>
      </c>
      <c r="C59" s="301" t="s">
        <v>206</v>
      </c>
      <c r="D59" s="301"/>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row>
    <row r="60" spans="1:32">
      <c r="A60" s="29"/>
      <c r="B60" s="4"/>
      <c r="C60" s="279" t="s">
        <v>189</v>
      </c>
      <c r="D60" s="279" t="s">
        <v>280</v>
      </c>
      <c r="E60" s="211" t="s">
        <v>208</v>
      </c>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row>
    <row r="61" spans="1:32">
      <c r="A61" s="97" t="str">
        <f>'Project Information'!A15</f>
        <v>Kay County Bridge Raises</v>
      </c>
      <c r="B61" s="89"/>
      <c r="C61" s="38" t="s">
        <v>93</v>
      </c>
      <c r="D61" s="38" t="s">
        <v>93</v>
      </c>
      <c r="E61" s="38" t="s">
        <v>93</v>
      </c>
      <c r="G61" s="26"/>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row>
    <row r="62" spans="1:32">
      <c r="A62" s="98">
        <f>'Project Information'!A16</f>
        <v>14155</v>
      </c>
      <c r="B62" s="28" t="str">
        <f>'Project Information'!B16</f>
        <v>Indian Road over I-35</v>
      </c>
      <c r="C62" s="141">
        <f>Assumptions!$C$42</f>
        <v>2.5</v>
      </c>
      <c r="D62" s="141">
        <v>0</v>
      </c>
      <c r="E62" s="9">
        <f>C62-D62</f>
        <v>2.5</v>
      </c>
      <c r="F62" s="115" t="s">
        <v>93</v>
      </c>
      <c r="G62" s="93">
        <f>IF(G$13='Project Information'!$E152,$E62,0)</f>
        <v>0</v>
      </c>
      <c r="H62" s="93">
        <f>IF(H$13='Project Information'!$E152,$E62,0)</f>
        <v>0</v>
      </c>
      <c r="I62" s="93">
        <f>IF(I$13='Project Information'!$E152,$E62,0)</f>
        <v>0</v>
      </c>
      <c r="J62" s="93">
        <f>IF(J$13='Project Information'!$E152,$E62,0)</f>
        <v>0</v>
      </c>
      <c r="K62" s="93">
        <f>IF(K$13='Project Information'!$E152,$E62,0)</f>
        <v>0</v>
      </c>
      <c r="L62" s="93">
        <f>IF(L$13='Project Information'!$E152,$E62,0)</f>
        <v>0</v>
      </c>
      <c r="M62" s="93">
        <f>IF(M$13='Project Information'!$E152,$E62,0)</f>
        <v>0</v>
      </c>
      <c r="N62" s="93">
        <f>IF(N$13='Project Information'!$E152,$E62,0)</f>
        <v>0</v>
      </c>
      <c r="O62" s="93">
        <f>IF(O$13='Project Information'!$E152,$E62,0)</f>
        <v>0</v>
      </c>
      <c r="P62" s="93">
        <f>IF(P$13='Project Information'!$E152,$E62,0)</f>
        <v>0</v>
      </c>
      <c r="Q62" s="93">
        <f>IF(Q$13='Project Information'!$E152,$E62,0)</f>
        <v>0</v>
      </c>
      <c r="R62" s="93">
        <f>IF(R$13='Project Information'!$E152,$E62,0)</f>
        <v>2.5</v>
      </c>
      <c r="S62" s="93">
        <f>IF(S$13='Project Information'!$E152,$E62,0)</f>
        <v>0</v>
      </c>
      <c r="T62" s="93">
        <f>IF(T$13='Project Information'!$E152,$E62,0)</f>
        <v>0</v>
      </c>
      <c r="U62" s="93">
        <f>IF(U$13='Project Information'!$E152,$E62,0)</f>
        <v>0</v>
      </c>
      <c r="V62" s="93">
        <f>IF(V$13='Project Information'!$E152,$E62,0)</f>
        <v>0</v>
      </c>
      <c r="W62" s="93">
        <f>IF(W$13='Project Information'!$E152,$E62,0)</f>
        <v>0</v>
      </c>
      <c r="X62" s="93">
        <f>IF(X$13='Project Information'!$E152,$E62,0)</f>
        <v>0</v>
      </c>
      <c r="Y62" s="93">
        <f>IF(Y$13='Project Information'!$E152,$E62,0)</f>
        <v>0</v>
      </c>
      <c r="Z62" s="93">
        <f>IF(Z$13='Project Information'!$E152,$E62,0)</f>
        <v>0</v>
      </c>
      <c r="AA62" s="93">
        <f>IF(AA$13='Project Information'!$E152,$E62,0)</f>
        <v>0</v>
      </c>
      <c r="AB62" s="93">
        <f>IF(AB$13='Project Information'!$E152,$E62,0)</f>
        <v>0</v>
      </c>
      <c r="AC62" s="93">
        <f>IF(AC$13='Project Information'!$E152,$E62,0)</f>
        <v>0</v>
      </c>
      <c r="AD62" s="93">
        <f>IF(AD$13='Project Information'!$E152,$E62,0)</f>
        <v>0</v>
      </c>
      <c r="AE62" s="93">
        <f>IF(AE$13='Project Information'!$E152,$E62,0)</f>
        <v>0</v>
      </c>
      <c r="AF62" s="93"/>
    </row>
    <row r="63" spans="1:32">
      <c r="A63" s="98">
        <f>'Project Information'!A17</f>
        <v>14429</v>
      </c>
      <c r="B63" s="28" t="str">
        <f>'Project Information'!B17</f>
        <v>North Avenue over I-35</v>
      </c>
      <c r="C63" s="141">
        <f>Assumptions!$C$42</f>
        <v>2.5</v>
      </c>
      <c r="D63" s="141">
        <v>0</v>
      </c>
      <c r="E63" s="9">
        <f t="shared" ref="E63:E69" si="18">C63-D63</f>
        <v>2.5</v>
      </c>
      <c r="F63" s="115" t="s">
        <v>93</v>
      </c>
      <c r="G63" s="93">
        <f>IF(G$13='Project Information'!$E153,$E63,0)</f>
        <v>0</v>
      </c>
      <c r="H63" s="93">
        <f>IF(H$13='Project Information'!$E153,$E63,0)</f>
        <v>0</v>
      </c>
      <c r="I63" s="93">
        <f>IF(I$13='Project Information'!$E153,$E63,0)</f>
        <v>0</v>
      </c>
      <c r="J63" s="93">
        <f>IF(J$13='Project Information'!$E153,$E63,0)</f>
        <v>0</v>
      </c>
      <c r="K63" s="93">
        <f>IF(K$13='Project Information'!$E153,$E63,0)</f>
        <v>0</v>
      </c>
      <c r="L63" s="93">
        <f>IF(L$13='Project Information'!$E153,$E63,0)</f>
        <v>0</v>
      </c>
      <c r="M63" s="93">
        <f>IF(M$13='Project Information'!$E153,$E63,0)</f>
        <v>0</v>
      </c>
      <c r="N63" s="93">
        <f>IF(N$13='Project Information'!$E153,$E63,0)</f>
        <v>0</v>
      </c>
      <c r="O63" s="93">
        <f>IF(O$13='Project Information'!$E153,$E63,0)</f>
        <v>0</v>
      </c>
      <c r="P63" s="93">
        <f>IF(P$13='Project Information'!$E153,$E63,0)</f>
        <v>0</v>
      </c>
      <c r="Q63" s="93">
        <f>IF(Q$13='Project Information'!$E153,$E63,0)</f>
        <v>0</v>
      </c>
      <c r="R63" s="93">
        <f>IF(R$13='Project Information'!$E153,$E63,0)</f>
        <v>2.5</v>
      </c>
      <c r="S63" s="93">
        <f>IF(S$13='Project Information'!$E153,$E63,0)</f>
        <v>0</v>
      </c>
      <c r="T63" s="93">
        <f>IF(T$13='Project Information'!$E153,$E63,0)</f>
        <v>0</v>
      </c>
      <c r="U63" s="93">
        <f>IF(U$13='Project Information'!$E153,$E63,0)</f>
        <v>0</v>
      </c>
      <c r="V63" s="93">
        <f>IF(V$13='Project Information'!$E153,$E63,0)</f>
        <v>0</v>
      </c>
      <c r="W63" s="93">
        <f>IF(W$13='Project Information'!$E153,$E63,0)</f>
        <v>0</v>
      </c>
      <c r="X63" s="93">
        <f>IF(X$13='Project Information'!$E153,$E63,0)</f>
        <v>0</v>
      </c>
      <c r="Y63" s="93">
        <f>IF(Y$13='Project Information'!$E153,$E63,0)</f>
        <v>0</v>
      </c>
      <c r="Z63" s="93">
        <f>IF(Z$13='Project Information'!$E153,$E63,0)</f>
        <v>0</v>
      </c>
      <c r="AA63" s="93">
        <f>IF(AA$13='Project Information'!$E153,$E63,0)</f>
        <v>0</v>
      </c>
      <c r="AB63" s="93">
        <f>IF(AB$13='Project Information'!$E153,$E63,0)</f>
        <v>0</v>
      </c>
      <c r="AC63" s="93">
        <f>IF(AC$13='Project Information'!$E153,$E63,0)</f>
        <v>0</v>
      </c>
      <c r="AD63" s="93">
        <f>IF(AD$13='Project Information'!$E153,$E63,0)</f>
        <v>0</v>
      </c>
      <c r="AE63" s="93">
        <f>IF(AE$13='Project Information'!$E153,$E63,0)</f>
        <v>0</v>
      </c>
      <c r="AF63" s="54"/>
    </row>
    <row r="64" spans="1:32">
      <c r="A64" s="98">
        <f>'Project Information'!A18</f>
        <v>14435</v>
      </c>
      <c r="B64" s="28" t="str">
        <f>'Project Information'!B18</f>
        <v>Highland Avenue over I-35</v>
      </c>
      <c r="C64" s="141">
        <f>Assumptions!$C$42</f>
        <v>2.5</v>
      </c>
      <c r="D64" s="141">
        <v>0</v>
      </c>
      <c r="E64" s="9">
        <f t="shared" si="18"/>
        <v>2.5</v>
      </c>
      <c r="F64" s="115" t="s">
        <v>93</v>
      </c>
      <c r="G64" s="93">
        <f>IF(G$13='Project Information'!$E154,$E64,0)</f>
        <v>0</v>
      </c>
      <c r="H64" s="93">
        <f>IF(H$13='Project Information'!$E154,$E64,0)</f>
        <v>0</v>
      </c>
      <c r="I64" s="93">
        <f>IF(I$13='Project Information'!$E154,$E64,0)</f>
        <v>0</v>
      </c>
      <c r="J64" s="93">
        <f>IF(J$13='Project Information'!$E154,$E64,0)</f>
        <v>0</v>
      </c>
      <c r="K64" s="93">
        <f>IF(K$13='Project Information'!$E154,$E64,0)</f>
        <v>0</v>
      </c>
      <c r="L64" s="93">
        <f>IF(L$13='Project Information'!$E154,$E64,0)</f>
        <v>0</v>
      </c>
      <c r="M64" s="93">
        <f>IF(M$13='Project Information'!$E154,$E64,0)</f>
        <v>0</v>
      </c>
      <c r="N64" s="93">
        <f>IF(N$13='Project Information'!$E154,$E64,0)</f>
        <v>0</v>
      </c>
      <c r="O64" s="93">
        <f>IF(O$13='Project Information'!$E154,$E64,0)</f>
        <v>0</v>
      </c>
      <c r="P64" s="93">
        <f>IF(P$13='Project Information'!$E154,$E64,0)</f>
        <v>0</v>
      </c>
      <c r="Q64" s="93">
        <f>IF(Q$13='Project Information'!$E154,$E64,0)</f>
        <v>0</v>
      </c>
      <c r="R64" s="93">
        <f>IF(R$13='Project Information'!$E154,$E64,0)</f>
        <v>2.5</v>
      </c>
      <c r="S64" s="93">
        <f>IF(S$13='Project Information'!$E154,$E64,0)</f>
        <v>0</v>
      </c>
      <c r="T64" s="93">
        <f>IF(T$13='Project Information'!$E154,$E64,0)</f>
        <v>0</v>
      </c>
      <c r="U64" s="93">
        <f>IF(U$13='Project Information'!$E154,$E64,0)</f>
        <v>0</v>
      </c>
      <c r="V64" s="93">
        <f>IF(V$13='Project Information'!$E154,$E64,0)</f>
        <v>0</v>
      </c>
      <c r="W64" s="93">
        <f>IF(W$13='Project Information'!$E154,$E64,0)</f>
        <v>0</v>
      </c>
      <c r="X64" s="93">
        <f>IF(X$13='Project Information'!$E154,$E64,0)</f>
        <v>0</v>
      </c>
      <c r="Y64" s="93">
        <f>IF(Y$13='Project Information'!$E154,$E64,0)</f>
        <v>0</v>
      </c>
      <c r="Z64" s="93">
        <f>IF(Z$13='Project Information'!$E154,$E64,0)</f>
        <v>0</v>
      </c>
      <c r="AA64" s="93">
        <f>IF(AA$13='Project Information'!$E154,$E64,0)</f>
        <v>0</v>
      </c>
      <c r="AB64" s="93">
        <f>IF(AB$13='Project Information'!$E154,$E64,0)</f>
        <v>0</v>
      </c>
      <c r="AC64" s="93">
        <f>IF(AC$13='Project Information'!$E154,$E64,0)</f>
        <v>0</v>
      </c>
      <c r="AD64" s="93">
        <f>IF(AD$13='Project Information'!$E154,$E64,0)</f>
        <v>0</v>
      </c>
      <c r="AE64" s="93">
        <f>IF(AE$13='Project Information'!$E154,$E64,0)</f>
        <v>0</v>
      </c>
      <c r="AF64" s="54"/>
    </row>
    <row r="65" spans="1:32">
      <c r="A65" s="98">
        <f>'Project Information'!A19</f>
        <v>14437</v>
      </c>
      <c r="B65" s="28" t="str">
        <f>'Project Information'!B19</f>
        <v>Hartford Avenue over I-35</v>
      </c>
      <c r="C65" s="141">
        <f>Assumptions!$C$42</f>
        <v>2.5</v>
      </c>
      <c r="D65" s="141">
        <v>0</v>
      </c>
      <c r="E65" s="9">
        <f t="shared" si="18"/>
        <v>2.5</v>
      </c>
      <c r="F65" s="115" t="s">
        <v>93</v>
      </c>
      <c r="G65" s="93">
        <f>IF(G$13='Project Information'!$E155,$E65,0)</f>
        <v>0</v>
      </c>
      <c r="H65" s="93">
        <f>IF(H$13='Project Information'!$E155,$E65,0)</f>
        <v>0</v>
      </c>
      <c r="I65" s="93">
        <f>IF(I$13='Project Information'!$E155,$E65,0)</f>
        <v>0</v>
      </c>
      <c r="J65" s="93">
        <f>IF(J$13='Project Information'!$E155,$E65,0)</f>
        <v>0</v>
      </c>
      <c r="K65" s="93">
        <f>IF(K$13='Project Information'!$E155,$E65,0)</f>
        <v>0</v>
      </c>
      <c r="L65" s="93">
        <f>IF(L$13='Project Information'!$E155,$E65,0)</f>
        <v>0</v>
      </c>
      <c r="M65" s="93">
        <f>IF(M$13='Project Information'!$E155,$E65,0)</f>
        <v>0</v>
      </c>
      <c r="N65" s="93">
        <f>IF(N$13='Project Information'!$E155,$E65,0)</f>
        <v>0</v>
      </c>
      <c r="O65" s="93">
        <f>IF(O$13='Project Information'!$E155,$E65,0)</f>
        <v>0</v>
      </c>
      <c r="P65" s="93">
        <f>IF(P$13='Project Information'!$E155,$E65,0)</f>
        <v>0</v>
      </c>
      <c r="Q65" s="93">
        <f>IF(Q$13='Project Information'!$E155,$E65,0)</f>
        <v>0</v>
      </c>
      <c r="R65" s="93">
        <f>IF(R$13='Project Information'!$E155,$E65,0)</f>
        <v>2.5</v>
      </c>
      <c r="S65" s="93">
        <f>IF(S$13='Project Information'!$E155,$E65,0)</f>
        <v>0</v>
      </c>
      <c r="T65" s="93">
        <f>IF(T$13='Project Information'!$E155,$E65,0)</f>
        <v>0</v>
      </c>
      <c r="U65" s="93">
        <f>IF(U$13='Project Information'!$E155,$E65,0)</f>
        <v>0</v>
      </c>
      <c r="V65" s="93">
        <f>IF(V$13='Project Information'!$E155,$E65,0)</f>
        <v>0</v>
      </c>
      <c r="W65" s="93">
        <f>IF(W$13='Project Information'!$E155,$E65,0)</f>
        <v>0</v>
      </c>
      <c r="X65" s="93">
        <f>IF(X$13='Project Information'!$E155,$E65,0)</f>
        <v>0</v>
      </c>
      <c r="Y65" s="93">
        <f>IF(Y$13='Project Information'!$E155,$E65,0)</f>
        <v>0</v>
      </c>
      <c r="Z65" s="93">
        <f>IF(Z$13='Project Information'!$E155,$E65,0)</f>
        <v>0</v>
      </c>
      <c r="AA65" s="93">
        <f>IF(AA$13='Project Information'!$E155,$E65,0)</f>
        <v>0</v>
      </c>
      <c r="AB65" s="93">
        <f>IF(AB$13='Project Information'!$E155,$E65,0)</f>
        <v>0</v>
      </c>
      <c r="AC65" s="93">
        <f>IF(AC$13='Project Information'!$E155,$E65,0)</f>
        <v>0</v>
      </c>
      <c r="AD65" s="93">
        <f>IF(AD$13='Project Information'!$E155,$E65,0)</f>
        <v>0</v>
      </c>
      <c r="AE65" s="93">
        <f>IF(AE$13='Project Information'!$E155,$E65,0)</f>
        <v>0</v>
      </c>
      <c r="AF65" s="54"/>
    </row>
    <row r="66" spans="1:32">
      <c r="A66" s="98">
        <f>'Project Information'!A20</f>
        <v>15145</v>
      </c>
      <c r="B66" s="28" t="str">
        <f>'Project Information'!B20</f>
        <v>Coleman Road over I-35</v>
      </c>
      <c r="C66" s="141">
        <f>Assumptions!$C$42</f>
        <v>2.5</v>
      </c>
      <c r="D66" s="141">
        <v>0</v>
      </c>
      <c r="E66" s="9">
        <f t="shared" si="18"/>
        <v>2.5</v>
      </c>
      <c r="F66" s="115" t="s">
        <v>93</v>
      </c>
      <c r="G66" s="93">
        <f>IF(G$13='Project Information'!$E156,$E66,0)</f>
        <v>0</v>
      </c>
      <c r="H66" s="93">
        <f>IF(H$13='Project Information'!$E156,$E66,0)</f>
        <v>0</v>
      </c>
      <c r="I66" s="93">
        <f>IF(I$13='Project Information'!$E156,$E66,0)</f>
        <v>0</v>
      </c>
      <c r="J66" s="93">
        <f>IF(J$13='Project Information'!$E156,$E66,0)</f>
        <v>0</v>
      </c>
      <c r="K66" s="93">
        <f>IF(K$13='Project Information'!$E156,$E66,0)</f>
        <v>0</v>
      </c>
      <c r="L66" s="93">
        <f>IF(L$13='Project Information'!$E156,$E66,0)</f>
        <v>0</v>
      </c>
      <c r="M66" s="93">
        <f>IF(M$13='Project Information'!$E156,$E66,0)</f>
        <v>0</v>
      </c>
      <c r="N66" s="93">
        <f>IF(N$13='Project Information'!$E156,$E66,0)</f>
        <v>0</v>
      </c>
      <c r="O66" s="93">
        <f>IF(O$13='Project Information'!$E156,$E66,0)</f>
        <v>0</v>
      </c>
      <c r="P66" s="93">
        <f>IF(P$13='Project Information'!$E156,$E66,0)</f>
        <v>0</v>
      </c>
      <c r="Q66" s="93">
        <f>IF(Q$13='Project Information'!$E156,$E66,0)</f>
        <v>0</v>
      </c>
      <c r="R66" s="93">
        <f>IF(R$13='Project Information'!$E156,$E66,0)</f>
        <v>2.5</v>
      </c>
      <c r="S66" s="93">
        <f>IF(S$13='Project Information'!$E156,$E66,0)</f>
        <v>0</v>
      </c>
      <c r="T66" s="93">
        <f>IF(T$13='Project Information'!$E156,$E66,0)</f>
        <v>0</v>
      </c>
      <c r="U66" s="93">
        <f>IF(U$13='Project Information'!$E156,$E66,0)</f>
        <v>0</v>
      </c>
      <c r="V66" s="93">
        <f>IF(V$13='Project Information'!$E156,$E66,0)</f>
        <v>0</v>
      </c>
      <c r="W66" s="93">
        <f>IF(W$13='Project Information'!$E156,$E66,0)</f>
        <v>0</v>
      </c>
      <c r="X66" s="93">
        <f>IF(X$13='Project Information'!$E156,$E66,0)</f>
        <v>0</v>
      </c>
      <c r="Y66" s="93">
        <f>IF(Y$13='Project Information'!$E156,$E66,0)</f>
        <v>0</v>
      </c>
      <c r="Z66" s="93">
        <f>IF(Z$13='Project Information'!$E156,$E66,0)</f>
        <v>0</v>
      </c>
      <c r="AA66" s="93">
        <f>IF(AA$13='Project Information'!$E156,$E66,0)</f>
        <v>0</v>
      </c>
      <c r="AB66" s="93">
        <f>IF(AB$13='Project Information'!$E156,$E66,0)</f>
        <v>0</v>
      </c>
      <c r="AC66" s="93">
        <f>IF(AC$13='Project Information'!$E156,$E66,0)</f>
        <v>0</v>
      </c>
      <c r="AD66" s="93">
        <f>IF(AD$13='Project Information'!$E156,$E66,0)</f>
        <v>0</v>
      </c>
      <c r="AE66" s="93">
        <f>IF(AE$13='Project Information'!$E156,$E66,0)</f>
        <v>0</v>
      </c>
      <c r="AF66" s="54"/>
    </row>
    <row r="67" spans="1:32">
      <c r="A67" s="98">
        <f>'Project Information'!A21</f>
        <v>15146</v>
      </c>
      <c r="B67" s="28" t="str">
        <f>'Project Information'!B21</f>
        <v>Chrysler Avenue over I-35</v>
      </c>
      <c r="C67" s="141">
        <f>Assumptions!$C$42</f>
        <v>2.5</v>
      </c>
      <c r="D67" s="141">
        <v>0</v>
      </c>
      <c r="E67" s="9">
        <f t="shared" si="18"/>
        <v>2.5</v>
      </c>
      <c r="F67" s="115" t="s">
        <v>93</v>
      </c>
      <c r="G67" s="93">
        <f>IF(G$13='Project Information'!$E157,$E67,0)</f>
        <v>0</v>
      </c>
      <c r="H67" s="93">
        <f>IF(H$13='Project Information'!$E157,$E67,0)</f>
        <v>0</v>
      </c>
      <c r="I67" s="93">
        <f>IF(I$13='Project Information'!$E157,$E67,0)</f>
        <v>0</v>
      </c>
      <c r="J67" s="93">
        <f>IF(J$13='Project Information'!$E157,$E67,0)</f>
        <v>0</v>
      </c>
      <c r="K67" s="93">
        <f>IF(K$13='Project Information'!$E157,$E67,0)</f>
        <v>0</v>
      </c>
      <c r="L67" s="93">
        <f>IF(L$13='Project Information'!$E157,$E67,0)</f>
        <v>0</v>
      </c>
      <c r="M67" s="93">
        <f>IF(M$13='Project Information'!$E157,$E67,0)</f>
        <v>0</v>
      </c>
      <c r="N67" s="93">
        <f>IF(N$13='Project Information'!$E157,$E67,0)</f>
        <v>0</v>
      </c>
      <c r="O67" s="93">
        <f>IF(O$13='Project Information'!$E157,$E67,0)</f>
        <v>0</v>
      </c>
      <c r="P67" s="93">
        <f>IF(P$13='Project Information'!$E157,$E67,0)</f>
        <v>0</v>
      </c>
      <c r="Q67" s="93">
        <f>IF(Q$13='Project Information'!$E157,$E67,0)</f>
        <v>0</v>
      </c>
      <c r="R67" s="93">
        <f>IF(R$13='Project Information'!$E157,$E67,0)</f>
        <v>2.5</v>
      </c>
      <c r="S67" s="93">
        <f>IF(S$13='Project Information'!$E157,$E67,0)</f>
        <v>0</v>
      </c>
      <c r="T67" s="93">
        <f>IF(T$13='Project Information'!$E157,$E67,0)</f>
        <v>0</v>
      </c>
      <c r="U67" s="93">
        <f>IF(U$13='Project Information'!$E157,$E67,0)</f>
        <v>0</v>
      </c>
      <c r="V67" s="93">
        <f>IF(V$13='Project Information'!$E157,$E67,0)</f>
        <v>0</v>
      </c>
      <c r="W67" s="93">
        <f>IF(W$13='Project Information'!$E157,$E67,0)</f>
        <v>0</v>
      </c>
      <c r="X67" s="93">
        <f>IF(X$13='Project Information'!$E157,$E67,0)</f>
        <v>0</v>
      </c>
      <c r="Y67" s="93">
        <f>IF(Y$13='Project Information'!$E157,$E67,0)</f>
        <v>0</v>
      </c>
      <c r="Z67" s="93">
        <f>IF(Z$13='Project Information'!$E157,$E67,0)</f>
        <v>0</v>
      </c>
      <c r="AA67" s="93">
        <f>IF(AA$13='Project Information'!$E157,$E67,0)</f>
        <v>0</v>
      </c>
      <c r="AB67" s="93">
        <f>IF(AB$13='Project Information'!$E157,$E67,0)</f>
        <v>0</v>
      </c>
      <c r="AC67" s="93">
        <f>IF(AC$13='Project Information'!$E157,$E67,0)</f>
        <v>0</v>
      </c>
      <c r="AD67" s="93">
        <f>IF(AD$13='Project Information'!$E157,$E67,0)</f>
        <v>0</v>
      </c>
      <c r="AE67" s="93">
        <f>IF(AE$13='Project Information'!$E157,$E67,0)</f>
        <v>0</v>
      </c>
      <c r="AF67" s="54"/>
    </row>
    <row r="68" spans="1:32">
      <c r="A68" s="98">
        <f>'Project Information'!A22</f>
        <v>15147</v>
      </c>
      <c r="B68" s="28" t="str">
        <f>'Project Information'!B22</f>
        <v>Ferguson Avenue over I-35</v>
      </c>
      <c r="C68" s="141">
        <f>Assumptions!$C$42</f>
        <v>2.5</v>
      </c>
      <c r="D68" s="141">
        <v>0</v>
      </c>
      <c r="E68" s="9">
        <f t="shared" si="18"/>
        <v>2.5</v>
      </c>
      <c r="F68" s="115" t="s">
        <v>93</v>
      </c>
      <c r="G68" s="93">
        <f>IF(G$13='Project Information'!$E158,$E68,0)</f>
        <v>0</v>
      </c>
      <c r="H68" s="93">
        <f>IF(H$13='Project Information'!$E158,$E68,0)</f>
        <v>0</v>
      </c>
      <c r="I68" s="93">
        <f>IF(I$13='Project Information'!$E158,$E68,0)</f>
        <v>0</v>
      </c>
      <c r="J68" s="93">
        <f>IF(J$13='Project Information'!$E158,$E68,0)</f>
        <v>0</v>
      </c>
      <c r="K68" s="93">
        <f>IF(K$13='Project Information'!$E158,$E68,0)</f>
        <v>0</v>
      </c>
      <c r="L68" s="93">
        <f>IF(L$13='Project Information'!$E158,$E68,0)</f>
        <v>0</v>
      </c>
      <c r="M68" s="93">
        <f>IF(M$13='Project Information'!$E158,$E68,0)</f>
        <v>0</v>
      </c>
      <c r="N68" s="93">
        <f>IF(N$13='Project Information'!$E158,$E68,0)</f>
        <v>0</v>
      </c>
      <c r="O68" s="93">
        <f>IF(O$13='Project Information'!$E158,$E68,0)</f>
        <v>0</v>
      </c>
      <c r="P68" s="93">
        <f>IF(P$13='Project Information'!$E158,$E68,0)</f>
        <v>0</v>
      </c>
      <c r="Q68" s="93">
        <f>IF(Q$13='Project Information'!$E158,$E68,0)</f>
        <v>0</v>
      </c>
      <c r="R68" s="93">
        <f>IF(R$13='Project Information'!$E158,$E68,0)</f>
        <v>2.5</v>
      </c>
      <c r="S68" s="93">
        <f>IF(S$13='Project Information'!$E158,$E68,0)</f>
        <v>0</v>
      </c>
      <c r="T68" s="93">
        <f>IF(T$13='Project Information'!$E158,$E68,0)</f>
        <v>0</v>
      </c>
      <c r="U68" s="93">
        <f>IF(U$13='Project Information'!$E158,$E68,0)</f>
        <v>0</v>
      </c>
      <c r="V68" s="93">
        <f>IF(V$13='Project Information'!$E158,$E68,0)</f>
        <v>0</v>
      </c>
      <c r="W68" s="93">
        <f>IF(W$13='Project Information'!$E158,$E68,0)</f>
        <v>0</v>
      </c>
      <c r="X68" s="93">
        <f>IF(X$13='Project Information'!$E158,$E68,0)</f>
        <v>0</v>
      </c>
      <c r="Y68" s="93">
        <f>IF(Y$13='Project Information'!$E158,$E68,0)</f>
        <v>0</v>
      </c>
      <c r="Z68" s="93">
        <f>IF(Z$13='Project Information'!$E158,$E68,0)</f>
        <v>0</v>
      </c>
      <c r="AA68" s="93">
        <f>IF(AA$13='Project Information'!$E158,$E68,0)</f>
        <v>0</v>
      </c>
      <c r="AB68" s="93">
        <f>IF(AB$13='Project Information'!$E158,$E68,0)</f>
        <v>0</v>
      </c>
      <c r="AC68" s="93">
        <f>IF(AC$13='Project Information'!$E158,$E68,0)</f>
        <v>0</v>
      </c>
      <c r="AD68" s="93">
        <f>IF(AD$13='Project Information'!$E158,$E68,0)</f>
        <v>0</v>
      </c>
      <c r="AE68" s="93">
        <f>IF(AE$13='Project Information'!$E158,$E68,0)</f>
        <v>0</v>
      </c>
      <c r="AF68" s="54"/>
    </row>
    <row r="69" spans="1:32">
      <c r="A69" s="98">
        <f>'Project Information'!A23</f>
        <v>15149</v>
      </c>
      <c r="B69" s="28" t="str">
        <f>'Project Information'!B23</f>
        <v>Adobe Road over I-35</v>
      </c>
      <c r="C69" s="141">
        <f>Assumptions!$C$42</f>
        <v>2.5</v>
      </c>
      <c r="D69" s="141">
        <v>0</v>
      </c>
      <c r="E69" s="9">
        <f t="shared" si="18"/>
        <v>2.5</v>
      </c>
      <c r="F69" s="115" t="s">
        <v>93</v>
      </c>
      <c r="G69" s="93">
        <f>IF(G$13='Project Information'!$E159,$E69,0)</f>
        <v>0</v>
      </c>
      <c r="H69" s="93">
        <f>IF(H$13='Project Information'!$E159,$E69,0)</f>
        <v>0</v>
      </c>
      <c r="I69" s="93">
        <f>IF(I$13='Project Information'!$E159,$E69,0)</f>
        <v>0</v>
      </c>
      <c r="J69" s="93">
        <f>IF(J$13='Project Information'!$E159,$E69,0)</f>
        <v>0</v>
      </c>
      <c r="K69" s="93">
        <f>IF(K$13='Project Information'!$E159,$E69,0)</f>
        <v>0</v>
      </c>
      <c r="L69" s="93">
        <f>IF(L$13='Project Information'!$E159,$E69,0)</f>
        <v>0</v>
      </c>
      <c r="M69" s="93">
        <f>IF(M$13='Project Information'!$E159,$E69,0)</f>
        <v>0</v>
      </c>
      <c r="N69" s="93">
        <f>IF(N$13='Project Information'!$E159,$E69,0)</f>
        <v>0</v>
      </c>
      <c r="O69" s="93">
        <f>IF(O$13='Project Information'!$E159,$E69,0)</f>
        <v>0</v>
      </c>
      <c r="P69" s="93">
        <f>IF(P$13='Project Information'!$E159,$E69,0)</f>
        <v>0</v>
      </c>
      <c r="Q69" s="93">
        <f>IF(Q$13='Project Information'!$E159,$E69,0)</f>
        <v>0</v>
      </c>
      <c r="R69" s="93">
        <f>IF(R$13='Project Information'!$E159,$E69,0)</f>
        <v>2.5</v>
      </c>
      <c r="S69" s="93">
        <f>IF(S$13='Project Information'!$E159,$E69,0)</f>
        <v>0</v>
      </c>
      <c r="T69" s="93">
        <f>IF(T$13='Project Information'!$E159,$E69,0)</f>
        <v>0</v>
      </c>
      <c r="U69" s="93">
        <f>IF(U$13='Project Information'!$E159,$E69,0)</f>
        <v>0</v>
      </c>
      <c r="V69" s="93">
        <f>IF(V$13='Project Information'!$E159,$E69,0)</f>
        <v>0</v>
      </c>
      <c r="W69" s="93">
        <f>IF(W$13='Project Information'!$E159,$E69,0)</f>
        <v>0</v>
      </c>
      <c r="X69" s="93">
        <f>IF(X$13='Project Information'!$E159,$E69,0)</f>
        <v>0</v>
      </c>
      <c r="Y69" s="93">
        <f>IF(Y$13='Project Information'!$E159,$E69,0)</f>
        <v>0</v>
      </c>
      <c r="Z69" s="93">
        <f>IF(Z$13='Project Information'!$E159,$E69,0)</f>
        <v>0</v>
      </c>
      <c r="AA69" s="93">
        <f>IF(AA$13='Project Information'!$E159,$E69,0)</f>
        <v>0</v>
      </c>
      <c r="AB69" s="93">
        <f>IF(AB$13='Project Information'!$E159,$E69,0)</f>
        <v>0</v>
      </c>
      <c r="AC69" s="93">
        <f>IF(AC$13='Project Information'!$E159,$E69,0)</f>
        <v>0</v>
      </c>
      <c r="AD69" s="93">
        <f>IF(AD$13='Project Information'!$E159,$E69,0)</f>
        <v>0</v>
      </c>
      <c r="AE69" s="93">
        <f>IF(AE$13='Project Information'!$E159,$E69,0)</f>
        <v>0</v>
      </c>
      <c r="AF69" s="54"/>
    </row>
    <row r="70" spans="1:32">
      <c r="A70" s="99" t="s">
        <v>185</v>
      </c>
      <c r="B70" s="28"/>
      <c r="C70" s="142"/>
      <c r="D70" s="142"/>
      <c r="F70" s="115" t="s">
        <v>93</v>
      </c>
      <c r="G70" s="95">
        <f>SUM(G62:G69)</f>
        <v>0</v>
      </c>
      <c r="H70" s="95">
        <f t="shared" ref="H70:AE70" si="19">SUM(H62:H69)</f>
        <v>0</v>
      </c>
      <c r="I70" s="95">
        <f t="shared" si="19"/>
        <v>0</v>
      </c>
      <c r="J70" s="95">
        <f t="shared" si="19"/>
        <v>0</v>
      </c>
      <c r="K70" s="95">
        <f t="shared" si="19"/>
        <v>0</v>
      </c>
      <c r="L70" s="95">
        <f t="shared" si="19"/>
        <v>0</v>
      </c>
      <c r="M70" s="95">
        <f t="shared" si="19"/>
        <v>0</v>
      </c>
      <c r="N70" s="95">
        <f t="shared" si="19"/>
        <v>0</v>
      </c>
      <c r="O70" s="95">
        <f t="shared" si="19"/>
        <v>0</v>
      </c>
      <c r="P70" s="95">
        <f t="shared" si="19"/>
        <v>0</v>
      </c>
      <c r="Q70" s="95">
        <f t="shared" si="19"/>
        <v>0</v>
      </c>
      <c r="R70" s="95">
        <f t="shared" si="19"/>
        <v>20</v>
      </c>
      <c r="S70" s="95">
        <f t="shared" si="19"/>
        <v>0</v>
      </c>
      <c r="T70" s="95">
        <f t="shared" si="19"/>
        <v>0</v>
      </c>
      <c r="U70" s="95">
        <f t="shared" si="19"/>
        <v>0</v>
      </c>
      <c r="V70" s="95">
        <f t="shared" si="19"/>
        <v>0</v>
      </c>
      <c r="W70" s="95">
        <f t="shared" si="19"/>
        <v>0</v>
      </c>
      <c r="X70" s="95">
        <f t="shared" si="19"/>
        <v>0</v>
      </c>
      <c r="Y70" s="95">
        <f t="shared" si="19"/>
        <v>0</v>
      </c>
      <c r="Z70" s="95">
        <f t="shared" si="19"/>
        <v>0</v>
      </c>
      <c r="AA70" s="95">
        <f t="shared" si="19"/>
        <v>0</v>
      </c>
      <c r="AB70" s="95">
        <f t="shared" si="19"/>
        <v>0</v>
      </c>
      <c r="AC70" s="95">
        <f t="shared" si="19"/>
        <v>0</v>
      </c>
      <c r="AD70" s="95">
        <f t="shared" si="19"/>
        <v>0</v>
      </c>
      <c r="AE70" s="95">
        <f t="shared" si="19"/>
        <v>0</v>
      </c>
      <c r="AF70" s="54"/>
    </row>
    <row r="71" spans="1:32">
      <c r="A71" s="97" t="str">
        <f>'Project Information'!A25</f>
        <v>Kay County Bridge Reconstructions</v>
      </c>
      <c r="B71" s="89"/>
      <c r="C71" s="280" t="s">
        <v>189</v>
      </c>
      <c r="D71" s="280" t="s">
        <v>281</v>
      </c>
      <c r="F71" s="85"/>
      <c r="G71" s="2"/>
      <c r="H71" s="2"/>
      <c r="I71" s="2"/>
      <c r="J71" s="2"/>
      <c r="K71" s="2"/>
      <c r="L71" s="2"/>
      <c r="M71" s="2"/>
      <c r="N71" s="2"/>
      <c r="O71" s="2"/>
      <c r="P71" s="2"/>
      <c r="Q71" s="2"/>
      <c r="R71" s="2"/>
      <c r="S71" s="2"/>
      <c r="T71" s="2"/>
      <c r="U71" s="2"/>
      <c r="V71" s="2"/>
      <c r="W71" s="2"/>
      <c r="X71" s="2"/>
      <c r="Y71" s="2"/>
      <c r="Z71" s="2"/>
      <c r="AA71" s="2"/>
      <c r="AB71" s="2"/>
      <c r="AC71" s="2"/>
      <c r="AD71" s="2"/>
      <c r="AE71" s="2"/>
      <c r="AF71" s="54"/>
    </row>
    <row r="72" spans="1:32">
      <c r="A72" s="98">
        <f>'Project Information'!$A$26</f>
        <v>14408</v>
      </c>
      <c r="B72" s="28" t="str">
        <f>'Project Information'!$B$26</f>
        <v>I-35 SB over US 60</v>
      </c>
      <c r="C72" s="141">
        <f>Assumptions!$C$42</f>
        <v>2.5</v>
      </c>
      <c r="D72" s="141">
        <f>Assumptions!$C$42</f>
        <v>2.5</v>
      </c>
      <c r="E72" s="9">
        <f>C72-D72</f>
        <v>0</v>
      </c>
      <c r="F72" s="115" t="s">
        <v>93</v>
      </c>
      <c r="G72" s="93">
        <f>IF(G$13='Project Information'!$E162,$E72,0)</f>
        <v>0</v>
      </c>
      <c r="H72" s="93">
        <f>IF(H$13='Project Information'!$E162,$E72,0)</f>
        <v>0</v>
      </c>
      <c r="I72" s="93">
        <f>IF(I$13='Project Information'!$E162,$E72,0)</f>
        <v>0</v>
      </c>
      <c r="J72" s="93">
        <f>IF(J$13='Project Information'!$E162,$E72,0)</f>
        <v>0</v>
      </c>
      <c r="K72" s="93">
        <f>IF(K$13='Project Information'!$E162,$E72,0)</f>
        <v>0</v>
      </c>
      <c r="L72" s="93">
        <f>IF(L$13='Project Information'!$E162,$E72,0)</f>
        <v>0</v>
      </c>
      <c r="M72" s="93">
        <f>IF(M$13='Project Information'!$E162,$E72,0)</f>
        <v>0</v>
      </c>
      <c r="N72" s="93">
        <f>IF(N$13='Project Information'!$E162,$E72,0)</f>
        <v>0</v>
      </c>
      <c r="O72" s="93">
        <f>IF(O$13='Project Information'!$E162,$E72,0)</f>
        <v>0</v>
      </c>
      <c r="P72" s="93">
        <f>IF(P$13='Project Information'!$E162,$E72,0)</f>
        <v>0</v>
      </c>
      <c r="Q72" s="93">
        <f>IF(Q$13='Project Information'!$E162,$E72,0)</f>
        <v>0</v>
      </c>
      <c r="R72" s="93">
        <f>IF(R$13='Project Information'!$E162,$E72,0)</f>
        <v>0</v>
      </c>
      <c r="S72" s="93">
        <f>IF(S$13='Project Information'!$E162,$E72,0)</f>
        <v>0</v>
      </c>
      <c r="T72" s="93">
        <f>IF(T$13='Project Information'!$E162,$E72,0)</f>
        <v>0</v>
      </c>
      <c r="U72" s="93">
        <f>IF(U$13='Project Information'!$E162,$E72,0)</f>
        <v>0</v>
      </c>
      <c r="V72" s="93">
        <f>IF(V$13='Project Information'!$E162,$E72,0)</f>
        <v>0</v>
      </c>
      <c r="W72" s="93">
        <f>IF(W$13='Project Information'!$E162,$E72,0)</f>
        <v>0</v>
      </c>
      <c r="X72" s="93">
        <f>IF(X$13='Project Information'!$E162,$E72,0)</f>
        <v>0</v>
      </c>
      <c r="Y72" s="93">
        <f>IF(Y$13='Project Information'!$E162,$E72,0)</f>
        <v>0</v>
      </c>
      <c r="Z72" s="93">
        <f>IF(Z$13='Project Information'!$E162,$E72,0)</f>
        <v>0</v>
      </c>
      <c r="AA72" s="93">
        <f>IF(AA$13='Project Information'!$E162,$E72,0)</f>
        <v>0</v>
      </c>
      <c r="AB72" s="93">
        <f>IF(AB$13='Project Information'!$E162,$E72,0)</f>
        <v>0</v>
      </c>
      <c r="AC72" s="93">
        <f>IF(AC$13='Project Information'!$E162,$E72,0)</f>
        <v>0</v>
      </c>
      <c r="AD72" s="93">
        <f>IF(AD$13='Project Information'!$E162,$E72,0)</f>
        <v>0</v>
      </c>
      <c r="AE72" s="93">
        <f>IF(AE$13='Project Information'!$E162,$E72,0)</f>
        <v>0</v>
      </c>
      <c r="AF72" s="54"/>
    </row>
    <row r="73" spans="1:32">
      <c r="A73" s="98">
        <f>'Project Information'!$A$27</f>
        <v>14409</v>
      </c>
      <c r="B73" s="28" t="str">
        <f>'Project Information'!$B$27</f>
        <v>I-35 NB over US 60</v>
      </c>
      <c r="C73" s="141">
        <f>Assumptions!$C$42</f>
        <v>2.5</v>
      </c>
      <c r="D73" s="141">
        <f>Assumptions!$C$42</f>
        <v>2.5</v>
      </c>
      <c r="E73" s="9">
        <f t="shared" ref="E73" si="20">C73-D73</f>
        <v>0</v>
      </c>
      <c r="F73" s="115" t="s">
        <v>93</v>
      </c>
      <c r="G73" s="93">
        <f>IF(G$13='Project Information'!$E163,$E73,0)</f>
        <v>0</v>
      </c>
      <c r="H73" s="93">
        <f>IF(H$13='Project Information'!$E163,$E73,0)</f>
        <v>0</v>
      </c>
      <c r="I73" s="93">
        <f>IF(I$13='Project Information'!$E163,$E73,0)</f>
        <v>0</v>
      </c>
      <c r="J73" s="93">
        <f>IF(J$13='Project Information'!$E163,$E73,0)</f>
        <v>0</v>
      </c>
      <c r="K73" s="93">
        <f>IF(K$13='Project Information'!$E163,$E73,0)</f>
        <v>0</v>
      </c>
      <c r="L73" s="93">
        <f>IF(L$13='Project Information'!$E163,$E73,0)</f>
        <v>0</v>
      </c>
      <c r="M73" s="93">
        <f>IF(M$13='Project Information'!$E163,$E73,0)</f>
        <v>0</v>
      </c>
      <c r="N73" s="93">
        <f>IF(N$13='Project Information'!$E163,$E73,0)</f>
        <v>0</v>
      </c>
      <c r="O73" s="93">
        <f>IF(O$13='Project Information'!$E163,$E73,0)</f>
        <v>0</v>
      </c>
      <c r="P73" s="93">
        <f>IF(P$13='Project Information'!$E163,$E73,0)</f>
        <v>0</v>
      </c>
      <c r="Q73" s="93">
        <f>IF(Q$13='Project Information'!$E163,$E73,0)</f>
        <v>0</v>
      </c>
      <c r="R73" s="93">
        <f>IF(R$13='Project Information'!$E163,$E73,0)</f>
        <v>0</v>
      </c>
      <c r="S73" s="93">
        <f>IF(S$13='Project Information'!$E163,$E73,0)</f>
        <v>0</v>
      </c>
      <c r="T73" s="93">
        <f>IF(T$13='Project Information'!$E163,$E73,0)</f>
        <v>0</v>
      </c>
      <c r="U73" s="93">
        <f>IF(U$13='Project Information'!$E163,$E73,0)</f>
        <v>0</v>
      </c>
      <c r="V73" s="93">
        <f>IF(V$13='Project Information'!$E163,$E73,0)</f>
        <v>0</v>
      </c>
      <c r="W73" s="93">
        <f>IF(W$13='Project Information'!$E163,$E73,0)</f>
        <v>0</v>
      </c>
      <c r="X73" s="93">
        <f>IF(X$13='Project Information'!$E163,$E73,0)</f>
        <v>0</v>
      </c>
      <c r="Y73" s="93">
        <f>IF(Y$13='Project Information'!$E163,$E73,0)</f>
        <v>0</v>
      </c>
      <c r="Z73" s="93">
        <f>IF(Z$13='Project Information'!$E163,$E73,0)</f>
        <v>0</v>
      </c>
      <c r="AA73" s="93">
        <f>IF(AA$13='Project Information'!$E163,$E73,0)</f>
        <v>0</v>
      </c>
      <c r="AB73" s="93">
        <f>IF(AB$13='Project Information'!$E163,$E73,0)</f>
        <v>0</v>
      </c>
      <c r="AC73" s="93">
        <f>IF(AC$13='Project Information'!$E163,$E73,0)</f>
        <v>0</v>
      </c>
      <c r="AD73" s="93">
        <f>IF(AD$13='Project Information'!$E163,$E73,0)</f>
        <v>0</v>
      </c>
      <c r="AE73" s="93">
        <f>IF(AE$13='Project Information'!$E163,$E73,0)</f>
        <v>0</v>
      </c>
      <c r="AF73" s="54"/>
    </row>
    <row r="74" spans="1:32">
      <c r="A74" s="99" t="s">
        <v>185</v>
      </c>
      <c r="B74" s="28"/>
      <c r="C74" s="2"/>
      <c r="D74" s="2"/>
      <c r="F74" s="115" t="s">
        <v>93</v>
      </c>
      <c r="G74" s="95">
        <f>SUM(G72:G73)</f>
        <v>0</v>
      </c>
      <c r="H74" s="95">
        <f t="shared" ref="H74:AE74" si="21">SUM(H72:H73)</f>
        <v>0</v>
      </c>
      <c r="I74" s="95">
        <f t="shared" si="21"/>
        <v>0</v>
      </c>
      <c r="J74" s="95">
        <f t="shared" si="21"/>
        <v>0</v>
      </c>
      <c r="K74" s="95">
        <f t="shared" si="21"/>
        <v>0</v>
      </c>
      <c r="L74" s="95">
        <f t="shared" si="21"/>
        <v>0</v>
      </c>
      <c r="M74" s="95">
        <f t="shared" si="21"/>
        <v>0</v>
      </c>
      <c r="N74" s="95">
        <f t="shared" si="21"/>
        <v>0</v>
      </c>
      <c r="O74" s="95">
        <f t="shared" si="21"/>
        <v>0</v>
      </c>
      <c r="P74" s="95">
        <f t="shared" si="21"/>
        <v>0</v>
      </c>
      <c r="Q74" s="95">
        <f t="shared" si="21"/>
        <v>0</v>
      </c>
      <c r="R74" s="95">
        <f t="shared" si="21"/>
        <v>0</v>
      </c>
      <c r="S74" s="95">
        <f t="shared" si="21"/>
        <v>0</v>
      </c>
      <c r="T74" s="95">
        <f t="shared" si="21"/>
        <v>0</v>
      </c>
      <c r="U74" s="95">
        <f t="shared" si="21"/>
        <v>0</v>
      </c>
      <c r="V74" s="95">
        <f t="shared" si="21"/>
        <v>0</v>
      </c>
      <c r="W74" s="95">
        <f t="shared" si="21"/>
        <v>0</v>
      </c>
      <c r="X74" s="95">
        <f t="shared" si="21"/>
        <v>0</v>
      </c>
      <c r="Y74" s="95">
        <f t="shared" si="21"/>
        <v>0</v>
      </c>
      <c r="Z74" s="95">
        <f t="shared" si="21"/>
        <v>0</v>
      </c>
      <c r="AA74" s="95">
        <f t="shared" si="21"/>
        <v>0</v>
      </c>
      <c r="AB74" s="95">
        <f t="shared" si="21"/>
        <v>0</v>
      </c>
      <c r="AC74" s="95">
        <f t="shared" si="21"/>
        <v>0</v>
      </c>
      <c r="AD74" s="95">
        <f t="shared" si="21"/>
        <v>0</v>
      </c>
      <c r="AE74" s="95">
        <f t="shared" si="21"/>
        <v>0</v>
      </c>
      <c r="AF74" s="54"/>
    </row>
    <row r="75" spans="1:32">
      <c r="A75" s="100" t="s">
        <v>0</v>
      </c>
      <c r="F75" s="115" t="s">
        <v>93</v>
      </c>
      <c r="G75" s="96">
        <f>SUM(G70,G74)</f>
        <v>0</v>
      </c>
      <c r="H75" s="96">
        <f t="shared" ref="H75:AE75" si="22">SUM(H70,H74)</f>
        <v>0</v>
      </c>
      <c r="I75" s="96">
        <f t="shared" si="22"/>
        <v>0</v>
      </c>
      <c r="J75" s="96">
        <f t="shared" si="22"/>
        <v>0</v>
      </c>
      <c r="K75" s="96">
        <f t="shared" si="22"/>
        <v>0</v>
      </c>
      <c r="L75" s="96">
        <f t="shared" si="22"/>
        <v>0</v>
      </c>
      <c r="M75" s="96">
        <f t="shared" si="22"/>
        <v>0</v>
      </c>
      <c r="N75" s="96">
        <f t="shared" si="22"/>
        <v>0</v>
      </c>
      <c r="O75" s="96">
        <f t="shared" si="22"/>
        <v>0</v>
      </c>
      <c r="P75" s="96">
        <f t="shared" si="22"/>
        <v>0</v>
      </c>
      <c r="Q75" s="96">
        <f t="shared" si="22"/>
        <v>0</v>
      </c>
      <c r="R75" s="96">
        <f t="shared" si="22"/>
        <v>20</v>
      </c>
      <c r="S75" s="96">
        <f t="shared" si="22"/>
        <v>0</v>
      </c>
      <c r="T75" s="96">
        <f t="shared" si="22"/>
        <v>0</v>
      </c>
      <c r="U75" s="96">
        <f t="shared" si="22"/>
        <v>0</v>
      </c>
      <c r="V75" s="96">
        <f t="shared" si="22"/>
        <v>0</v>
      </c>
      <c r="W75" s="96">
        <f t="shared" si="22"/>
        <v>0</v>
      </c>
      <c r="X75" s="96">
        <f t="shared" si="22"/>
        <v>0</v>
      </c>
      <c r="Y75" s="96">
        <f t="shared" si="22"/>
        <v>0</v>
      </c>
      <c r="Z75" s="96">
        <f t="shared" si="22"/>
        <v>0</v>
      </c>
      <c r="AA75" s="96">
        <f t="shared" si="22"/>
        <v>0</v>
      </c>
      <c r="AB75" s="96">
        <f t="shared" si="22"/>
        <v>0</v>
      </c>
      <c r="AC75" s="96">
        <f t="shared" si="22"/>
        <v>0</v>
      </c>
      <c r="AD75" s="96">
        <f t="shared" si="22"/>
        <v>0</v>
      </c>
      <c r="AE75" s="96">
        <f t="shared" si="22"/>
        <v>0</v>
      </c>
      <c r="AF75" s="54"/>
    </row>
    <row r="76" spans="1:32">
      <c r="A76" s="100"/>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54"/>
    </row>
    <row r="77" spans="1:32" ht="15.75">
      <c r="A77" s="169" t="s">
        <v>154</v>
      </c>
      <c r="B77" s="91"/>
      <c r="C77" s="91"/>
      <c r="D77" s="91"/>
      <c r="E77" s="91"/>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row>
    <row r="78" spans="1:32" s="11" customFormat="1">
      <c r="A78" s="183"/>
      <c r="G78" s="154"/>
      <c r="H78" s="154"/>
      <c r="I78" s="154"/>
      <c r="J78" s="154"/>
      <c r="K78" s="154"/>
      <c r="L78" s="154"/>
      <c r="M78" s="154"/>
      <c r="N78" s="154"/>
      <c r="O78" s="154"/>
      <c r="P78" s="154"/>
      <c r="Q78" s="154"/>
      <c r="R78" s="154"/>
      <c r="S78" s="154"/>
      <c r="T78" s="154"/>
      <c r="U78" s="154"/>
      <c r="V78" s="154"/>
      <c r="W78" s="154"/>
      <c r="X78" s="154"/>
      <c r="Y78" s="154"/>
      <c r="Z78" s="154"/>
      <c r="AA78" s="154"/>
      <c r="AB78" s="154"/>
      <c r="AC78" s="154"/>
      <c r="AD78" s="154"/>
      <c r="AE78" s="154"/>
      <c r="AF78" s="154"/>
    </row>
    <row r="79" spans="1:32">
      <c r="A79" s="29" t="s">
        <v>77</v>
      </c>
      <c r="B79" s="4" t="s">
        <v>78</v>
      </c>
      <c r="C79" s="301" t="s">
        <v>211</v>
      </c>
      <c r="D79" s="301"/>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row>
    <row r="80" spans="1:32">
      <c r="A80" s="29"/>
      <c r="B80" s="4"/>
      <c r="C80" s="211" t="s">
        <v>207</v>
      </c>
      <c r="D80" s="211" t="s">
        <v>210</v>
      </c>
      <c r="E80" s="211" t="s">
        <v>208</v>
      </c>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row>
    <row r="81" spans="1:32">
      <c r="A81" s="97" t="str">
        <f>'Project Information'!A35</f>
        <v>Kay County Bridge Raises</v>
      </c>
      <c r="B81" s="89"/>
      <c r="C81" s="38" t="s">
        <v>209</v>
      </c>
      <c r="D81" s="38" t="s">
        <v>209</v>
      </c>
      <c r="E81" s="38" t="s">
        <v>209</v>
      </c>
      <c r="G81" s="26"/>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row>
    <row r="82" spans="1:32">
      <c r="A82" s="98">
        <f>'Project Information'!A36</f>
        <v>14155</v>
      </c>
      <c r="B82" s="28" t="str">
        <f>'Project Information'!B36</f>
        <v>Indian Road over I-35</v>
      </c>
      <c r="C82" s="141">
        <v>8.6</v>
      </c>
      <c r="D82" s="141">
        <v>13.2</v>
      </c>
      <c r="E82" s="9">
        <f>D82-C82</f>
        <v>4.5999999999999996</v>
      </c>
      <c r="F82" s="83" t="s">
        <v>209</v>
      </c>
      <c r="G82" s="93">
        <f>IF(G62&gt;0,$E82,0)</f>
        <v>0</v>
      </c>
      <c r="H82" s="93">
        <f t="shared" ref="H82:AE89" si="23">IF(H62&gt;0,$E82,0)</f>
        <v>0</v>
      </c>
      <c r="I82" s="93">
        <f t="shared" si="23"/>
        <v>0</v>
      </c>
      <c r="J82" s="93">
        <f t="shared" si="23"/>
        <v>0</v>
      </c>
      <c r="K82" s="93">
        <f t="shared" si="23"/>
        <v>0</v>
      </c>
      <c r="L82" s="93">
        <f t="shared" si="23"/>
        <v>0</v>
      </c>
      <c r="M82" s="93">
        <f t="shared" si="23"/>
        <v>0</v>
      </c>
      <c r="N82" s="93">
        <f t="shared" si="23"/>
        <v>0</v>
      </c>
      <c r="O82" s="93">
        <f t="shared" si="23"/>
        <v>0</v>
      </c>
      <c r="P82" s="93">
        <f t="shared" si="23"/>
        <v>0</v>
      </c>
      <c r="Q82" s="93">
        <f t="shared" si="23"/>
        <v>0</v>
      </c>
      <c r="R82" s="93">
        <f t="shared" si="23"/>
        <v>4.5999999999999996</v>
      </c>
      <c r="S82" s="93">
        <f t="shared" si="23"/>
        <v>0</v>
      </c>
      <c r="T82" s="93">
        <f t="shared" si="23"/>
        <v>0</v>
      </c>
      <c r="U82" s="93">
        <f t="shared" si="23"/>
        <v>0</v>
      </c>
      <c r="V82" s="93">
        <f t="shared" si="23"/>
        <v>0</v>
      </c>
      <c r="W82" s="93">
        <f t="shared" si="23"/>
        <v>0</v>
      </c>
      <c r="X82" s="93">
        <f t="shared" si="23"/>
        <v>0</v>
      </c>
      <c r="Y82" s="93">
        <f t="shared" si="23"/>
        <v>0</v>
      </c>
      <c r="Z82" s="93">
        <f t="shared" si="23"/>
        <v>0</v>
      </c>
      <c r="AA82" s="93">
        <f t="shared" si="23"/>
        <v>0</v>
      </c>
      <c r="AB82" s="93">
        <f t="shared" si="23"/>
        <v>0</v>
      </c>
      <c r="AC82" s="93">
        <f t="shared" si="23"/>
        <v>0</v>
      </c>
      <c r="AD82" s="93">
        <f t="shared" si="23"/>
        <v>0</v>
      </c>
      <c r="AE82" s="93">
        <f t="shared" si="23"/>
        <v>0</v>
      </c>
      <c r="AF82" s="93"/>
    </row>
    <row r="83" spans="1:32">
      <c r="A83" s="98">
        <f>'Project Information'!A37</f>
        <v>14429</v>
      </c>
      <c r="B83" s="28" t="str">
        <f>'Project Information'!B37</f>
        <v>North Avenue over I-35</v>
      </c>
      <c r="C83" s="141">
        <v>11.6</v>
      </c>
      <c r="D83" s="141">
        <v>18.5</v>
      </c>
      <c r="E83" s="9">
        <f t="shared" ref="E83:E89" si="24">D83-C83</f>
        <v>6.9</v>
      </c>
      <c r="F83" s="83" t="s">
        <v>209</v>
      </c>
      <c r="G83" s="93">
        <f t="shared" ref="G83:V89" si="25">IF(G63&gt;0,$E83,0)</f>
        <v>0</v>
      </c>
      <c r="H83" s="93">
        <f t="shared" si="25"/>
        <v>0</v>
      </c>
      <c r="I83" s="93">
        <f t="shared" si="25"/>
        <v>0</v>
      </c>
      <c r="J83" s="93">
        <f t="shared" si="25"/>
        <v>0</v>
      </c>
      <c r="K83" s="93">
        <f t="shared" si="25"/>
        <v>0</v>
      </c>
      <c r="L83" s="93">
        <f t="shared" si="25"/>
        <v>0</v>
      </c>
      <c r="M83" s="93">
        <f t="shared" si="25"/>
        <v>0</v>
      </c>
      <c r="N83" s="93">
        <f t="shared" si="25"/>
        <v>0</v>
      </c>
      <c r="O83" s="93">
        <f t="shared" si="25"/>
        <v>0</v>
      </c>
      <c r="P83" s="93">
        <f t="shared" si="25"/>
        <v>0</v>
      </c>
      <c r="Q83" s="93">
        <f t="shared" si="25"/>
        <v>0</v>
      </c>
      <c r="R83" s="93">
        <f t="shared" si="25"/>
        <v>6.9</v>
      </c>
      <c r="S83" s="93">
        <f t="shared" si="25"/>
        <v>0</v>
      </c>
      <c r="T83" s="93">
        <f t="shared" si="25"/>
        <v>0</v>
      </c>
      <c r="U83" s="93">
        <f t="shared" si="25"/>
        <v>0</v>
      </c>
      <c r="V83" s="93">
        <f t="shared" si="25"/>
        <v>0</v>
      </c>
      <c r="W83" s="93">
        <f t="shared" si="23"/>
        <v>0</v>
      </c>
      <c r="X83" s="93">
        <f t="shared" si="23"/>
        <v>0</v>
      </c>
      <c r="Y83" s="93">
        <f t="shared" si="23"/>
        <v>0</v>
      </c>
      <c r="Z83" s="93">
        <f t="shared" si="23"/>
        <v>0</v>
      </c>
      <c r="AA83" s="93">
        <f t="shared" si="23"/>
        <v>0</v>
      </c>
      <c r="AB83" s="93">
        <f t="shared" si="23"/>
        <v>0</v>
      </c>
      <c r="AC83" s="93">
        <f t="shared" si="23"/>
        <v>0</v>
      </c>
      <c r="AD83" s="93">
        <f t="shared" si="23"/>
        <v>0</v>
      </c>
      <c r="AE83" s="93">
        <f t="shared" si="23"/>
        <v>0</v>
      </c>
      <c r="AF83" s="54"/>
    </row>
    <row r="84" spans="1:32">
      <c r="A84" s="98">
        <f>'Project Information'!A38</f>
        <v>14435</v>
      </c>
      <c r="B84" s="28" t="str">
        <f>'Project Information'!B38</f>
        <v>Highland Avenue over I-35</v>
      </c>
      <c r="C84" s="141">
        <v>8.6</v>
      </c>
      <c r="D84" s="141">
        <v>31.6</v>
      </c>
      <c r="E84" s="9">
        <f t="shared" si="24"/>
        <v>23</v>
      </c>
      <c r="F84" s="83" t="s">
        <v>209</v>
      </c>
      <c r="G84" s="93">
        <f t="shared" si="25"/>
        <v>0</v>
      </c>
      <c r="H84" s="93">
        <f t="shared" si="23"/>
        <v>0</v>
      </c>
      <c r="I84" s="93">
        <f t="shared" si="23"/>
        <v>0</v>
      </c>
      <c r="J84" s="93">
        <f t="shared" si="23"/>
        <v>0</v>
      </c>
      <c r="K84" s="93">
        <f t="shared" si="23"/>
        <v>0</v>
      </c>
      <c r="L84" s="93">
        <f t="shared" si="23"/>
        <v>0</v>
      </c>
      <c r="M84" s="93">
        <f t="shared" si="23"/>
        <v>0</v>
      </c>
      <c r="N84" s="93">
        <f t="shared" si="23"/>
        <v>0</v>
      </c>
      <c r="O84" s="93">
        <f t="shared" si="23"/>
        <v>0</v>
      </c>
      <c r="P84" s="93">
        <f t="shared" si="23"/>
        <v>0</v>
      </c>
      <c r="Q84" s="93">
        <f t="shared" si="23"/>
        <v>0</v>
      </c>
      <c r="R84" s="93">
        <f t="shared" si="23"/>
        <v>23</v>
      </c>
      <c r="S84" s="93">
        <f t="shared" si="23"/>
        <v>0</v>
      </c>
      <c r="T84" s="93">
        <f t="shared" si="23"/>
        <v>0</v>
      </c>
      <c r="U84" s="93">
        <f t="shared" si="23"/>
        <v>0</v>
      </c>
      <c r="V84" s="93">
        <f t="shared" si="23"/>
        <v>0</v>
      </c>
      <c r="W84" s="93">
        <f t="shared" si="23"/>
        <v>0</v>
      </c>
      <c r="X84" s="93">
        <f t="shared" si="23"/>
        <v>0</v>
      </c>
      <c r="Y84" s="93">
        <f t="shared" si="23"/>
        <v>0</v>
      </c>
      <c r="Z84" s="93">
        <f t="shared" si="23"/>
        <v>0</v>
      </c>
      <c r="AA84" s="93">
        <f t="shared" si="23"/>
        <v>0</v>
      </c>
      <c r="AB84" s="93">
        <f t="shared" si="23"/>
        <v>0</v>
      </c>
      <c r="AC84" s="93">
        <f t="shared" si="23"/>
        <v>0</v>
      </c>
      <c r="AD84" s="93">
        <f t="shared" si="23"/>
        <v>0</v>
      </c>
      <c r="AE84" s="93">
        <f t="shared" si="23"/>
        <v>0</v>
      </c>
      <c r="AF84" s="54"/>
    </row>
    <row r="85" spans="1:32">
      <c r="A85" s="98">
        <f>'Project Information'!A39</f>
        <v>14437</v>
      </c>
      <c r="B85" s="28" t="str">
        <f>'Project Information'!B39</f>
        <v>Hartford Avenue over I-35</v>
      </c>
      <c r="C85" s="141">
        <v>8.6</v>
      </c>
      <c r="D85" s="141">
        <v>31.6</v>
      </c>
      <c r="E85" s="9">
        <f t="shared" si="24"/>
        <v>23</v>
      </c>
      <c r="F85" s="83" t="s">
        <v>209</v>
      </c>
      <c r="G85" s="93">
        <f t="shared" si="25"/>
        <v>0</v>
      </c>
      <c r="H85" s="93">
        <f t="shared" si="23"/>
        <v>0</v>
      </c>
      <c r="I85" s="93">
        <f t="shared" si="23"/>
        <v>0</v>
      </c>
      <c r="J85" s="93">
        <f t="shared" si="23"/>
        <v>0</v>
      </c>
      <c r="K85" s="93">
        <f t="shared" si="23"/>
        <v>0</v>
      </c>
      <c r="L85" s="93">
        <f t="shared" si="23"/>
        <v>0</v>
      </c>
      <c r="M85" s="93">
        <f t="shared" si="23"/>
        <v>0</v>
      </c>
      <c r="N85" s="93">
        <f t="shared" si="23"/>
        <v>0</v>
      </c>
      <c r="O85" s="93">
        <f t="shared" si="23"/>
        <v>0</v>
      </c>
      <c r="P85" s="93">
        <f t="shared" si="23"/>
        <v>0</v>
      </c>
      <c r="Q85" s="93">
        <f t="shared" si="23"/>
        <v>0</v>
      </c>
      <c r="R85" s="93">
        <f t="shared" si="23"/>
        <v>23</v>
      </c>
      <c r="S85" s="93">
        <f t="shared" si="23"/>
        <v>0</v>
      </c>
      <c r="T85" s="93">
        <f t="shared" si="23"/>
        <v>0</v>
      </c>
      <c r="U85" s="93">
        <f t="shared" si="23"/>
        <v>0</v>
      </c>
      <c r="V85" s="93">
        <f t="shared" si="23"/>
        <v>0</v>
      </c>
      <c r="W85" s="93">
        <f t="shared" si="23"/>
        <v>0</v>
      </c>
      <c r="X85" s="93">
        <f t="shared" si="23"/>
        <v>0</v>
      </c>
      <c r="Y85" s="93">
        <f t="shared" si="23"/>
        <v>0</v>
      </c>
      <c r="Z85" s="93">
        <f t="shared" si="23"/>
        <v>0</v>
      </c>
      <c r="AA85" s="93">
        <f t="shared" si="23"/>
        <v>0</v>
      </c>
      <c r="AB85" s="93">
        <f t="shared" si="23"/>
        <v>0</v>
      </c>
      <c r="AC85" s="93">
        <f t="shared" si="23"/>
        <v>0</v>
      </c>
      <c r="AD85" s="93">
        <f t="shared" si="23"/>
        <v>0</v>
      </c>
      <c r="AE85" s="93">
        <f t="shared" si="23"/>
        <v>0</v>
      </c>
      <c r="AF85" s="54"/>
    </row>
    <row r="86" spans="1:32">
      <c r="A86" s="98">
        <f>'Project Information'!A40</f>
        <v>15145</v>
      </c>
      <c r="B86" s="28" t="str">
        <f>'Project Information'!B40</f>
        <v>Coleman Road over I-35</v>
      </c>
      <c r="C86" s="141">
        <v>8.6</v>
      </c>
      <c r="D86" s="141">
        <v>31.6</v>
      </c>
      <c r="E86" s="9">
        <f t="shared" si="24"/>
        <v>23</v>
      </c>
      <c r="F86" s="83" t="s">
        <v>209</v>
      </c>
      <c r="G86" s="93">
        <f t="shared" si="25"/>
        <v>0</v>
      </c>
      <c r="H86" s="93">
        <f t="shared" si="23"/>
        <v>0</v>
      </c>
      <c r="I86" s="93">
        <f t="shared" si="23"/>
        <v>0</v>
      </c>
      <c r="J86" s="93">
        <f t="shared" si="23"/>
        <v>0</v>
      </c>
      <c r="K86" s="93">
        <f t="shared" si="23"/>
        <v>0</v>
      </c>
      <c r="L86" s="93">
        <f t="shared" si="23"/>
        <v>0</v>
      </c>
      <c r="M86" s="93">
        <f t="shared" si="23"/>
        <v>0</v>
      </c>
      <c r="N86" s="93">
        <f t="shared" si="23"/>
        <v>0</v>
      </c>
      <c r="O86" s="93">
        <f t="shared" si="23"/>
        <v>0</v>
      </c>
      <c r="P86" s="93">
        <f t="shared" si="23"/>
        <v>0</v>
      </c>
      <c r="Q86" s="93">
        <f t="shared" si="23"/>
        <v>0</v>
      </c>
      <c r="R86" s="93">
        <f t="shared" si="23"/>
        <v>23</v>
      </c>
      <c r="S86" s="93">
        <f t="shared" si="23"/>
        <v>0</v>
      </c>
      <c r="T86" s="93">
        <f t="shared" si="23"/>
        <v>0</v>
      </c>
      <c r="U86" s="93">
        <f t="shared" si="23"/>
        <v>0</v>
      </c>
      <c r="V86" s="93">
        <f t="shared" si="23"/>
        <v>0</v>
      </c>
      <c r="W86" s="93">
        <f t="shared" si="23"/>
        <v>0</v>
      </c>
      <c r="X86" s="93">
        <f t="shared" si="23"/>
        <v>0</v>
      </c>
      <c r="Y86" s="93">
        <f t="shared" si="23"/>
        <v>0</v>
      </c>
      <c r="Z86" s="93">
        <f t="shared" si="23"/>
        <v>0</v>
      </c>
      <c r="AA86" s="93">
        <f t="shared" si="23"/>
        <v>0</v>
      </c>
      <c r="AB86" s="93">
        <f t="shared" si="23"/>
        <v>0</v>
      </c>
      <c r="AC86" s="93">
        <f t="shared" si="23"/>
        <v>0</v>
      </c>
      <c r="AD86" s="93">
        <f t="shared" si="23"/>
        <v>0</v>
      </c>
      <c r="AE86" s="93">
        <f t="shared" si="23"/>
        <v>0</v>
      </c>
      <c r="AF86" s="54"/>
    </row>
    <row r="87" spans="1:32">
      <c r="A87" s="98">
        <f>'Project Information'!A41</f>
        <v>15146</v>
      </c>
      <c r="B87" s="28" t="str">
        <f>'Project Information'!B41</f>
        <v>Chrysler Avenue over I-35</v>
      </c>
      <c r="C87" s="141">
        <v>8.6</v>
      </c>
      <c r="D87" s="141">
        <v>31.6</v>
      </c>
      <c r="E87" s="9">
        <f t="shared" si="24"/>
        <v>23</v>
      </c>
      <c r="F87" s="83" t="s">
        <v>209</v>
      </c>
      <c r="G87" s="93">
        <f t="shared" si="25"/>
        <v>0</v>
      </c>
      <c r="H87" s="93">
        <f t="shared" si="23"/>
        <v>0</v>
      </c>
      <c r="I87" s="93">
        <f t="shared" si="23"/>
        <v>0</v>
      </c>
      <c r="J87" s="93">
        <f t="shared" si="23"/>
        <v>0</v>
      </c>
      <c r="K87" s="93">
        <f t="shared" si="23"/>
        <v>0</v>
      </c>
      <c r="L87" s="93">
        <f t="shared" si="23"/>
        <v>0</v>
      </c>
      <c r="M87" s="93">
        <f t="shared" si="23"/>
        <v>0</v>
      </c>
      <c r="N87" s="93">
        <f t="shared" si="23"/>
        <v>0</v>
      </c>
      <c r="O87" s="93">
        <f t="shared" si="23"/>
        <v>0</v>
      </c>
      <c r="P87" s="93">
        <f t="shared" si="23"/>
        <v>0</v>
      </c>
      <c r="Q87" s="93">
        <f t="shared" si="23"/>
        <v>0</v>
      </c>
      <c r="R87" s="93">
        <f t="shared" si="23"/>
        <v>23</v>
      </c>
      <c r="S87" s="93">
        <f t="shared" si="23"/>
        <v>0</v>
      </c>
      <c r="T87" s="93">
        <f t="shared" si="23"/>
        <v>0</v>
      </c>
      <c r="U87" s="93">
        <f t="shared" si="23"/>
        <v>0</v>
      </c>
      <c r="V87" s="93">
        <f t="shared" si="23"/>
        <v>0</v>
      </c>
      <c r="W87" s="93">
        <f t="shared" si="23"/>
        <v>0</v>
      </c>
      <c r="X87" s="93">
        <f t="shared" si="23"/>
        <v>0</v>
      </c>
      <c r="Y87" s="93">
        <f t="shared" si="23"/>
        <v>0</v>
      </c>
      <c r="Z87" s="93">
        <f t="shared" si="23"/>
        <v>0</v>
      </c>
      <c r="AA87" s="93">
        <f t="shared" si="23"/>
        <v>0</v>
      </c>
      <c r="AB87" s="93">
        <f t="shared" si="23"/>
        <v>0</v>
      </c>
      <c r="AC87" s="93">
        <f t="shared" si="23"/>
        <v>0</v>
      </c>
      <c r="AD87" s="93">
        <f t="shared" si="23"/>
        <v>0</v>
      </c>
      <c r="AE87" s="93">
        <f t="shared" si="23"/>
        <v>0</v>
      </c>
      <c r="AF87" s="54"/>
    </row>
    <row r="88" spans="1:32">
      <c r="A88" s="98">
        <f>'Project Information'!A42</f>
        <v>15147</v>
      </c>
      <c r="B88" s="28" t="str">
        <f>'Project Information'!B42</f>
        <v>Ferguson Avenue over I-35</v>
      </c>
      <c r="C88" s="141">
        <v>8.6</v>
      </c>
      <c r="D88" s="141">
        <v>31.6</v>
      </c>
      <c r="E88" s="9">
        <f t="shared" si="24"/>
        <v>23</v>
      </c>
      <c r="F88" s="83" t="s">
        <v>209</v>
      </c>
      <c r="G88" s="93">
        <f t="shared" si="25"/>
        <v>0</v>
      </c>
      <c r="H88" s="93">
        <f t="shared" si="23"/>
        <v>0</v>
      </c>
      <c r="I88" s="93">
        <f t="shared" si="23"/>
        <v>0</v>
      </c>
      <c r="J88" s="93">
        <f t="shared" si="23"/>
        <v>0</v>
      </c>
      <c r="K88" s="93">
        <f t="shared" si="23"/>
        <v>0</v>
      </c>
      <c r="L88" s="93">
        <f t="shared" si="23"/>
        <v>0</v>
      </c>
      <c r="M88" s="93">
        <f t="shared" si="23"/>
        <v>0</v>
      </c>
      <c r="N88" s="93">
        <f t="shared" si="23"/>
        <v>0</v>
      </c>
      <c r="O88" s="93">
        <f t="shared" si="23"/>
        <v>0</v>
      </c>
      <c r="P88" s="93">
        <f t="shared" si="23"/>
        <v>0</v>
      </c>
      <c r="Q88" s="93">
        <f t="shared" si="23"/>
        <v>0</v>
      </c>
      <c r="R88" s="93">
        <f t="shared" si="23"/>
        <v>23</v>
      </c>
      <c r="S88" s="93">
        <f t="shared" si="23"/>
        <v>0</v>
      </c>
      <c r="T88" s="93">
        <f t="shared" si="23"/>
        <v>0</v>
      </c>
      <c r="U88" s="93">
        <f t="shared" si="23"/>
        <v>0</v>
      </c>
      <c r="V88" s="93">
        <f t="shared" si="23"/>
        <v>0</v>
      </c>
      <c r="W88" s="93">
        <f t="shared" si="23"/>
        <v>0</v>
      </c>
      <c r="X88" s="93">
        <f t="shared" si="23"/>
        <v>0</v>
      </c>
      <c r="Y88" s="93">
        <f t="shared" si="23"/>
        <v>0</v>
      </c>
      <c r="Z88" s="93">
        <f t="shared" si="23"/>
        <v>0</v>
      </c>
      <c r="AA88" s="93">
        <f t="shared" si="23"/>
        <v>0</v>
      </c>
      <c r="AB88" s="93">
        <f t="shared" si="23"/>
        <v>0</v>
      </c>
      <c r="AC88" s="93">
        <f t="shared" si="23"/>
        <v>0</v>
      </c>
      <c r="AD88" s="93">
        <f t="shared" si="23"/>
        <v>0</v>
      </c>
      <c r="AE88" s="93">
        <f t="shared" si="23"/>
        <v>0</v>
      </c>
      <c r="AF88" s="54"/>
    </row>
    <row r="89" spans="1:32">
      <c r="A89" s="98">
        <f>'Project Information'!A43</f>
        <v>15149</v>
      </c>
      <c r="B89" s="28" t="str">
        <f>'Project Information'!B43</f>
        <v>Adobe Road over I-35</v>
      </c>
      <c r="C89" s="141">
        <v>9.6</v>
      </c>
      <c r="D89" s="141">
        <v>14.3</v>
      </c>
      <c r="E89" s="9">
        <f t="shared" si="24"/>
        <v>4.7000000000000011</v>
      </c>
      <c r="F89" s="83" t="s">
        <v>209</v>
      </c>
      <c r="G89" s="93">
        <f t="shared" si="25"/>
        <v>0</v>
      </c>
      <c r="H89" s="93">
        <f t="shared" si="23"/>
        <v>0</v>
      </c>
      <c r="I89" s="93">
        <f t="shared" si="23"/>
        <v>0</v>
      </c>
      <c r="J89" s="93">
        <f t="shared" si="23"/>
        <v>0</v>
      </c>
      <c r="K89" s="93">
        <f t="shared" si="23"/>
        <v>0</v>
      </c>
      <c r="L89" s="93">
        <f t="shared" si="23"/>
        <v>0</v>
      </c>
      <c r="M89" s="93">
        <f t="shared" si="23"/>
        <v>0</v>
      </c>
      <c r="N89" s="93">
        <f t="shared" si="23"/>
        <v>0</v>
      </c>
      <c r="O89" s="93">
        <f t="shared" si="23"/>
        <v>0</v>
      </c>
      <c r="P89" s="93">
        <f t="shared" si="23"/>
        <v>0</v>
      </c>
      <c r="Q89" s="93">
        <f t="shared" si="23"/>
        <v>0</v>
      </c>
      <c r="R89" s="93">
        <f t="shared" si="23"/>
        <v>4.7000000000000011</v>
      </c>
      <c r="S89" s="93">
        <f t="shared" si="23"/>
        <v>0</v>
      </c>
      <c r="T89" s="93">
        <f t="shared" si="23"/>
        <v>0</v>
      </c>
      <c r="U89" s="93">
        <f t="shared" si="23"/>
        <v>0</v>
      </c>
      <c r="V89" s="93">
        <f t="shared" si="23"/>
        <v>0</v>
      </c>
      <c r="W89" s="93">
        <f t="shared" si="23"/>
        <v>0</v>
      </c>
      <c r="X89" s="93">
        <f t="shared" si="23"/>
        <v>0</v>
      </c>
      <c r="Y89" s="93">
        <f t="shared" si="23"/>
        <v>0</v>
      </c>
      <c r="Z89" s="93">
        <f t="shared" si="23"/>
        <v>0</v>
      </c>
      <c r="AA89" s="93">
        <f t="shared" si="23"/>
        <v>0</v>
      </c>
      <c r="AB89" s="93">
        <f t="shared" si="23"/>
        <v>0</v>
      </c>
      <c r="AC89" s="93">
        <f t="shared" si="23"/>
        <v>0</v>
      </c>
      <c r="AD89" s="93">
        <f t="shared" si="23"/>
        <v>0</v>
      </c>
      <c r="AE89" s="93">
        <f t="shared" si="23"/>
        <v>0</v>
      </c>
      <c r="AF89" s="54"/>
    </row>
    <row r="90" spans="1:32">
      <c r="A90" s="99" t="s">
        <v>185</v>
      </c>
      <c r="B90" s="28"/>
      <c r="C90" s="142"/>
      <c r="D90" s="142"/>
      <c r="F90" s="83" t="s">
        <v>209</v>
      </c>
      <c r="G90" s="95">
        <f>SUM(G82:G89)</f>
        <v>0</v>
      </c>
      <c r="H90" s="95">
        <f t="shared" ref="H90:AE90" si="26">SUM(H82:H89)</f>
        <v>0</v>
      </c>
      <c r="I90" s="95">
        <f t="shared" si="26"/>
        <v>0</v>
      </c>
      <c r="J90" s="95">
        <f t="shared" si="26"/>
        <v>0</v>
      </c>
      <c r="K90" s="95">
        <f t="shared" si="26"/>
        <v>0</v>
      </c>
      <c r="L90" s="95">
        <f t="shared" si="26"/>
        <v>0</v>
      </c>
      <c r="M90" s="95">
        <f t="shared" si="26"/>
        <v>0</v>
      </c>
      <c r="N90" s="95">
        <f t="shared" si="26"/>
        <v>0</v>
      </c>
      <c r="O90" s="95">
        <f t="shared" si="26"/>
        <v>0</v>
      </c>
      <c r="P90" s="95">
        <f t="shared" si="26"/>
        <v>0</v>
      </c>
      <c r="Q90" s="95">
        <f t="shared" si="26"/>
        <v>0</v>
      </c>
      <c r="R90" s="95">
        <f t="shared" si="26"/>
        <v>131.19999999999999</v>
      </c>
      <c r="S90" s="95">
        <f t="shared" si="26"/>
        <v>0</v>
      </c>
      <c r="T90" s="95">
        <f t="shared" si="26"/>
        <v>0</v>
      </c>
      <c r="U90" s="95">
        <f t="shared" si="26"/>
        <v>0</v>
      </c>
      <c r="V90" s="95">
        <f t="shared" si="26"/>
        <v>0</v>
      </c>
      <c r="W90" s="95">
        <f t="shared" si="26"/>
        <v>0</v>
      </c>
      <c r="X90" s="95">
        <f t="shared" si="26"/>
        <v>0</v>
      </c>
      <c r="Y90" s="95">
        <f t="shared" si="26"/>
        <v>0</v>
      </c>
      <c r="Z90" s="95">
        <f t="shared" si="26"/>
        <v>0</v>
      </c>
      <c r="AA90" s="95">
        <f t="shared" si="26"/>
        <v>0</v>
      </c>
      <c r="AB90" s="95">
        <f t="shared" si="26"/>
        <v>0</v>
      </c>
      <c r="AC90" s="95">
        <f t="shared" si="26"/>
        <v>0</v>
      </c>
      <c r="AD90" s="95">
        <f t="shared" si="26"/>
        <v>0</v>
      </c>
      <c r="AE90" s="95">
        <f t="shared" si="26"/>
        <v>0</v>
      </c>
      <c r="AF90" s="54"/>
    </row>
    <row r="91" spans="1:32">
      <c r="A91" s="97" t="str">
        <f>A71</f>
        <v>Kay County Bridge Reconstructions</v>
      </c>
      <c r="B91" s="89"/>
      <c r="C91" s="142"/>
      <c r="D91" s="142"/>
      <c r="F91" s="83"/>
      <c r="G91" s="2"/>
      <c r="H91" s="2"/>
      <c r="I91" s="2"/>
      <c r="J91" s="2"/>
      <c r="K91" s="2"/>
      <c r="L91" s="2"/>
      <c r="M91" s="2"/>
      <c r="N91" s="2"/>
      <c r="O91" s="2"/>
      <c r="P91" s="2"/>
      <c r="Q91" s="2"/>
      <c r="R91" s="2"/>
      <c r="S91" s="2"/>
      <c r="T91" s="2"/>
      <c r="U91" s="2"/>
      <c r="V91" s="2"/>
      <c r="W91" s="2"/>
      <c r="X91" s="2"/>
      <c r="Y91" s="2"/>
      <c r="Z91" s="2"/>
      <c r="AA91" s="2"/>
      <c r="AB91" s="2"/>
      <c r="AC91" s="2"/>
      <c r="AD91" s="2"/>
      <c r="AE91" s="2"/>
      <c r="AF91" s="54"/>
    </row>
    <row r="92" spans="1:32">
      <c r="A92" s="98">
        <f>'Project Information'!$A$26</f>
        <v>14408</v>
      </c>
      <c r="B92" s="28" t="str">
        <f>'Project Information'!$B$26</f>
        <v>I-35 SB over US 60</v>
      </c>
      <c r="C92" s="141">
        <v>0.2</v>
      </c>
      <c r="D92" s="141">
        <v>6.5</v>
      </c>
      <c r="E92" s="9">
        <f t="shared" ref="E92:E93" si="27">D92-C92</f>
        <v>6.3</v>
      </c>
      <c r="F92" s="83" t="s">
        <v>209</v>
      </c>
      <c r="G92" s="93">
        <f t="shared" ref="G92:V93" si="28">IF(G72&gt;0,$E92,0)</f>
        <v>0</v>
      </c>
      <c r="H92" s="93">
        <f t="shared" si="28"/>
        <v>0</v>
      </c>
      <c r="I92" s="93">
        <f t="shared" si="28"/>
        <v>0</v>
      </c>
      <c r="J92" s="93">
        <f t="shared" si="28"/>
        <v>0</v>
      </c>
      <c r="K92" s="93">
        <f t="shared" si="28"/>
        <v>0</v>
      </c>
      <c r="L92" s="93">
        <f t="shared" si="28"/>
        <v>0</v>
      </c>
      <c r="M92" s="93">
        <f t="shared" si="28"/>
        <v>0</v>
      </c>
      <c r="N92" s="93">
        <f t="shared" si="28"/>
        <v>0</v>
      </c>
      <c r="O92" s="93">
        <f t="shared" si="28"/>
        <v>0</v>
      </c>
      <c r="P92" s="93">
        <f t="shared" si="28"/>
        <v>0</v>
      </c>
      <c r="Q92" s="93">
        <f t="shared" si="28"/>
        <v>0</v>
      </c>
      <c r="R92" s="93">
        <f t="shared" si="28"/>
        <v>0</v>
      </c>
      <c r="S92" s="93">
        <f t="shared" si="28"/>
        <v>0</v>
      </c>
      <c r="T92" s="93">
        <f t="shared" si="28"/>
        <v>0</v>
      </c>
      <c r="U92" s="93">
        <f t="shared" si="28"/>
        <v>0</v>
      </c>
      <c r="V92" s="93">
        <f t="shared" si="28"/>
        <v>0</v>
      </c>
      <c r="W92" s="93">
        <f t="shared" ref="H92:AE93" si="29">IF(W72&gt;0,$E92,0)</f>
        <v>0</v>
      </c>
      <c r="X92" s="93">
        <f t="shared" si="29"/>
        <v>0</v>
      </c>
      <c r="Y92" s="93">
        <f t="shared" si="29"/>
        <v>0</v>
      </c>
      <c r="Z92" s="93">
        <f t="shared" si="29"/>
        <v>0</v>
      </c>
      <c r="AA92" s="93">
        <f t="shared" si="29"/>
        <v>0</v>
      </c>
      <c r="AB92" s="93">
        <f t="shared" si="29"/>
        <v>0</v>
      </c>
      <c r="AC92" s="93">
        <f t="shared" si="29"/>
        <v>0</v>
      </c>
      <c r="AD92" s="93">
        <f t="shared" si="29"/>
        <v>0</v>
      </c>
      <c r="AE92" s="93">
        <f t="shared" si="29"/>
        <v>0</v>
      </c>
      <c r="AF92" s="54"/>
    </row>
    <row r="93" spans="1:32">
      <c r="A93" s="98">
        <f>'Project Information'!$A$27</f>
        <v>14409</v>
      </c>
      <c r="B93" s="28" t="str">
        <f>'Project Information'!$B$27</f>
        <v>I-35 NB over US 60</v>
      </c>
      <c r="C93" s="141">
        <v>0.2</v>
      </c>
      <c r="D93" s="141">
        <v>8.4</v>
      </c>
      <c r="E93" s="9">
        <f t="shared" si="27"/>
        <v>8.2000000000000011</v>
      </c>
      <c r="F93" s="83" t="s">
        <v>209</v>
      </c>
      <c r="G93" s="93">
        <f t="shared" si="28"/>
        <v>0</v>
      </c>
      <c r="H93" s="93">
        <f t="shared" si="29"/>
        <v>0</v>
      </c>
      <c r="I93" s="93">
        <f t="shared" si="29"/>
        <v>0</v>
      </c>
      <c r="J93" s="93">
        <f t="shared" si="29"/>
        <v>0</v>
      </c>
      <c r="K93" s="93">
        <f t="shared" si="29"/>
        <v>0</v>
      </c>
      <c r="L93" s="93">
        <f t="shared" si="29"/>
        <v>0</v>
      </c>
      <c r="M93" s="93">
        <f t="shared" si="29"/>
        <v>0</v>
      </c>
      <c r="N93" s="93">
        <f t="shared" si="29"/>
        <v>0</v>
      </c>
      <c r="O93" s="93">
        <f t="shared" si="29"/>
        <v>0</v>
      </c>
      <c r="P93" s="93">
        <f t="shared" si="29"/>
        <v>0</v>
      </c>
      <c r="Q93" s="93">
        <f t="shared" si="29"/>
        <v>0</v>
      </c>
      <c r="R93" s="93">
        <f t="shared" si="29"/>
        <v>0</v>
      </c>
      <c r="S93" s="93">
        <f t="shared" si="29"/>
        <v>0</v>
      </c>
      <c r="T93" s="93">
        <f t="shared" si="29"/>
        <v>0</v>
      </c>
      <c r="U93" s="93">
        <f t="shared" si="29"/>
        <v>0</v>
      </c>
      <c r="V93" s="93">
        <f t="shared" si="29"/>
        <v>0</v>
      </c>
      <c r="W93" s="93">
        <f t="shared" si="29"/>
        <v>0</v>
      </c>
      <c r="X93" s="93">
        <f t="shared" si="29"/>
        <v>0</v>
      </c>
      <c r="Y93" s="93">
        <f t="shared" si="29"/>
        <v>0</v>
      </c>
      <c r="Z93" s="93">
        <f t="shared" si="29"/>
        <v>0</v>
      </c>
      <c r="AA93" s="93">
        <f t="shared" si="29"/>
        <v>0</v>
      </c>
      <c r="AB93" s="93">
        <f t="shared" si="29"/>
        <v>0</v>
      </c>
      <c r="AC93" s="93">
        <f t="shared" si="29"/>
        <v>0</v>
      </c>
      <c r="AD93" s="93">
        <f t="shared" si="29"/>
        <v>0</v>
      </c>
      <c r="AE93" s="93">
        <f t="shared" si="29"/>
        <v>0</v>
      </c>
      <c r="AF93" s="54"/>
    </row>
    <row r="94" spans="1:32">
      <c r="A94" s="99" t="s">
        <v>185</v>
      </c>
      <c r="B94" s="28"/>
      <c r="C94" s="2"/>
      <c r="D94" s="2"/>
      <c r="F94" s="83" t="s">
        <v>209</v>
      </c>
      <c r="G94" s="95">
        <f>SUM(G92:G93)</f>
        <v>0</v>
      </c>
      <c r="H94" s="95">
        <f t="shared" ref="H94:AE94" si="30">SUM(H92:H93)</f>
        <v>0</v>
      </c>
      <c r="I94" s="95">
        <f t="shared" si="30"/>
        <v>0</v>
      </c>
      <c r="J94" s="95">
        <f t="shared" si="30"/>
        <v>0</v>
      </c>
      <c r="K94" s="95">
        <f t="shared" si="30"/>
        <v>0</v>
      </c>
      <c r="L94" s="95">
        <f t="shared" si="30"/>
        <v>0</v>
      </c>
      <c r="M94" s="95">
        <f t="shared" si="30"/>
        <v>0</v>
      </c>
      <c r="N94" s="95">
        <f t="shared" si="30"/>
        <v>0</v>
      </c>
      <c r="O94" s="95">
        <f t="shared" si="30"/>
        <v>0</v>
      </c>
      <c r="P94" s="95">
        <f t="shared" si="30"/>
        <v>0</v>
      </c>
      <c r="Q94" s="95">
        <f t="shared" si="30"/>
        <v>0</v>
      </c>
      <c r="R94" s="95">
        <f t="shared" si="30"/>
        <v>0</v>
      </c>
      <c r="S94" s="95">
        <f t="shared" si="30"/>
        <v>0</v>
      </c>
      <c r="T94" s="95">
        <f t="shared" si="30"/>
        <v>0</v>
      </c>
      <c r="U94" s="95">
        <f t="shared" si="30"/>
        <v>0</v>
      </c>
      <c r="V94" s="95">
        <f t="shared" si="30"/>
        <v>0</v>
      </c>
      <c r="W94" s="95">
        <f t="shared" si="30"/>
        <v>0</v>
      </c>
      <c r="X94" s="95">
        <f t="shared" si="30"/>
        <v>0</v>
      </c>
      <c r="Y94" s="95">
        <f t="shared" si="30"/>
        <v>0</v>
      </c>
      <c r="Z94" s="95">
        <f t="shared" si="30"/>
        <v>0</v>
      </c>
      <c r="AA94" s="95">
        <f t="shared" si="30"/>
        <v>0</v>
      </c>
      <c r="AB94" s="95">
        <f t="shared" si="30"/>
        <v>0</v>
      </c>
      <c r="AC94" s="95">
        <f t="shared" si="30"/>
        <v>0</v>
      </c>
      <c r="AD94" s="95">
        <f t="shared" si="30"/>
        <v>0</v>
      </c>
      <c r="AE94" s="95">
        <f t="shared" si="30"/>
        <v>0</v>
      </c>
      <c r="AF94" s="54"/>
    </row>
    <row r="95" spans="1:32">
      <c r="A95" s="100" t="s">
        <v>0</v>
      </c>
      <c r="F95" s="83" t="s">
        <v>209</v>
      </c>
      <c r="G95" s="96">
        <f>SUM(G90,G94)</f>
        <v>0</v>
      </c>
      <c r="H95" s="96">
        <f t="shared" ref="H95:AE95" si="31">SUM(H90,H94)</f>
        <v>0</v>
      </c>
      <c r="I95" s="96">
        <f t="shared" si="31"/>
        <v>0</v>
      </c>
      <c r="J95" s="96">
        <f t="shared" si="31"/>
        <v>0</v>
      </c>
      <c r="K95" s="96">
        <f t="shared" si="31"/>
        <v>0</v>
      </c>
      <c r="L95" s="96">
        <f t="shared" si="31"/>
        <v>0</v>
      </c>
      <c r="M95" s="96">
        <f t="shared" si="31"/>
        <v>0</v>
      </c>
      <c r="N95" s="96">
        <f t="shared" si="31"/>
        <v>0</v>
      </c>
      <c r="O95" s="96">
        <f t="shared" si="31"/>
        <v>0</v>
      </c>
      <c r="P95" s="96">
        <f t="shared" si="31"/>
        <v>0</v>
      </c>
      <c r="Q95" s="96">
        <f t="shared" si="31"/>
        <v>0</v>
      </c>
      <c r="R95" s="96">
        <f t="shared" si="31"/>
        <v>131.19999999999999</v>
      </c>
      <c r="S95" s="96">
        <f t="shared" si="31"/>
        <v>0</v>
      </c>
      <c r="T95" s="96">
        <f t="shared" si="31"/>
        <v>0</v>
      </c>
      <c r="U95" s="96">
        <f t="shared" si="31"/>
        <v>0</v>
      </c>
      <c r="V95" s="96">
        <f t="shared" si="31"/>
        <v>0</v>
      </c>
      <c r="W95" s="96">
        <f t="shared" si="31"/>
        <v>0</v>
      </c>
      <c r="X95" s="96">
        <f t="shared" si="31"/>
        <v>0</v>
      </c>
      <c r="Y95" s="96">
        <f t="shared" si="31"/>
        <v>0</v>
      </c>
      <c r="Z95" s="96">
        <f t="shared" si="31"/>
        <v>0</v>
      </c>
      <c r="AA95" s="96">
        <f t="shared" si="31"/>
        <v>0</v>
      </c>
      <c r="AB95" s="96">
        <f t="shared" si="31"/>
        <v>0</v>
      </c>
      <c r="AC95" s="96">
        <f t="shared" si="31"/>
        <v>0</v>
      </c>
      <c r="AD95" s="96">
        <f t="shared" si="31"/>
        <v>0</v>
      </c>
      <c r="AE95" s="96">
        <f t="shared" si="31"/>
        <v>0</v>
      </c>
      <c r="AF95" s="54"/>
    </row>
    <row r="96" spans="1:32">
      <c r="G96" s="26"/>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row>
    <row r="97" spans="1:32" ht="15.75">
      <c r="A97" s="178" t="s">
        <v>155</v>
      </c>
      <c r="B97" s="91"/>
      <c r="C97" s="91"/>
      <c r="D97" s="91"/>
      <c r="E97" s="91"/>
      <c r="G97" s="26"/>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row>
    <row r="98" spans="1:32">
      <c r="A98" s="29"/>
      <c r="B98" s="4"/>
      <c r="C98" s="211" t="s">
        <v>0</v>
      </c>
      <c r="D98" s="4"/>
      <c r="G98" s="26"/>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row>
    <row r="99" spans="1:32">
      <c r="A99" s="97" t="str">
        <f>A81</f>
        <v>Kay County Bridge Raises</v>
      </c>
      <c r="B99" s="89"/>
      <c r="C99" s="38" t="s">
        <v>215</v>
      </c>
      <c r="G99" s="26"/>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row>
    <row r="100" spans="1:32">
      <c r="A100" s="98">
        <f>A82</f>
        <v>14155</v>
      </c>
      <c r="B100" s="28" t="str">
        <f>B82</f>
        <v>Indian Road over I-35</v>
      </c>
      <c r="C100" s="224">
        <f t="shared" ref="C100:C107" si="32">ROUND(SUM(G100:AE100),0)</f>
        <v>193840</v>
      </c>
      <c r="D100" s="28"/>
      <c r="E100" s="39"/>
      <c r="F100" s="83" t="s">
        <v>215</v>
      </c>
      <c r="G100" s="164">
        <f>G82*'Project Information'!G55*G62</f>
        <v>0</v>
      </c>
      <c r="H100" s="164">
        <f>H82*'Project Information'!H55*H62</f>
        <v>0</v>
      </c>
      <c r="I100" s="164">
        <f>I82*'Project Information'!I55*I62</f>
        <v>0</v>
      </c>
      <c r="J100" s="164">
        <f>J82*'Project Information'!J55*J62</f>
        <v>0</v>
      </c>
      <c r="K100" s="164">
        <f>K82*'Project Information'!K55*K62</f>
        <v>0</v>
      </c>
      <c r="L100" s="164">
        <f>L82*'Project Information'!L55*L62</f>
        <v>0</v>
      </c>
      <c r="M100" s="164">
        <f>M82*'Project Information'!M55*M62</f>
        <v>0</v>
      </c>
      <c r="N100" s="164">
        <f>N82*'Project Information'!N55*N62</f>
        <v>0</v>
      </c>
      <c r="O100" s="164">
        <f>O82*'Project Information'!O55*O62</f>
        <v>0</v>
      </c>
      <c r="P100" s="164">
        <f>P82*'Project Information'!P55*P62</f>
        <v>0</v>
      </c>
      <c r="Q100" s="164">
        <f>Q82*'Project Information'!Q55*Q62</f>
        <v>0</v>
      </c>
      <c r="R100" s="164">
        <f>R82*'Project Information'!R55*R62</f>
        <v>193839.64475613265</v>
      </c>
      <c r="S100" s="164">
        <f>S82*'Project Information'!S55*S62</f>
        <v>0</v>
      </c>
      <c r="T100" s="164">
        <f>T82*'Project Information'!T55*T62</f>
        <v>0</v>
      </c>
      <c r="U100" s="164">
        <f>U82*'Project Information'!U55*U62</f>
        <v>0</v>
      </c>
      <c r="V100" s="164">
        <f>V82*'Project Information'!V55*V62</f>
        <v>0</v>
      </c>
      <c r="W100" s="164">
        <f>W82*'Project Information'!W55*W62</f>
        <v>0</v>
      </c>
      <c r="X100" s="164">
        <f>X82*'Project Information'!X55*X62</f>
        <v>0</v>
      </c>
      <c r="Y100" s="164">
        <f>Y82*'Project Information'!Y55*Y62</f>
        <v>0</v>
      </c>
      <c r="Z100" s="164">
        <f>Z82*'Project Information'!Z55*Z62</f>
        <v>0</v>
      </c>
      <c r="AA100" s="164">
        <f>AA82*'Project Information'!AA55*AA62</f>
        <v>0</v>
      </c>
      <c r="AB100" s="164">
        <f>AB82*'Project Information'!AB55*AB62</f>
        <v>0</v>
      </c>
      <c r="AC100" s="164">
        <f>AC82*'Project Information'!AC55*AC62</f>
        <v>0</v>
      </c>
      <c r="AD100" s="164">
        <f>AD82*'Project Information'!AD55*AD62</f>
        <v>0</v>
      </c>
      <c r="AE100" s="164">
        <f>AE82*'Project Information'!AE55*AE62</f>
        <v>0</v>
      </c>
      <c r="AF100" s="54"/>
    </row>
    <row r="101" spans="1:32">
      <c r="A101" s="98">
        <f t="shared" ref="A101:B101" si="33">A83</f>
        <v>14429</v>
      </c>
      <c r="B101" s="28" t="str">
        <f t="shared" si="33"/>
        <v>North Avenue over I-35</v>
      </c>
      <c r="C101" s="224">
        <f t="shared" si="32"/>
        <v>349897</v>
      </c>
      <c r="D101" s="28"/>
      <c r="E101" s="39"/>
      <c r="F101" s="83" t="s">
        <v>215</v>
      </c>
      <c r="G101" s="164">
        <f>G83*'Project Information'!G56*G63</f>
        <v>0</v>
      </c>
      <c r="H101" s="164">
        <f>H83*'Project Information'!H56*H63</f>
        <v>0</v>
      </c>
      <c r="I101" s="164">
        <f>I83*'Project Information'!I56*I63</f>
        <v>0</v>
      </c>
      <c r="J101" s="164">
        <f>J83*'Project Information'!J56*J63</f>
        <v>0</v>
      </c>
      <c r="K101" s="164">
        <f>K83*'Project Information'!K56*K63</f>
        <v>0</v>
      </c>
      <c r="L101" s="164">
        <f>L83*'Project Information'!L56*L63</f>
        <v>0</v>
      </c>
      <c r="M101" s="164">
        <f>M83*'Project Information'!M56*M63</f>
        <v>0</v>
      </c>
      <c r="N101" s="164">
        <f>N83*'Project Information'!N56*N63</f>
        <v>0</v>
      </c>
      <c r="O101" s="164">
        <f>O83*'Project Information'!O56*O63</f>
        <v>0</v>
      </c>
      <c r="P101" s="164">
        <f>P83*'Project Information'!P56*P63</f>
        <v>0</v>
      </c>
      <c r="Q101" s="164">
        <f>Q83*'Project Information'!Q56*Q63</f>
        <v>0</v>
      </c>
      <c r="R101" s="164">
        <f>R83*'Project Information'!R56*R63</f>
        <v>349896.98587335815</v>
      </c>
      <c r="S101" s="164">
        <f>S83*'Project Information'!S56*S63</f>
        <v>0</v>
      </c>
      <c r="T101" s="164">
        <f>T83*'Project Information'!T56*T63</f>
        <v>0</v>
      </c>
      <c r="U101" s="164">
        <f>U83*'Project Information'!U56*U63</f>
        <v>0</v>
      </c>
      <c r="V101" s="164">
        <f>V83*'Project Information'!V56*V63</f>
        <v>0</v>
      </c>
      <c r="W101" s="164">
        <f>W83*'Project Information'!W56*W63</f>
        <v>0</v>
      </c>
      <c r="X101" s="164">
        <f>X83*'Project Information'!X56*X63</f>
        <v>0</v>
      </c>
      <c r="Y101" s="164">
        <f>Y83*'Project Information'!Y56*Y63</f>
        <v>0</v>
      </c>
      <c r="Z101" s="164">
        <f>Z83*'Project Information'!Z56*Z63</f>
        <v>0</v>
      </c>
      <c r="AA101" s="164">
        <f>AA83*'Project Information'!AA56*AA63</f>
        <v>0</v>
      </c>
      <c r="AB101" s="164">
        <f>AB83*'Project Information'!AB56*AB63</f>
        <v>0</v>
      </c>
      <c r="AC101" s="164">
        <f>AC83*'Project Information'!AC56*AC63</f>
        <v>0</v>
      </c>
      <c r="AD101" s="164">
        <f>AD83*'Project Information'!AD56*AD63</f>
        <v>0</v>
      </c>
      <c r="AE101" s="164">
        <f>AE83*'Project Information'!AE56*AE63</f>
        <v>0</v>
      </c>
      <c r="AF101" s="54"/>
    </row>
    <row r="102" spans="1:32">
      <c r="A102" s="98">
        <f t="shared" ref="A102:B102" si="34">A84</f>
        <v>14435</v>
      </c>
      <c r="B102" s="28" t="str">
        <f t="shared" si="34"/>
        <v>Highland Avenue over I-35</v>
      </c>
      <c r="C102" s="224">
        <f t="shared" si="32"/>
        <v>1084188</v>
      </c>
      <c r="D102" s="28"/>
      <c r="E102" s="39"/>
      <c r="F102" s="83" t="s">
        <v>215</v>
      </c>
      <c r="G102" s="164">
        <f>G84*'Project Information'!G57*G64</f>
        <v>0</v>
      </c>
      <c r="H102" s="164">
        <f>H84*'Project Information'!H57*H64</f>
        <v>0</v>
      </c>
      <c r="I102" s="164">
        <f>I84*'Project Information'!I57*I64</f>
        <v>0</v>
      </c>
      <c r="J102" s="164">
        <f>J84*'Project Information'!J57*J64</f>
        <v>0</v>
      </c>
      <c r="K102" s="164">
        <f>K84*'Project Information'!K57*K64</f>
        <v>0</v>
      </c>
      <c r="L102" s="164">
        <f>L84*'Project Information'!L57*L64</f>
        <v>0</v>
      </c>
      <c r="M102" s="164">
        <f>M84*'Project Information'!M57*M64</f>
        <v>0</v>
      </c>
      <c r="N102" s="164">
        <f>N84*'Project Information'!N57*N64</f>
        <v>0</v>
      </c>
      <c r="O102" s="164">
        <f>O84*'Project Information'!O57*O64</f>
        <v>0</v>
      </c>
      <c r="P102" s="164">
        <f>P84*'Project Information'!P57*P64</f>
        <v>0</v>
      </c>
      <c r="Q102" s="164">
        <f>Q84*'Project Information'!Q57*Q64</f>
        <v>0</v>
      </c>
      <c r="R102" s="164">
        <f>R84*'Project Information'!R57*R64</f>
        <v>1084187.8435512506</v>
      </c>
      <c r="S102" s="164">
        <f>S84*'Project Information'!S57*S64</f>
        <v>0</v>
      </c>
      <c r="T102" s="164">
        <f>T84*'Project Information'!T57*T64</f>
        <v>0</v>
      </c>
      <c r="U102" s="164">
        <f>U84*'Project Information'!U57*U64</f>
        <v>0</v>
      </c>
      <c r="V102" s="164">
        <f>V84*'Project Information'!V57*V64</f>
        <v>0</v>
      </c>
      <c r="W102" s="164">
        <f>W84*'Project Information'!W57*W64</f>
        <v>0</v>
      </c>
      <c r="X102" s="164">
        <f>X84*'Project Information'!X57*X64</f>
        <v>0</v>
      </c>
      <c r="Y102" s="164">
        <f>Y84*'Project Information'!Y57*Y64</f>
        <v>0</v>
      </c>
      <c r="Z102" s="164">
        <f>Z84*'Project Information'!Z57*Z64</f>
        <v>0</v>
      </c>
      <c r="AA102" s="164">
        <f>AA84*'Project Information'!AA57*AA64</f>
        <v>0</v>
      </c>
      <c r="AB102" s="164">
        <f>AB84*'Project Information'!AB57*AB64</f>
        <v>0</v>
      </c>
      <c r="AC102" s="164">
        <f>AC84*'Project Information'!AC57*AC64</f>
        <v>0</v>
      </c>
      <c r="AD102" s="164">
        <f>AD84*'Project Information'!AD57*AD64</f>
        <v>0</v>
      </c>
      <c r="AE102" s="164">
        <f>AE84*'Project Information'!AE57*AE64</f>
        <v>0</v>
      </c>
      <c r="AF102" s="54"/>
    </row>
    <row r="103" spans="1:32">
      <c r="A103" s="98">
        <f t="shared" ref="A103:B103" si="35">A85</f>
        <v>14437</v>
      </c>
      <c r="B103" s="28" t="str">
        <f t="shared" si="35"/>
        <v>Hartford Avenue over I-35</v>
      </c>
      <c r="C103" s="224">
        <f t="shared" si="32"/>
        <v>1084188</v>
      </c>
      <c r="D103" s="28"/>
      <c r="E103" s="39"/>
      <c r="F103" s="83" t="s">
        <v>215</v>
      </c>
      <c r="G103" s="164">
        <f>G85*'Project Information'!G58*G65</f>
        <v>0</v>
      </c>
      <c r="H103" s="164">
        <f>H85*'Project Information'!H58*H65</f>
        <v>0</v>
      </c>
      <c r="I103" s="164">
        <f>I85*'Project Information'!I58*I65</f>
        <v>0</v>
      </c>
      <c r="J103" s="164">
        <f>J85*'Project Information'!J58*J65</f>
        <v>0</v>
      </c>
      <c r="K103" s="164">
        <f>K85*'Project Information'!K58*K65</f>
        <v>0</v>
      </c>
      <c r="L103" s="164">
        <f>L85*'Project Information'!L58*L65</f>
        <v>0</v>
      </c>
      <c r="M103" s="164">
        <f>M85*'Project Information'!M58*M65</f>
        <v>0</v>
      </c>
      <c r="N103" s="164">
        <f>N85*'Project Information'!N58*N65</f>
        <v>0</v>
      </c>
      <c r="O103" s="164">
        <f>O85*'Project Information'!O58*O65</f>
        <v>0</v>
      </c>
      <c r="P103" s="164">
        <f>P85*'Project Information'!P58*P65</f>
        <v>0</v>
      </c>
      <c r="Q103" s="164">
        <f>Q85*'Project Information'!Q58*Q65</f>
        <v>0</v>
      </c>
      <c r="R103" s="164">
        <f>R85*'Project Information'!R58*R65</f>
        <v>1084187.8435512506</v>
      </c>
      <c r="S103" s="164">
        <f>S85*'Project Information'!S58*S65</f>
        <v>0</v>
      </c>
      <c r="T103" s="164">
        <f>T85*'Project Information'!T58*T65</f>
        <v>0</v>
      </c>
      <c r="U103" s="164">
        <f>U85*'Project Information'!U58*U65</f>
        <v>0</v>
      </c>
      <c r="V103" s="164">
        <f>V85*'Project Information'!V58*V65</f>
        <v>0</v>
      </c>
      <c r="W103" s="164">
        <f>W85*'Project Information'!W58*W65</f>
        <v>0</v>
      </c>
      <c r="X103" s="164">
        <f>X85*'Project Information'!X58*X65</f>
        <v>0</v>
      </c>
      <c r="Y103" s="164">
        <f>Y85*'Project Information'!Y58*Y65</f>
        <v>0</v>
      </c>
      <c r="Z103" s="164">
        <f>Z85*'Project Information'!Z58*Z65</f>
        <v>0</v>
      </c>
      <c r="AA103" s="164">
        <f>AA85*'Project Information'!AA58*AA65</f>
        <v>0</v>
      </c>
      <c r="AB103" s="164">
        <f>AB85*'Project Information'!AB58*AB65</f>
        <v>0</v>
      </c>
      <c r="AC103" s="164">
        <f>AC85*'Project Information'!AC58*AC65</f>
        <v>0</v>
      </c>
      <c r="AD103" s="164">
        <f>AD85*'Project Information'!AD58*AD65</f>
        <v>0</v>
      </c>
      <c r="AE103" s="164">
        <f>AE85*'Project Information'!AE58*AE65</f>
        <v>0</v>
      </c>
      <c r="AF103" s="54"/>
    </row>
    <row r="104" spans="1:32">
      <c r="A104" s="98">
        <f t="shared" ref="A104:B104" si="36">A86</f>
        <v>15145</v>
      </c>
      <c r="B104" s="28" t="str">
        <f t="shared" si="36"/>
        <v>Coleman Road over I-35</v>
      </c>
      <c r="C104" s="224">
        <f t="shared" si="32"/>
        <v>1067761</v>
      </c>
      <c r="D104" s="28"/>
      <c r="E104" s="39"/>
      <c r="F104" s="83" t="s">
        <v>215</v>
      </c>
      <c r="G104" s="164">
        <f>G86*'Project Information'!G59*G66</f>
        <v>0</v>
      </c>
      <c r="H104" s="164">
        <f>H86*'Project Information'!H59*H66</f>
        <v>0</v>
      </c>
      <c r="I104" s="164">
        <f>I86*'Project Information'!I59*I66</f>
        <v>0</v>
      </c>
      <c r="J104" s="164">
        <f>J86*'Project Information'!J59*J66</f>
        <v>0</v>
      </c>
      <c r="K104" s="164">
        <f>K86*'Project Information'!K59*K66</f>
        <v>0</v>
      </c>
      <c r="L104" s="164">
        <f>L86*'Project Information'!L59*L66</f>
        <v>0</v>
      </c>
      <c r="M104" s="164">
        <f>M86*'Project Information'!M59*M66</f>
        <v>0</v>
      </c>
      <c r="N104" s="164">
        <f>N86*'Project Information'!N59*N66</f>
        <v>0</v>
      </c>
      <c r="O104" s="164">
        <f>O86*'Project Information'!O59*O66</f>
        <v>0</v>
      </c>
      <c r="P104" s="164">
        <f>P86*'Project Information'!P59*P66</f>
        <v>0</v>
      </c>
      <c r="Q104" s="164">
        <f>Q86*'Project Information'!Q59*Q66</f>
        <v>0</v>
      </c>
      <c r="R104" s="164">
        <f>R86*'Project Information'!R59*R66</f>
        <v>1067760.7550125951</v>
      </c>
      <c r="S104" s="164">
        <f>S86*'Project Information'!S59*S66</f>
        <v>0</v>
      </c>
      <c r="T104" s="164">
        <f>T86*'Project Information'!T59*T66</f>
        <v>0</v>
      </c>
      <c r="U104" s="164">
        <f>U86*'Project Information'!U59*U66</f>
        <v>0</v>
      </c>
      <c r="V104" s="164">
        <f>V86*'Project Information'!V59*V66</f>
        <v>0</v>
      </c>
      <c r="W104" s="164">
        <f>W86*'Project Information'!W59*W66</f>
        <v>0</v>
      </c>
      <c r="X104" s="164">
        <f>X86*'Project Information'!X59*X66</f>
        <v>0</v>
      </c>
      <c r="Y104" s="164">
        <f>Y86*'Project Information'!Y59*Y66</f>
        <v>0</v>
      </c>
      <c r="Z104" s="164">
        <f>Z86*'Project Information'!Z59*Z66</f>
        <v>0</v>
      </c>
      <c r="AA104" s="164">
        <f>AA86*'Project Information'!AA59*AA66</f>
        <v>0</v>
      </c>
      <c r="AB104" s="164">
        <f>AB86*'Project Information'!AB59*AB66</f>
        <v>0</v>
      </c>
      <c r="AC104" s="164">
        <f>AC86*'Project Information'!AC59*AC66</f>
        <v>0</v>
      </c>
      <c r="AD104" s="164">
        <f>AD86*'Project Information'!AD59*AD66</f>
        <v>0</v>
      </c>
      <c r="AE104" s="164">
        <f>AE86*'Project Information'!AE59*AE66</f>
        <v>0</v>
      </c>
      <c r="AF104" s="54"/>
    </row>
    <row r="105" spans="1:32">
      <c r="A105" s="98">
        <f t="shared" ref="A105:B105" si="37">A87</f>
        <v>15146</v>
      </c>
      <c r="B105" s="28" t="str">
        <f t="shared" si="37"/>
        <v>Chrysler Avenue over I-35</v>
      </c>
      <c r="C105" s="224">
        <f t="shared" si="32"/>
        <v>1067761</v>
      </c>
      <c r="D105" s="28"/>
      <c r="E105" s="39"/>
      <c r="F105" s="83" t="s">
        <v>215</v>
      </c>
      <c r="G105" s="164">
        <f>G87*'Project Information'!G60*G67</f>
        <v>0</v>
      </c>
      <c r="H105" s="164">
        <f>H87*'Project Information'!H60*H67</f>
        <v>0</v>
      </c>
      <c r="I105" s="164">
        <f>I87*'Project Information'!I60*I67</f>
        <v>0</v>
      </c>
      <c r="J105" s="164">
        <f>J87*'Project Information'!J60*J67</f>
        <v>0</v>
      </c>
      <c r="K105" s="164">
        <f>K87*'Project Information'!K60*K67</f>
        <v>0</v>
      </c>
      <c r="L105" s="164">
        <f>L87*'Project Information'!L60*L67</f>
        <v>0</v>
      </c>
      <c r="M105" s="164">
        <f>M87*'Project Information'!M60*M67</f>
        <v>0</v>
      </c>
      <c r="N105" s="164">
        <f>N87*'Project Information'!N60*N67</f>
        <v>0</v>
      </c>
      <c r="O105" s="164">
        <f>O87*'Project Information'!O60*O67</f>
        <v>0</v>
      </c>
      <c r="P105" s="164">
        <f>P87*'Project Information'!P60*P67</f>
        <v>0</v>
      </c>
      <c r="Q105" s="164">
        <f>Q87*'Project Information'!Q60*Q67</f>
        <v>0</v>
      </c>
      <c r="R105" s="164">
        <f>R87*'Project Information'!R60*R67</f>
        <v>1067760.7550125951</v>
      </c>
      <c r="S105" s="164">
        <f>S87*'Project Information'!S60*S67</f>
        <v>0</v>
      </c>
      <c r="T105" s="164">
        <f>T87*'Project Information'!T60*T67</f>
        <v>0</v>
      </c>
      <c r="U105" s="164">
        <f>U87*'Project Information'!U60*U67</f>
        <v>0</v>
      </c>
      <c r="V105" s="164">
        <f>V87*'Project Information'!V60*V67</f>
        <v>0</v>
      </c>
      <c r="W105" s="164">
        <f>W87*'Project Information'!W60*W67</f>
        <v>0</v>
      </c>
      <c r="X105" s="164">
        <f>X87*'Project Information'!X60*X67</f>
        <v>0</v>
      </c>
      <c r="Y105" s="164">
        <f>Y87*'Project Information'!Y60*Y67</f>
        <v>0</v>
      </c>
      <c r="Z105" s="164">
        <f>Z87*'Project Information'!Z60*Z67</f>
        <v>0</v>
      </c>
      <c r="AA105" s="164">
        <f>AA87*'Project Information'!AA60*AA67</f>
        <v>0</v>
      </c>
      <c r="AB105" s="164">
        <f>AB87*'Project Information'!AB60*AB67</f>
        <v>0</v>
      </c>
      <c r="AC105" s="164">
        <f>AC87*'Project Information'!AC60*AC67</f>
        <v>0</v>
      </c>
      <c r="AD105" s="164">
        <f>AD87*'Project Information'!AD60*AD67</f>
        <v>0</v>
      </c>
      <c r="AE105" s="164">
        <f>AE87*'Project Information'!AE60*AE67</f>
        <v>0</v>
      </c>
      <c r="AF105" s="54"/>
    </row>
    <row r="106" spans="1:32">
      <c r="A106" s="98">
        <f t="shared" ref="A106:B106" si="38">A88</f>
        <v>15147</v>
      </c>
      <c r="B106" s="28" t="str">
        <f t="shared" si="38"/>
        <v>Ferguson Avenue over I-35</v>
      </c>
      <c r="C106" s="224">
        <f t="shared" si="32"/>
        <v>1067761</v>
      </c>
      <c r="D106" s="28"/>
      <c r="E106" s="39"/>
      <c r="F106" s="83" t="s">
        <v>215</v>
      </c>
      <c r="G106" s="164">
        <f>G88*'Project Information'!G61*G68</f>
        <v>0</v>
      </c>
      <c r="H106" s="164">
        <f>H88*'Project Information'!H61*H68</f>
        <v>0</v>
      </c>
      <c r="I106" s="164">
        <f>I88*'Project Information'!I61*I68</f>
        <v>0</v>
      </c>
      <c r="J106" s="164">
        <f>J88*'Project Information'!J61*J68</f>
        <v>0</v>
      </c>
      <c r="K106" s="164">
        <f>K88*'Project Information'!K61*K68</f>
        <v>0</v>
      </c>
      <c r="L106" s="164">
        <f>L88*'Project Information'!L61*L68</f>
        <v>0</v>
      </c>
      <c r="M106" s="164">
        <f>M88*'Project Information'!M61*M68</f>
        <v>0</v>
      </c>
      <c r="N106" s="164">
        <f>N88*'Project Information'!N61*N68</f>
        <v>0</v>
      </c>
      <c r="O106" s="164">
        <f>O88*'Project Information'!O61*O68</f>
        <v>0</v>
      </c>
      <c r="P106" s="164">
        <f>P88*'Project Information'!P61*P68</f>
        <v>0</v>
      </c>
      <c r="Q106" s="164">
        <f>Q88*'Project Information'!Q61*Q68</f>
        <v>0</v>
      </c>
      <c r="R106" s="164">
        <f>R88*'Project Information'!R61*R68</f>
        <v>1067760.7550125951</v>
      </c>
      <c r="S106" s="164">
        <f>S88*'Project Information'!S61*S68</f>
        <v>0</v>
      </c>
      <c r="T106" s="164">
        <f>T88*'Project Information'!T61*T68</f>
        <v>0</v>
      </c>
      <c r="U106" s="164">
        <f>U88*'Project Information'!U61*U68</f>
        <v>0</v>
      </c>
      <c r="V106" s="164">
        <f>V88*'Project Information'!V61*V68</f>
        <v>0</v>
      </c>
      <c r="W106" s="164">
        <f>W88*'Project Information'!W61*W68</f>
        <v>0</v>
      </c>
      <c r="X106" s="164">
        <f>X88*'Project Information'!X61*X68</f>
        <v>0</v>
      </c>
      <c r="Y106" s="164">
        <f>Y88*'Project Information'!Y61*Y68</f>
        <v>0</v>
      </c>
      <c r="Z106" s="164">
        <f>Z88*'Project Information'!Z61*Z68</f>
        <v>0</v>
      </c>
      <c r="AA106" s="164">
        <f>AA88*'Project Information'!AA61*AA68</f>
        <v>0</v>
      </c>
      <c r="AB106" s="164">
        <f>AB88*'Project Information'!AB61*AB68</f>
        <v>0</v>
      </c>
      <c r="AC106" s="164">
        <f>AC88*'Project Information'!AC61*AC68</f>
        <v>0</v>
      </c>
      <c r="AD106" s="164">
        <f>AD88*'Project Information'!AD61*AD68</f>
        <v>0</v>
      </c>
      <c r="AE106" s="164">
        <f>AE88*'Project Information'!AE61*AE68</f>
        <v>0</v>
      </c>
      <c r="AF106" s="54"/>
    </row>
    <row r="107" spans="1:32">
      <c r="A107" s="98">
        <f t="shared" ref="A107:B107" si="39">A89</f>
        <v>15149</v>
      </c>
      <c r="B107" s="28" t="str">
        <f t="shared" si="39"/>
        <v>Adobe Road over I-35</v>
      </c>
      <c r="C107" s="224">
        <f t="shared" si="32"/>
        <v>201410</v>
      </c>
      <c r="D107" s="28"/>
      <c r="E107" s="39"/>
      <c r="F107" s="83" t="s">
        <v>215</v>
      </c>
      <c r="G107" s="164">
        <f>G89*'Project Information'!G62*G69</f>
        <v>0</v>
      </c>
      <c r="H107" s="164">
        <f>H89*'Project Information'!H62*H69</f>
        <v>0</v>
      </c>
      <c r="I107" s="164">
        <f>I89*'Project Information'!I62*I69</f>
        <v>0</v>
      </c>
      <c r="J107" s="164">
        <f>J89*'Project Information'!J62*J69</f>
        <v>0</v>
      </c>
      <c r="K107" s="164">
        <f>K89*'Project Information'!K62*K69</f>
        <v>0</v>
      </c>
      <c r="L107" s="164">
        <f>L89*'Project Information'!L62*L69</f>
        <v>0</v>
      </c>
      <c r="M107" s="164">
        <f>M89*'Project Information'!M62*M69</f>
        <v>0</v>
      </c>
      <c r="N107" s="164">
        <f>N89*'Project Information'!N62*N69</f>
        <v>0</v>
      </c>
      <c r="O107" s="164">
        <f>O89*'Project Information'!O62*O69</f>
        <v>0</v>
      </c>
      <c r="P107" s="164">
        <f>P89*'Project Information'!P62*P69</f>
        <v>0</v>
      </c>
      <c r="Q107" s="164">
        <f>Q89*'Project Information'!Q62*Q69</f>
        <v>0</v>
      </c>
      <c r="R107" s="164">
        <f>R89*'Project Information'!R62*R69</f>
        <v>201410.3899087304</v>
      </c>
      <c r="S107" s="164">
        <f>S89*'Project Information'!S62*S69</f>
        <v>0</v>
      </c>
      <c r="T107" s="164">
        <f>T89*'Project Information'!T62*T69</f>
        <v>0</v>
      </c>
      <c r="U107" s="164">
        <f>U89*'Project Information'!U62*U69</f>
        <v>0</v>
      </c>
      <c r="V107" s="164">
        <f>V89*'Project Information'!V62*V69</f>
        <v>0</v>
      </c>
      <c r="W107" s="164">
        <f>W89*'Project Information'!W62*W69</f>
        <v>0</v>
      </c>
      <c r="X107" s="164">
        <f>X89*'Project Information'!X62*X69</f>
        <v>0</v>
      </c>
      <c r="Y107" s="164">
        <f>Y89*'Project Information'!Y62*Y69</f>
        <v>0</v>
      </c>
      <c r="Z107" s="164">
        <f>Z89*'Project Information'!Z62*Z69</f>
        <v>0</v>
      </c>
      <c r="AA107" s="164">
        <f>AA89*'Project Information'!AA62*AA69</f>
        <v>0</v>
      </c>
      <c r="AB107" s="164">
        <f>AB89*'Project Information'!AB62*AB69</f>
        <v>0</v>
      </c>
      <c r="AC107" s="164">
        <f>AC89*'Project Information'!AC62*AC69</f>
        <v>0</v>
      </c>
      <c r="AD107" s="164">
        <f>AD89*'Project Information'!AD62*AD69</f>
        <v>0</v>
      </c>
      <c r="AE107" s="164">
        <f>AE89*'Project Information'!AE62*AE69</f>
        <v>0</v>
      </c>
      <c r="AF107" s="54"/>
    </row>
    <row r="108" spans="1:32">
      <c r="A108" s="99" t="s">
        <v>185</v>
      </c>
      <c r="B108" s="28"/>
      <c r="C108" s="239">
        <f>SUM(C100:C107)</f>
        <v>6116806</v>
      </c>
      <c r="F108" s="83" t="s">
        <v>215</v>
      </c>
      <c r="G108" s="95">
        <f>SUM(G100:G107)</f>
        <v>0</v>
      </c>
      <c r="H108" s="95">
        <f t="shared" ref="H108:AE108" si="40">SUM(H100:H107)</f>
        <v>0</v>
      </c>
      <c r="I108" s="95">
        <f t="shared" si="40"/>
        <v>0</v>
      </c>
      <c r="J108" s="95">
        <f t="shared" si="40"/>
        <v>0</v>
      </c>
      <c r="K108" s="95">
        <f t="shared" si="40"/>
        <v>0</v>
      </c>
      <c r="L108" s="95">
        <f t="shared" si="40"/>
        <v>0</v>
      </c>
      <c r="M108" s="95">
        <f t="shared" si="40"/>
        <v>0</v>
      </c>
      <c r="N108" s="95">
        <f t="shared" si="40"/>
        <v>0</v>
      </c>
      <c r="O108" s="95">
        <f t="shared" si="40"/>
        <v>0</v>
      </c>
      <c r="P108" s="95">
        <f t="shared" si="40"/>
        <v>0</v>
      </c>
      <c r="Q108" s="95">
        <f t="shared" si="40"/>
        <v>0</v>
      </c>
      <c r="R108" s="95">
        <f t="shared" si="40"/>
        <v>6116804.9726785077</v>
      </c>
      <c r="S108" s="95">
        <f t="shared" si="40"/>
        <v>0</v>
      </c>
      <c r="T108" s="95">
        <f t="shared" si="40"/>
        <v>0</v>
      </c>
      <c r="U108" s="95">
        <f t="shared" si="40"/>
        <v>0</v>
      </c>
      <c r="V108" s="95">
        <f t="shared" si="40"/>
        <v>0</v>
      </c>
      <c r="W108" s="95">
        <f t="shared" si="40"/>
        <v>0</v>
      </c>
      <c r="X108" s="95">
        <f t="shared" si="40"/>
        <v>0</v>
      </c>
      <c r="Y108" s="95">
        <f t="shared" si="40"/>
        <v>0</v>
      </c>
      <c r="Z108" s="95">
        <f t="shared" si="40"/>
        <v>0</v>
      </c>
      <c r="AA108" s="95">
        <f t="shared" si="40"/>
        <v>0</v>
      </c>
      <c r="AB108" s="95">
        <f t="shared" si="40"/>
        <v>0</v>
      </c>
      <c r="AC108" s="95">
        <f t="shared" si="40"/>
        <v>0</v>
      </c>
      <c r="AD108" s="95">
        <f t="shared" si="40"/>
        <v>0</v>
      </c>
      <c r="AE108" s="95">
        <f t="shared" si="40"/>
        <v>0</v>
      </c>
      <c r="AF108" s="54"/>
    </row>
    <row r="109" spans="1:32">
      <c r="A109" s="97" t="str">
        <f>A91</f>
        <v>Kay County Bridge Reconstructions</v>
      </c>
      <c r="B109" s="89"/>
      <c r="G109" s="144"/>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54"/>
    </row>
    <row r="110" spans="1:32">
      <c r="A110" s="98">
        <f>'Project Information'!$A$26</f>
        <v>14408</v>
      </c>
      <c r="B110" s="28" t="str">
        <f>'Project Information'!$B$26</f>
        <v>I-35 SB over US 60</v>
      </c>
      <c r="C110" s="224">
        <f>ROUND(SUM(G110:AE110),0)</f>
        <v>0</v>
      </c>
      <c r="D110" s="28"/>
      <c r="E110" s="39"/>
      <c r="F110" s="83" t="s">
        <v>215</v>
      </c>
      <c r="G110" s="164">
        <f>G92*'Project Information'!G65*G72</f>
        <v>0</v>
      </c>
      <c r="H110" s="164">
        <f>H92*'Project Information'!H65*H72</f>
        <v>0</v>
      </c>
      <c r="I110" s="164">
        <f>I92*'Project Information'!I65*I72</f>
        <v>0</v>
      </c>
      <c r="J110" s="164">
        <f>J92*'Project Information'!J65*J72</f>
        <v>0</v>
      </c>
      <c r="K110" s="164">
        <f>K92*'Project Information'!K65*K72</f>
        <v>0</v>
      </c>
      <c r="L110" s="164">
        <f>L92*'Project Information'!L65*L72</f>
        <v>0</v>
      </c>
      <c r="M110" s="164">
        <f>M92*'Project Information'!M65*M72</f>
        <v>0</v>
      </c>
      <c r="N110" s="164">
        <f>N92*'Project Information'!N65*N72</f>
        <v>0</v>
      </c>
      <c r="O110" s="164">
        <f>O92*'Project Information'!O65*O72</f>
        <v>0</v>
      </c>
      <c r="P110" s="164">
        <f>P92*'Project Information'!P65*P72</f>
        <v>0</v>
      </c>
      <c r="Q110" s="164">
        <f>Q92*'Project Information'!Q65*Q72</f>
        <v>0</v>
      </c>
      <c r="R110" s="164">
        <f>R92*'Project Information'!R65*R72</f>
        <v>0</v>
      </c>
      <c r="S110" s="164">
        <f>S92*'Project Information'!S65*S72</f>
        <v>0</v>
      </c>
      <c r="T110" s="164">
        <f>T92*'Project Information'!T65*T72</f>
        <v>0</v>
      </c>
      <c r="U110" s="164">
        <f>U92*'Project Information'!U65*U72</f>
        <v>0</v>
      </c>
      <c r="V110" s="164">
        <f>V92*'Project Information'!V65*V72</f>
        <v>0</v>
      </c>
      <c r="W110" s="164">
        <f>W92*'Project Information'!W65*W72</f>
        <v>0</v>
      </c>
      <c r="X110" s="164">
        <f>X92*'Project Information'!X65*X72</f>
        <v>0</v>
      </c>
      <c r="Y110" s="164">
        <f>Y92*'Project Information'!Y65*Y72</f>
        <v>0</v>
      </c>
      <c r="Z110" s="164">
        <f>Z92*'Project Information'!Z65*Z72</f>
        <v>0</v>
      </c>
      <c r="AA110" s="164">
        <f>AA92*'Project Information'!AA65*AA72</f>
        <v>0</v>
      </c>
      <c r="AB110" s="164">
        <f>AB92*'Project Information'!AB65*AB72</f>
        <v>0</v>
      </c>
      <c r="AC110" s="164">
        <f>AC92*'Project Information'!AC65*AC72</f>
        <v>0</v>
      </c>
      <c r="AD110" s="164">
        <f>AD92*'Project Information'!AD65*AD72</f>
        <v>0</v>
      </c>
      <c r="AE110" s="164">
        <f>AE92*'Project Information'!AE65*AE72</f>
        <v>0</v>
      </c>
      <c r="AF110" s="54"/>
    </row>
    <row r="111" spans="1:32">
      <c r="A111" s="98">
        <f>'Project Information'!$A$27</f>
        <v>14409</v>
      </c>
      <c r="B111" s="28" t="str">
        <f>'Project Information'!$B$27</f>
        <v>I-35 NB over US 60</v>
      </c>
      <c r="C111" s="224">
        <f>ROUND(SUM(G111:AE111),0)</f>
        <v>0</v>
      </c>
      <c r="D111" s="28"/>
      <c r="E111" s="39"/>
      <c r="F111" s="83" t="s">
        <v>215</v>
      </c>
      <c r="G111" s="164">
        <f>G93*'Project Information'!G66*G73</f>
        <v>0</v>
      </c>
      <c r="H111" s="164">
        <f>H93*'Project Information'!H66*H73</f>
        <v>0</v>
      </c>
      <c r="I111" s="164">
        <f>I93*'Project Information'!I66*I73</f>
        <v>0</v>
      </c>
      <c r="J111" s="164">
        <f>J93*'Project Information'!J66*J73</f>
        <v>0</v>
      </c>
      <c r="K111" s="164">
        <f>K93*'Project Information'!K66*K73</f>
        <v>0</v>
      </c>
      <c r="L111" s="164">
        <f>L93*'Project Information'!L66*L73</f>
        <v>0</v>
      </c>
      <c r="M111" s="164">
        <f>M93*'Project Information'!M66*M73</f>
        <v>0</v>
      </c>
      <c r="N111" s="164">
        <f>N93*'Project Information'!N66*N73</f>
        <v>0</v>
      </c>
      <c r="O111" s="164">
        <f>O93*'Project Information'!O66*O73</f>
        <v>0</v>
      </c>
      <c r="P111" s="164">
        <f>P93*'Project Information'!P66*P73</f>
        <v>0</v>
      </c>
      <c r="Q111" s="164">
        <f>Q93*'Project Information'!Q66*Q73</f>
        <v>0</v>
      </c>
      <c r="R111" s="164">
        <f>R93*'Project Information'!R66*R73</f>
        <v>0</v>
      </c>
      <c r="S111" s="164">
        <f>S93*'Project Information'!S66*S73</f>
        <v>0</v>
      </c>
      <c r="T111" s="164">
        <f>T93*'Project Information'!T66*T73</f>
        <v>0</v>
      </c>
      <c r="U111" s="164">
        <f>U93*'Project Information'!U66*U73</f>
        <v>0</v>
      </c>
      <c r="V111" s="164">
        <f>V93*'Project Information'!V66*V73</f>
        <v>0</v>
      </c>
      <c r="W111" s="164">
        <f>W93*'Project Information'!W66*W73</f>
        <v>0</v>
      </c>
      <c r="X111" s="164">
        <f>X93*'Project Information'!X66*X73</f>
        <v>0</v>
      </c>
      <c r="Y111" s="164">
        <f>Y93*'Project Information'!Y66*Y73</f>
        <v>0</v>
      </c>
      <c r="Z111" s="164">
        <f>Z93*'Project Information'!Z66*Z73</f>
        <v>0</v>
      </c>
      <c r="AA111" s="164">
        <f>AA93*'Project Information'!AA66*AA73</f>
        <v>0</v>
      </c>
      <c r="AB111" s="164">
        <f>AB93*'Project Information'!AB66*AB73</f>
        <v>0</v>
      </c>
      <c r="AC111" s="164">
        <f>AC93*'Project Information'!AC66*AC73</f>
        <v>0</v>
      </c>
      <c r="AD111" s="164">
        <f>AD93*'Project Information'!AD66*AD73</f>
        <v>0</v>
      </c>
      <c r="AE111" s="164">
        <f>AE93*'Project Information'!AE66*AE73</f>
        <v>0</v>
      </c>
      <c r="AF111" s="54"/>
    </row>
    <row r="112" spans="1:32">
      <c r="A112" s="99" t="s">
        <v>185</v>
      </c>
      <c r="B112" s="28"/>
      <c r="C112" s="239">
        <f>SUM(C110:C111)</f>
        <v>0</v>
      </c>
      <c r="F112" s="83" t="s">
        <v>215</v>
      </c>
      <c r="G112" s="95">
        <f>SUM(G110:G111)</f>
        <v>0</v>
      </c>
      <c r="H112" s="95">
        <f t="shared" ref="H112:AE112" si="41">SUM(H110:H111)</f>
        <v>0</v>
      </c>
      <c r="I112" s="95">
        <f t="shared" si="41"/>
        <v>0</v>
      </c>
      <c r="J112" s="95">
        <f t="shared" si="41"/>
        <v>0</v>
      </c>
      <c r="K112" s="95">
        <f t="shared" si="41"/>
        <v>0</v>
      </c>
      <c r="L112" s="95">
        <f t="shared" si="41"/>
        <v>0</v>
      </c>
      <c r="M112" s="95">
        <f t="shared" si="41"/>
        <v>0</v>
      </c>
      <c r="N112" s="95">
        <f t="shared" si="41"/>
        <v>0</v>
      </c>
      <c r="O112" s="95">
        <f t="shared" si="41"/>
        <v>0</v>
      </c>
      <c r="P112" s="95">
        <f t="shared" si="41"/>
        <v>0</v>
      </c>
      <c r="Q112" s="95">
        <f t="shared" si="41"/>
        <v>0</v>
      </c>
      <c r="R112" s="95">
        <f t="shared" si="41"/>
        <v>0</v>
      </c>
      <c r="S112" s="95">
        <f t="shared" si="41"/>
        <v>0</v>
      </c>
      <c r="T112" s="95">
        <f t="shared" si="41"/>
        <v>0</v>
      </c>
      <c r="U112" s="95">
        <f t="shared" si="41"/>
        <v>0</v>
      </c>
      <c r="V112" s="95">
        <f t="shared" si="41"/>
        <v>0</v>
      </c>
      <c r="W112" s="95">
        <f t="shared" si="41"/>
        <v>0</v>
      </c>
      <c r="X112" s="95">
        <f t="shared" si="41"/>
        <v>0</v>
      </c>
      <c r="Y112" s="95">
        <f t="shared" si="41"/>
        <v>0</v>
      </c>
      <c r="Z112" s="95">
        <f t="shared" si="41"/>
        <v>0</v>
      </c>
      <c r="AA112" s="95">
        <f t="shared" si="41"/>
        <v>0</v>
      </c>
      <c r="AB112" s="95">
        <f t="shared" si="41"/>
        <v>0</v>
      </c>
      <c r="AC112" s="95">
        <f t="shared" si="41"/>
        <v>0</v>
      </c>
      <c r="AD112" s="95">
        <f t="shared" si="41"/>
        <v>0</v>
      </c>
      <c r="AE112" s="95">
        <f t="shared" si="41"/>
        <v>0</v>
      </c>
      <c r="AF112" s="54"/>
    </row>
    <row r="113" spans="1:32">
      <c r="A113" s="100" t="s">
        <v>0</v>
      </c>
      <c r="C113" s="240">
        <f>SUM(C108,C112)</f>
        <v>6116806</v>
      </c>
      <c r="F113" s="83" t="s">
        <v>215</v>
      </c>
      <c r="G113" s="96">
        <f>SUM(G108,G112)</f>
        <v>0</v>
      </c>
      <c r="H113" s="96">
        <f t="shared" ref="H113:AE113" si="42">SUM(H108,H112)</f>
        <v>0</v>
      </c>
      <c r="I113" s="96">
        <f t="shared" si="42"/>
        <v>0</v>
      </c>
      <c r="J113" s="96">
        <f t="shared" si="42"/>
        <v>0</v>
      </c>
      <c r="K113" s="96">
        <f t="shared" si="42"/>
        <v>0</v>
      </c>
      <c r="L113" s="96">
        <f t="shared" si="42"/>
        <v>0</v>
      </c>
      <c r="M113" s="96">
        <f t="shared" si="42"/>
        <v>0</v>
      </c>
      <c r="N113" s="96">
        <f t="shared" si="42"/>
        <v>0</v>
      </c>
      <c r="O113" s="96">
        <f t="shared" si="42"/>
        <v>0</v>
      </c>
      <c r="P113" s="96">
        <f t="shared" si="42"/>
        <v>0</v>
      </c>
      <c r="Q113" s="96">
        <f t="shared" si="42"/>
        <v>0</v>
      </c>
      <c r="R113" s="96">
        <f t="shared" si="42"/>
        <v>6116804.9726785077</v>
      </c>
      <c r="S113" s="96">
        <f t="shared" si="42"/>
        <v>0</v>
      </c>
      <c r="T113" s="96">
        <f t="shared" si="42"/>
        <v>0</v>
      </c>
      <c r="U113" s="96">
        <f t="shared" si="42"/>
        <v>0</v>
      </c>
      <c r="V113" s="96">
        <f t="shared" si="42"/>
        <v>0</v>
      </c>
      <c r="W113" s="96">
        <f t="shared" si="42"/>
        <v>0</v>
      </c>
      <c r="X113" s="96">
        <f t="shared" si="42"/>
        <v>0</v>
      </c>
      <c r="Y113" s="96">
        <f t="shared" si="42"/>
        <v>0</v>
      </c>
      <c r="Z113" s="96">
        <f t="shared" si="42"/>
        <v>0</v>
      </c>
      <c r="AA113" s="96">
        <f t="shared" si="42"/>
        <v>0</v>
      </c>
      <c r="AB113" s="96">
        <f t="shared" si="42"/>
        <v>0</v>
      </c>
      <c r="AC113" s="96">
        <f t="shared" si="42"/>
        <v>0</v>
      </c>
      <c r="AD113" s="96">
        <f t="shared" si="42"/>
        <v>0</v>
      </c>
      <c r="AE113" s="96">
        <f t="shared" si="42"/>
        <v>0</v>
      </c>
      <c r="AF113" s="54"/>
    </row>
    <row r="114" spans="1:32">
      <c r="G114" s="26"/>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row>
    <row r="115" spans="1:32" ht="15.75">
      <c r="A115" s="178" t="s">
        <v>156</v>
      </c>
      <c r="B115" s="91"/>
      <c r="C115" s="91"/>
      <c r="D115" s="91"/>
      <c r="E115" s="91"/>
      <c r="G115" s="26"/>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row>
    <row r="116" spans="1:32" s="11" customFormat="1">
      <c r="A116" s="29"/>
      <c r="B116" s="4"/>
      <c r="C116" s="211" t="s">
        <v>0</v>
      </c>
      <c r="D116" s="4"/>
      <c r="E116" s="9"/>
      <c r="F116" s="9"/>
      <c r="G116" s="26"/>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154"/>
    </row>
    <row r="117" spans="1:32" s="11" customFormat="1">
      <c r="A117" s="97" t="str">
        <f>A99</f>
        <v>Kay County Bridge Raises</v>
      </c>
      <c r="B117" s="89"/>
      <c r="C117" s="38" t="s">
        <v>216</v>
      </c>
      <c r="D117" s="9"/>
      <c r="E117" s="9"/>
      <c r="F117" s="9"/>
      <c r="G117" s="26"/>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154"/>
    </row>
    <row r="118" spans="1:32" s="11" customFormat="1">
      <c r="A118" s="98">
        <f>A100</f>
        <v>14155</v>
      </c>
      <c r="B118" s="28" t="str">
        <f>B100</f>
        <v>Indian Road over I-35</v>
      </c>
      <c r="C118" s="224">
        <f t="shared" ref="C118:C125" si="43">ROUND(SUM(G118:AE118),0)</f>
        <v>48460</v>
      </c>
      <c r="D118" s="28"/>
      <c r="E118" s="39"/>
      <c r="F118" s="83" t="s">
        <v>216</v>
      </c>
      <c r="G118" s="164">
        <f>G82*'Project Information'!G73*G62</f>
        <v>0</v>
      </c>
      <c r="H118" s="164">
        <f>H82*'Project Information'!H73*H62</f>
        <v>0</v>
      </c>
      <c r="I118" s="164">
        <f>I82*'Project Information'!I73*I62</f>
        <v>0</v>
      </c>
      <c r="J118" s="164">
        <f>J82*'Project Information'!J73*J62</f>
        <v>0</v>
      </c>
      <c r="K118" s="164">
        <f>K82*'Project Information'!K73*K62</f>
        <v>0</v>
      </c>
      <c r="L118" s="164">
        <f>L82*'Project Information'!L73*L62</f>
        <v>0</v>
      </c>
      <c r="M118" s="164">
        <f>M82*'Project Information'!M73*M62</f>
        <v>0</v>
      </c>
      <c r="N118" s="164">
        <f>N82*'Project Information'!N73*N62</f>
        <v>0</v>
      </c>
      <c r="O118" s="164">
        <f>O82*'Project Information'!O73*O62</f>
        <v>0</v>
      </c>
      <c r="P118" s="164">
        <f>P82*'Project Information'!P73*P62</f>
        <v>0</v>
      </c>
      <c r="Q118" s="164">
        <f>Q82*'Project Information'!Q73*Q62</f>
        <v>0</v>
      </c>
      <c r="R118" s="164">
        <f>R82*'Project Information'!R73*R62</f>
        <v>48459.911189033162</v>
      </c>
      <c r="S118" s="164">
        <f>S82*'Project Information'!S73*S62</f>
        <v>0</v>
      </c>
      <c r="T118" s="164">
        <f>T82*'Project Information'!T73*T62</f>
        <v>0</v>
      </c>
      <c r="U118" s="164">
        <f>U82*'Project Information'!U73*U62</f>
        <v>0</v>
      </c>
      <c r="V118" s="164">
        <f>V82*'Project Information'!V73*V62</f>
        <v>0</v>
      </c>
      <c r="W118" s="164">
        <f>W82*'Project Information'!W73*W62</f>
        <v>0</v>
      </c>
      <c r="X118" s="164">
        <f>X82*'Project Information'!X73*X62</f>
        <v>0</v>
      </c>
      <c r="Y118" s="164">
        <f>Y82*'Project Information'!Y73*Y62</f>
        <v>0</v>
      </c>
      <c r="Z118" s="164">
        <f>Z82*'Project Information'!Z73*Z62</f>
        <v>0</v>
      </c>
      <c r="AA118" s="164">
        <f>AA82*'Project Information'!AA73*AA62</f>
        <v>0</v>
      </c>
      <c r="AB118" s="164">
        <f>AB82*'Project Information'!AB73*AB62</f>
        <v>0</v>
      </c>
      <c r="AC118" s="164">
        <f>AC82*'Project Information'!AC73*AC62</f>
        <v>0</v>
      </c>
      <c r="AD118" s="164">
        <f>AD82*'Project Information'!AD73*AD62</f>
        <v>0</v>
      </c>
      <c r="AE118" s="164">
        <f>AE82*'Project Information'!AE73*AE62</f>
        <v>0</v>
      </c>
      <c r="AF118" s="154"/>
    </row>
    <row r="119" spans="1:32" s="11" customFormat="1">
      <c r="A119" s="98">
        <f t="shared" ref="A119:B119" si="44">A101</f>
        <v>14429</v>
      </c>
      <c r="B119" s="28" t="str">
        <f t="shared" si="44"/>
        <v>North Avenue over I-35</v>
      </c>
      <c r="C119" s="224">
        <f t="shared" si="43"/>
        <v>87474</v>
      </c>
      <c r="D119" s="28"/>
      <c r="E119" s="39"/>
      <c r="F119" s="83" t="s">
        <v>216</v>
      </c>
      <c r="G119" s="164">
        <f>G83*'Project Information'!G74*G63</f>
        <v>0</v>
      </c>
      <c r="H119" s="164">
        <f>H83*'Project Information'!H74*H63</f>
        <v>0</v>
      </c>
      <c r="I119" s="164">
        <f>I83*'Project Information'!I74*I63</f>
        <v>0</v>
      </c>
      <c r="J119" s="164">
        <f>J83*'Project Information'!J74*J63</f>
        <v>0</v>
      </c>
      <c r="K119" s="164">
        <f>K83*'Project Information'!K74*K63</f>
        <v>0</v>
      </c>
      <c r="L119" s="164">
        <f>L83*'Project Information'!L74*L63</f>
        <v>0</v>
      </c>
      <c r="M119" s="164">
        <f>M83*'Project Information'!M74*M63</f>
        <v>0</v>
      </c>
      <c r="N119" s="164">
        <f>N83*'Project Information'!N74*N63</f>
        <v>0</v>
      </c>
      <c r="O119" s="164">
        <f>O83*'Project Information'!O74*O63</f>
        <v>0</v>
      </c>
      <c r="P119" s="164">
        <f>P83*'Project Information'!P74*P63</f>
        <v>0</v>
      </c>
      <c r="Q119" s="164">
        <f>Q83*'Project Information'!Q74*Q63</f>
        <v>0</v>
      </c>
      <c r="R119" s="164">
        <f>R83*'Project Information'!R74*R63</f>
        <v>87474.246468339537</v>
      </c>
      <c r="S119" s="164">
        <f>S83*'Project Information'!S74*S63</f>
        <v>0</v>
      </c>
      <c r="T119" s="164">
        <f>T83*'Project Information'!T74*T63</f>
        <v>0</v>
      </c>
      <c r="U119" s="164">
        <f>U83*'Project Information'!U74*U63</f>
        <v>0</v>
      </c>
      <c r="V119" s="164">
        <f>V83*'Project Information'!V74*V63</f>
        <v>0</v>
      </c>
      <c r="W119" s="164">
        <f>W83*'Project Information'!W74*W63</f>
        <v>0</v>
      </c>
      <c r="X119" s="164">
        <f>X83*'Project Information'!X74*X63</f>
        <v>0</v>
      </c>
      <c r="Y119" s="164">
        <f>Y83*'Project Information'!Y74*Y63</f>
        <v>0</v>
      </c>
      <c r="Z119" s="164">
        <f>Z83*'Project Information'!Z74*Z63</f>
        <v>0</v>
      </c>
      <c r="AA119" s="164">
        <f>AA83*'Project Information'!AA74*AA63</f>
        <v>0</v>
      </c>
      <c r="AB119" s="164">
        <f>AB83*'Project Information'!AB74*AB63</f>
        <v>0</v>
      </c>
      <c r="AC119" s="164">
        <f>AC83*'Project Information'!AC74*AC63</f>
        <v>0</v>
      </c>
      <c r="AD119" s="164">
        <f>AD83*'Project Information'!AD74*AD63</f>
        <v>0</v>
      </c>
      <c r="AE119" s="164">
        <f>AE83*'Project Information'!AE74*AE63</f>
        <v>0</v>
      </c>
      <c r="AF119" s="154"/>
    </row>
    <row r="120" spans="1:32">
      <c r="A120" s="98">
        <f t="shared" ref="A120:B120" si="45">A102</f>
        <v>14435</v>
      </c>
      <c r="B120" s="28" t="str">
        <f t="shared" si="45"/>
        <v>Highland Avenue over I-35</v>
      </c>
      <c r="C120" s="224">
        <f t="shared" si="43"/>
        <v>271047</v>
      </c>
      <c r="D120" s="28"/>
      <c r="E120" s="39"/>
      <c r="F120" s="83" t="s">
        <v>216</v>
      </c>
      <c r="G120" s="164">
        <f>G84*'Project Information'!G75*G64</f>
        <v>0</v>
      </c>
      <c r="H120" s="164">
        <f>H84*'Project Information'!H75*H64</f>
        <v>0</v>
      </c>
      <c r="I120" s="164">
        <f>I84*'Project Information'!I75*I64</f>
        <v>0</v>
      </c>
      <c r="J120" s="164">
        <f>J84*'Project Information'!J75*J64</f>
        <v>0</v>
      </c>
      <c r="K120" s="164">
        <f>K84*'Project Information'!K75*K64</f>
        <v>0</v>
      </c>
      <c r="L120" s="164">
        <f>L84*'Project Information'!L75*L64</f>
        <v>0</v>
      </c>
      <c r="M120" s="164">
        <f>M84*'Project Information'!M75*M64</f>
        <v>0</v>
      </c>
      <c r="N120" s="164">
        <f>N84*'Project Information'!N75*N64</f>
        <v>0</v>
      </c>
      <c r="O120" s="164">
        <f>O84*'Project Information'!O75*O64</f>
        <v>0</v>
      </c>
      <c r="P120" s="164">
        <f>P84*'Project Information'!P75*P64</f>
        <v>0</v>
      </c>
      <c r="Q120" s="164">
        <f>Q84*'Project Information'!Q75*Q64</f>
        <v>0</v>
      </c>
      <c r="R120" s="164">
        <f>R84*'Project Information'!R75*R64</f>
        <v>271046.96088781266</v>
      </c>
      <c r="S120" s="164">
        <f>S84*'Project Information'!S75*S64</f>
        <v>0</v>
      </c>
      <c r="T120" s="164">
        <f>T84*'Project Information'!T75*T64</f>
        <v>0</v>
      </c>
      <c r="U120" s="164">
        <f>U84*'Project Information'!U75*U64</f>
        <v>0</v>
      </c>
      <c r="V120" s="164">
        <f>V84*'Project Information'!V75*V64</f>
        <v>0</v>
      </c>
      <c r="W120" s="164">
        <f>W84*'Project Information'!W75*W64</f>
        <v>0</v>
      </c>
      <c r="X120" s="164">
        <f>X84*'Project Information'!X75*X64</f>
        <v>0</v>
      </c>
      <c r="Y120" s="164">
        <f>Y84*'Project Information'!Y75*Y64</f>
        <v>0</v>
      </c>
      <c r="Z120" s="164">
        <f>Z84*'Project Information'!Z75*Z64</f>
        <v>0</v>
      </c>
      <c r="AA120" s="164">
        <f>AA84*'Project Information'!AA75*AA64</f>
        <v>0</v>
      </c>
      <c r="AB120" s="164">
        <f>AB84*'Project Information'!AB75*AB64</f>
        <v>0</v>
      </c>
      <c r="AC120" s="164">
        <f>AC84*'Project Information'!AC75*AC64</f>
        <v>0</v>
      </c>
      <c r="AD120" s="164">
        <f>AD84*'Project Information'!AD75*AD64</f>
        <v>0</v>
      </c>
      <c r="AE120" s="164">
        <f>AE84*'Project Information'!AE75*AE64</f>
        <v>0</v>
      </c>
      <c r="AF120" s="54"/>
    </row>
    <row r="121" spans="1:32">
      <c r="A121" s="98">
        <f t="shared" ref="A121:B121" si="46">A103</f>
        <v>14437</v>
      </c>
      <c r="B121" s="28" t="str">
        <f t="shared" si="46"/>
        <v>Hartford Avenue over I-35</v>
      </c>
      <c r="C121" s="224">
        <f t="shared" si="43"/>
        <v>271047</v>
      </c>
      <c r="D121" s="28"/>
      <c r="E121" s="39"/>
      <c r="F121" s="83" t="s">
        <v>216</v>
      </c>
      <c r="G121" s="164">
        <f>G85*'Project Information'!G76*G65</f>
        <v>0</v>
      </c>
      <c r="H121" s="164">
        <f>H85*'Project Information'!H76*H65</f>
        <v>0</v>
      </c>
      <c r="I121" s="164">
        <f>I85*'Project Information'!I76*I65</f>
        <v>0</v>
      </c>
      <c r="J121" s="164">
        <f>J85*'Project Information'!J76*J65</f>
        <v>0</v>
      </c>
      <c r="K121" s="164">
        <f>K85*'Project Information'!K76*K65</f>
        <v>0</v>
      </c>
      <c r="L121" s="164">
        <f>L85*'Project Information'!L76*L65</f>
        <v>0</v>
      </c>
      <c r="M121" s="164">
        <f>M85*'Project Information'!M76*M65</f>
        <v>0</v>
      </c>
      <c r="N121" s="164">
        <f>N85*'Project Information'!N76*N65</f>
        <v>0</v>
      </c>
      <c r="O121" s="164">
        <f>O85*'Project Information'!O76*O65</f>
        <v>0</v>
      </c>
      <c r="P121" s="164">
        <f>P85*'Project Information'!P76*P65</f>
        <v>0</v>
      </c>
      <c r="Q121" s="164">
        <f>Q85*'Project Information'!Q76*Q65</f>
        <v>0</v>
      </c>
      <c r="R121" s="164">
        <f>R85*'Project Information'!R76*R65</f>
        <v>271046.96088781266</v>
      </c>
      <c r="S121" s="164">
        <f>S85*'Project Information'!S76*S65</f>
        <v>0</v>
      </c>
      <c r="T121" s="164">
        <f>T85*'Project Information'!T76*T65</f>
        <v>0</v>
      </c>
      <c r="U121" s="164">
        <f>U85*'Project Information'!U76*U65</f>
        <v>0</v>
      </c>
      <c r="V121" s="164">
        <f>V85*'Project Information'!V76*V65</f>
        <v>0</v>
      </c>
      <c r="W121" s="164">
        <f>W85*'Project Information'!W76*W65</f>
        <v>0</v>
      </c>
      <c r="X121" s="164">
        <f>X85*'Project Information'!X76*X65</f>
        <v>0</v>
      </c>
      <c r="Y121" s="164">
        <f>Y85*'Project Information'!Y76*Y65</f>
        <v>0</v>
      </c>
      <c r="Z121" s="164">
        <f>Z85*'Project Information'!Z76*Z65</f>
        <v>0</v>
      </c>
      <c r="AA121" s="164">
        <f>AA85*'Project Information'!AA76*AA65</f>
        <v>0</v>
      </c>
      <c r="AB121" s="164">
        <f>AB85*'Project Information'!AB76*AB65</f>
        <v>0</v>
      </c>
      <c r="AC121" s="164">
        <f>AC85*'Project Information'!AC76*AC65</f>
        <v>0</v>
      </c>
      <c r="AD121" s="164">
        <f>AD85*'Project Information'!AD76*AD65</f>
        <v>0</v>
      </c>
      <c r="AE121" s="164">
        <f>AE85*'Project Information'!AE76*AE65</f>
        <v>0</v>
      </c>
      <c r="AF121" s="54"/>
    </row>
    <row r="122" spans="1:32">
      <c r="A122" s="98">
        <f t="shared" ref="A122:B122" si="47">A104</f>
        <v>15145</v>
      </c>
      <c r="B122" s="28" t="str">
        <f t="shared" si="47"/>
        <v>Coleman Road over I-35</v>
      </c>
      <c r="C122" s="224">
        <f t="shared" si="43"/>
        <v>266940</v>
      </c>
      <c r="D122" s="28"/>
      <c r="E122" s="39"/>
      <c r="F122" s="83" t="s">
        <v>216</v>
      </c>
      <c r="G122" s="164">
        <f>G86*'Project Information'!G77*G66</f>
        <v>0</v>
      </c>
      <c r="H122" s="164">
        <f>H86*'Project Information'!H77*H66</f>
        <v>0</v>
      </c>
      <c r="I122" s="164">
        <f>I86*'Project Information'!I77*I66</f>
        <v>0</v>
      </c>
      <c r="J122" s="164">
        <f>J86*'Project Information'!J77*J66</f>
        <v>0</v>
      </c>
      <c r="K122" s="164">
        <f>K86*'Project Information'!K77*K66</f>
        <v>0</v>
      </c>
      <c r="L122" s="164">
        <f>L86*'Project Information'!L77*L66</f>
        <v>0</v>
      </c>
      <c r="M122" s="164">
        <f>M86*'Project Information'!M77*M66</f>
        <v>0</v>
      </c>
      <c r="N122" s="164">
        <f>N86*'Project Information'!N77*N66</f>
        <v>0</v>
      </c>
      <c r="O122" s="164">
        <f>O86*'Project Information'!O77*O66</f>
        <v>0</v>
      </c>
      <c r="P122" s="164">
        <f>P86*'Project Information'!P77*P66</f>
        <v>0</v>
      </c>
      <c r="Q122" s="164">
        <f>Q86*'Project Information'!Q77*Q66</f>
        <v>0</v>
      </c>
      <c r="R122" s="164">
        <f>R86*'Project Information'!R77*R66</f>
        <v>266940.18875314877</v>
      </c>
      <c r="S122" s="164">
        <f>S86*'Project Information'!S77*S66</f>
        <v>0</v>
      </c>
      <c r="T122" s="164">
        <f>T86*'Project Information'!T77*T66</f>
        <v>0</v>
      </c>
      <c r="U122" s="164">
        <f>U86*'Project Information'!U77*U66</f>
        <v>0</v>
      </c>
      <c r="V122" s="164">
        <f>V86*'Project Information'!V77*V66</f>
        <v>0</v>
      </c>
      <c r="W122" s="164">
        <f>W86*'Project Information'!W77*W66</f>
        <v>0</v>
      </c>
      <c r="X122" s="164">
        <f>X86*'Project Information'!X77*X66</f>
        <v>0</v>
      </c>
      <c r="Y122" s="164">
        <f>Y86*'Project Information'!Y77*Y66</f>
        <v>0</v>
      </c>
      <c r="Z122" s="164">
        <f>Z86*'Project Information'!Z77*Z66</f>
        <v>0</v>
      </c>
      <c r="AA122" s="164">
        <f>AA86*'Project Information'!AA77*AA66</f>
        <v>0</v>
      </c>
      <c r="AB122" s="164">
        <f>AB86*'Project Information'!AB77*AB66</f>
        <v>0</v>
      </c>
      <c r="AC122" s="164">
        <f>AC86*'Project Information'!AC77*AC66</f>
        <v>0</v>
      </c>
      <c r="AD122" s="164">
        <f>AD86*'Project Information'!AD77*AD66</f>
        <v>0</v>
      </c>
      <c r="AE122" s="164">
        <f>AE86*'Project Information'!AE77*AE66</f>
        <v>0</v>
      </c>
      <c r="AF122" s="54"/>
    </row>
    <row r="123" spans="1:32">
      <c r="A123" s="98">
        <f t="shared" ref="A123:B123" si="48">A105</f>
        <v>15146</v>
      </c>
      <c r="B123" s="28" t="str">
        <f t="shared" si="48"/>
        <v>Chrysler Avenue over I-35</v>
      </c>
      <c r="C123" s="224">
        <f t="shared" si="43"/>
        <v>266940</v>
      </c>
      <c r="D123" s="28"/>
      <c r="E123" s="39"/>
      <c r="F123" s="83" t="s">
        <v>216</v>
      </c>
      <c r="G123" s="164">
        <f>G87*'Project Information'!G78*G67</f>
        <v>0</v>
      </c>
      <c r="H123" s="164">
        <f>H87*'Project Information'!H78*H67</f>
        <v>0</v>
      </c>
      <c r="I123" s="164">
        <f>I87*'Project Information'!I78*I67</f>
        <v>0</v>
      </c>
      <c r="J123" s="164">
        <f>J87*'Project Information'!J78*J67</f>
        <v>0</v>
      </c>
      <c r="K123" s="164">
        <f>K87*'Project Information'!K78*K67</f>
        <v>0</v>
      </c>
      <c r="L123" s="164">
        <f>L87*'Project Information'!L78*L67</f>
        <v>0</v>
      </c>
      <c r="M123" s="164">
        <f>M87*'Project Information'!M78*M67</f>
        <v>0</v>
      </c>
      <c r="N123" s="164">
        <f>N87*'Project Information'!N78*N67</f>
        <v>0</v>
      </c>
      <c r="O123" s="164">
        <f>O87*'Project Information'!O78*O67</f>
        <v>0</v>
      </c>
      <c r="P123" s="164">
        <f>P87*'Project Information'!P78*P67</f>
        <v>0</v>
      </c>
      <c r="Q123" s="164">
        <f>Q87*'Project Information'!Q78*Q67</f>
        <v>0</v>
      </c>
      <c r="R123" s="164">
        <f>R87*'Project Information'!R78*R67</f>
        <v>266940.18875314877</v>
      </c>
      <c r="S123" s="164">
        <f>S87*'Project Information'!S78*S67</f>
        <v>0</v>
      </c>
      <c r="T123" s="164">
        <f>T87*'Project Information'!T78*T67</f>
        <v>0</v>
      </c>
      <c r="U123" s="164">
        <f>U87*'Project Information'!U78*U67</f>
        <v>0</v>
      </c>
      <c r="V123" s="164">
        <f>V87*'Project Information'!V78*V67</f>
        <v>0</v>
      </c>
      <c r="W123" s="164">
        <f>W87*'Project Information'!W78*W67</f>
        <v>0</v>
      </c>
      <c r="X123" s="164">
        <f>X87*'Project Information'!X78*X67</f>
        <v>0</v>
      </c>
      <c r="Y123" s="164">
        <f>Y87*'Project Information'!Y78*Y67</f>
        <v>0</v>
      </c>
      <c r="Z123" s="164">
        <f>Z87*'Project Information'!Z78*Z67</f>
        <v>0</v>
      </c>
      <c r="AA123" s="164">
        <f>AA87*'Project Information'!AA78*AA67</f>
        <v>0</v>
      </c>
      <c r="AB123" s="164">
        <f>AB87*'Project Information'!AB78*AB67</f>
        <v>0</v>
      </c>
      <c r="AC123" s="164">
        <f>AC87*'Project Information'!AC78*AC67</f>
        <v>0</v>
      </c>
      <c r="AD123" s="164">
        <f>AD87*'Project Information'!AD78*AD67</f>
        <v>0</v>
      </c>
      <c r="AE123" s="164">
        <f>AE87*'Project Information'!AE78*AE67</f>
        <v>0</v>
      </c>
      <c r="AF123" s="54"/>
    </row>
    <row r="124" spans="1:32">
      <c r="A124" s="98">
        <f t="shared" ref="A124:B124" si="49">A106</f>
        <v>15147</v>
      </c>
      <c r="B124" s="28" t="str">
        <f t="shared" si="49"/>
        <v>Ferguson Avenue over I-35</v>
      </c>
      <c r="C124" s="224">
        <f t="shared" si="43"/>
        <v>266940</v>
      </c>
      <c r="D124" s="28"/>
      <c r="E124" s="39"/>
      <c r="F124" s="83" t="s">
        <v>216</v>
      </c>
      <c r="G124" s="164">
        <f>G88*'Project Information'!G79*G68</f>
        <v>0</v>
      </c>
      <c r="H124" s="164">
        <f>H88*'Project Information'!H79*H68</f>
        <v>0</v>
      </c>
      <c r="I124" s="164">
        <f>I88*'Project Information'!I79*I68</f>
        <v>0</v>
      </c>
      <c r="J124" s="164">
        <f>J88*'Project Information'!J79*J68</f>
        <v>0</v>
      </c>
      <c r="K124" s="164">
        <f>K88*'Project Information'!K79*K68</f>
        <v>0</v>
      </c>
      <c r="L124" s="164">
        <f>L88*'Project Information'!L79*L68</f>
        <v>0</v>
      </c>
      <c r="M124" s="164">
        <f>M88*'Project Information'!M79*M68</f>
        <v>0</v>
      </c>
      <c r="N124" s="164">
        <f>N88*'Project Information'!N79*N68</f>
        <v>0</v>
      </c>
      <c r="O124" s="164">
        <f>O88*'Project Information'!O79*O68</f>
        <v>0</v>
      </c>
      <c r="P124" s="164">
        <f>P88*'Project Information'!P79*P68</f>
        <v>0</v>
      </c>
      <c r="Q124" s="164">
        <f>Q88*'Project Information'!Q79*Q68</f>
        <v>0</v>
      </c>
      <c r="R124" s="164">
        <f>R88*'Project Information'!R79*R68</f>
        <v>266940.18875314877</v>
      </c>
      <c r="S124" s="164">
        <f>S88*'Project Information'!S79*S68</f>
        <v>0</v>
      </c>
      <c r="T124" s="164">
        <f>T88*'Project Information'!T79*T68</f>
        <v>0</v>
      </c>
      <c r="U124" s="164">
        <f>U88*'Project Information'!U79*U68</f>
        <v>0</v>
      </c>
      <c r="V124" s="164">
        <f>V88*'Project Information'!V79*V68</f>
        <v>0</v>
      </c>
      <c r="W124" s="164">
        <f>W88*'Project Information'!W79*W68</f>
        <v>0</v>
      </c>
      <c r="X124" s="164">
        <f>X88*'Project Information'!X79*X68</f>
        <v>0</v>
      </c>
      <c r="Y124" s="164">
        <f>Y88*'Project Information'!Y79*Y68</f>
        <v>0</v>
      </c>
      <c r="Z124" s="164">
        <f>Z88*'Project Information'!Z79*Z68</f>
        <v>0</v>
      </c>
      <c r="AA124" s="164">
        <f>AA88*'Project Information'!AA79*AA68</f>
        <v>0</v>
      </c>
      <c r="AB124" s="164">
        <f>AB88*'Project Information'!AB79*AB68</f>
        <v>0</v>
      </c>
      <c r="AC124" s="164">
        <f>AC88*'Project Information'!AC79*AC68</f>
        <v>0</v>
      </c>
      <c r="AD124" s="164">
        <f>AD88*'Project Information'!AD79*AD68</f>
        <v>0</v>
      </c>
      <c r="AE124" s="164">
        <f>AE88*'Project Information'!AE79*AE68</f>
        <v>0</v>
      </c>
      <c r="AF124" s="54"/>
    </row>
    <row r="125" spans="1:32">
      <c r="A125" s="98">
        <f t="shared" ref="A125:B125" si="50">A107</f>
        <v>15149</v>
      </c>
      <c r="B125" s="28" t="str">
        <f t="shared" si="50"/>
        <v>Adobe Road over I-35</v>
      </c>
      <c r="C125" s="224">
        <f t="shared" si="43"/>
        <v>50353</v>
      </c>
      <c r="D125" s="28"/>
      <c r="E125" s="39"/>
      <c r="F125" s="83" t="s">
        <v>216</v>
      </c>
      <c r="G125" s="164">
        <f>G89*'Project Information'!G80*G69</f>
        <v>0</v>
      </c>
      <c r="H125" s="164">
        <f>H89*'Project Information'!H80*H69</f>
        <v>0</v>
      </c>
      <c r="I125" s="164">
        <f>I89*'Project Information'!I80*I69</f>
        <v>0</v>
      </c>
      <c r="J125" s="164">
        <f>J89*'Project Information'!J80*J69</f>
        <v>0</v>
      </c>
      <c r="K125" s="164">
        <f>K89*'Project Information'!K80*K69</f>
        <v>0</v>
      </c>
      <c r="L125" s="164">
        <f>L89*'Project Information'!L80*L69</f>
        <v>0</v>
      </c>
      <c r="M125" s="164">
        <f>M89*'Project Information'!M80*M69</f>
        <v>0</v>
      </c>
      <c r="N125" s="164">
        <f>N89*'Project Information'!N80*N69</f>
        <v>0</v>
      </c>
      <c r="O125" s="164">
        <f>O89*'Project Information'!O80*O69</f>
        <v>0</v>
      </c>
      <c r="P125" s="164">
        <f>P89*'Project Information'!P80*P69</f>
        <v>0</v>
      </c>
      <c r="Q125" s="164">
        <f>Q89*'Project Information'!Q80*Q69</f>
        <v>0</v>
      </c>
      <c r="R125" s="164">
        <f>R89*'Project Information'!R80*R69</f>
        <v>50352.5974771826</v>
      </c>
      <c r="S125" s="164">
        <f>S89*'Project Information'!S80*S69</f>
        <v>0</v>
      </c>
      <c r="T125" s="164">
        <f>T89*'Project Information'!T80*T69</f>
        <v>0</v>
      </c>
      <c r="U125" s="164">
        <f>U89*'Project Information'!U80*U69</f>
        <v>0</v>
      </c>
      <c r="V125" s="164">
        <f>V89*'Project Information'!V80*V69</f>
        <v>0</v>
      </c>
      <c r="W125" s="164">
        <f>W89*'Project Information'!W80*W69</f>
        <v>0</v>
      </c>
      <c r="X125" s="164">
        <f>X89*'Project Information'!X80*X69</f>
        <v>0</v>
      </c>
      <c r="Y125" s="164">
        <f>Y89*'Project Information'!Y80*Y69</f>
        <v>0</v>
      </c>
      <c r="Z125" s="164">
        <f>Z89*'Project Information'!Z80*Z69</f>
        <v>0</v>
      </c>
      <c r="AA125" s="164">
        <f>AA89*'Project Information'!AA80*AA69</f>
        <v>0</v>
      </c>
      <c r="AB125" s="164">
        <f>AB89*'Project Information'!AB80*AB69</f>
        <v>0</v>
      </c>
      <c r="AC125" s="164">
        <f>AC89*'Project Information'!AC80*AC69</f>
        <v>0</v>
      </c>
      <c r="AD125" s="164">
        <f>AD89*'Project Information'!AD80*AD69</f>
        <v>0</v>
      </c>
      <c r="AE125" s="164">
        <f>AE89*'Project Information'!AE80*AE69</f>
        <v>0</v>
      </c>
      <c r="AF125" s="54"/>
    </row>
    <row r="126" spans="1:32">
      <c r="A126" s="99" t="s">
        <v>185</v>
      </c>
      <c r="B126" s="28"/>
      <c r="C126" s="239">
        <f>SUM(C118:C125)</f>
        <v>1529201</v>
      </c>
      <c r="F126" s="83" t="s">
        <v>216</v>
      </c>
      <c r="G126" s="95">
        <f>SUM(G118:G125)</f>
        <v>0</v>
      </c>
      <c r="H126" s="95">
        <f t="shared" ref="H126:AE126" si="51">SUM(H118:H125)</f>
        <v>0</v>
      </c>
      <c r="I126" s="95">
        <f t="shared" si="51"/>
        <v>0</v>
      </c>
      <c r="J126" s="95">
        <f t="shared" si="51"/>
        <v>0</v>
      </c>
      <c r="K126" s="95">
        <f t="shared" si="51"/>
        <v>0</v>
      </c>
      <c r="L126" s="95">
        <f t="shared" si="51"/>
        <v>0</v>
      </c>
      <c r="M126" s="95">
        <f t="shared" si="51"/>
        <v>0</v>
      </c>
      <c r="N126" s="95">
        <f t="shared" si="51"/>
        <v>0</v>
      </c>
      <c r="O126" s="95">
        <f t="shared" si="51"/>
        <v>0</v>
      </c>
      <c r="P126" s="95">
        <f t="shared" si="51"/>
        <v>0</v>
      </c>
      <c r="Q126" s="95">
        <f t="shared" si="51"/>
        <v>0</v>
      </c>
      <c r="R126" s="95">
        <f t="shared" si="51"/>
        <v>1529201.2431696269</v>
      </c>
      <c r="S126" s="95">
        <f t="shared" si="51"/>
        <v>0</v>
      </c>
      <c r="T126" s="95">
        <f t="shared" si="51"/>
        <v>0</v>
      </c>
      <c r="U126" s="95">
        <f t="shared" si="51"/>
        <v>0</v>
      </c>
      <c r="V126" s="95">
        <f t="shared" si="51"/>
        <v>0</v>
      </c>
      <c r="W126" s="95">
        <f t="shared" si="51"/>
        <v>0</v>
      </c>
      <c r="X126" s="95">
        <f t="shared" si="51"/>
        <v>0</v>
      </c>
      <c r="Y126" s="95">
        <f t="shared" si="51"/>
        <v>0</v>
      </c>
      <c r="Z126" s="95">
        <f t="shared" si="51"/>
        <v>0</v>
      </c>
      <c r="AA126" s="95">
        <f t="shared" si="51"/>
        <v>0</v>
      </c>
      <c r="AB126" s="95">
        <f t="shared" si="51"/>
        <v>0</v>
      </c>
      <c r="AC126" s="95">
        <f t="shared" si="51"/>
        <v>0</v>
      </c>
      <c r="AD126" s="95">
        <f t="shared" si="51"/>
        <v>0</v>
      </c>
      <c r="AE126" s="95">
        <f t="shared" si="51"/>
        <v>0</v>
      </c>
      <c r="AF126" s="54"/>
    </row>
    <row r="127" spans="1:32">
      <c r="A127" s="97" t="str">
        <f>A109</f>
        <v>Kay County Bridge Reconstructions</v>
      </c>
      <c r="B127" s="89"/>
      <c r="F127" s="83"/>
      <c r="G127" s="144"/>
      <c r="H127" s="144"/>
      <c r="I127" s="144"/>
      <c r="J127" s="144"/>
      <c r="K127" s="144"/>
      <c r="L127" s="144"/>
      <c r="M127" s="144"/>
      <c r="N127" s="144"/>
      <c r="O127" s="144"/>
      <c r="P127" s="144"/>
      <c r="Q127" s="144"/>
      <c r="R127" s="144"/>
      <c r="S127" s="144"/>
      <c r="T127" s="144"/>
      <c r="U127" s="144"/>
      <c r="V127" s="144"/>
      <c r="W127" s="144"/>
      <c r="X127" s="144"/>
      <c r="Y127" s="144"/>
      <c r="Z127" s="144"/>
      <c r="AA127" s="144"/>
      <c r="AB127" s="144"/>
      <c r="AC127" s="144"/>
      <c r="AD127" s="144"/>
      <c r="AE127" s="144"/>
      <c r="AF127" s="54"/>
    </row>
    <row r="128" spans="1:32">
      <c r="A128" s="98">
        <f>'Project Information'!$A$26</f>
        <v>14408</v>
      </c>
      <c r="B128" s="28" t="str">
        <f>'Project Information'!$B$26</f>
        <v>I-35 SB over US 60</v>
      </c>
      <c r="C128" s="224">
        <f>ROUND(SUM(G128:AE128),0)</f>
        <v>0</v>
      </c>
      <c r="D128" s="28"/>
      <c r="E128" s="39"/>
      <c r="F128" s="83" t="s">
        <v>216</v>
      </c>
      <c r="G128" s="164">
        <f>G92*'Project Information'!G83*G72</f>
        <v>0</v>
      </c>
      <c r="H128" s="164">
        <f>H92*'Project Information'!H83*H72</f>
        <v>0</v>
      </c>
      <c r="I128" s="164">
        <f>I92*'Project Information'!I83*I72</f>
        <v>0</v>
      </c>
      <c r="J128" s="164">
        <f>J92*'Project Information'!J83*J72</f>
        <v>0</v>
      </c>
      <c r="K128" s="164">
        <f>K92*'Project Information'!K83*K72</f>
        <v>0</v>
      </c>
      <c r="L128" s="164">
        <f>L92*'Project Information'!L83*L72</f>
        <v>0</v>
      </c>
      <c r="M128" s="164">
        <f>M92*'Project Information'!M83*M72</f>
        <v>0</v>
      </c>
      <c r="N128" s="164">
        <f>N92*'Project Information'!N83*N72</f>
        <v>0</v>
      </c>
      <c r="O128" s="164">
        <f>O92*'Project Information'!O83*O72</f>
        <v>0</v>
      </c>
      <c r="P128" s="164">
        <f>P92*'Project Information'!P83*P72</f>
        <v>0</v>
      </c>
      <c r="Q128" s="164">
        <f>Q92*'Project Information'!Q83*Q72</f>
        <v>0</v>
      </c>
      <c r="R128" s="164">
        <f>R92*'Project Information'!R83*R72</f>
        <v>0</v>
      </c>
      <c r="S128" s="164">
        <f>S92*'Project Information'!S83*S72</f>
        <v>0</v>
      </c>
      <c r="T128" s="164">
        <f>T92*'Project Information'!T83*T72</f>
        <v>0</v>
      </c>
      <c r="U128" s="164">
        <f>U92*'Project Information'!U83*U72</f>
        <v>0</v>
      </c>
      <c r="V128" s="164">
        <f>V92*'Project Information'!V83*V72</f>
        <v>0</v>
      </c>
      <c r="W128" s="164">
        <f>W92*'Project Information'!W83*W72</f>
        <v>0</v>
      </c>
      <c r="X128" s="164">
        <f>X92*'Project Information'!X83*X72</f>
        <v>0</v>
      </c>
      <c r="Y128" s="164">
        <f>Y92*'Project Information'!Y83*Y72</f>
        <v>0</v>
      </c>
      <c r="Z128" s="164">
        <f>Z92*'Project Information'!Z83*Z72</f>
        <v>0</v>
      </c>
      <c r="AA128" s="164">
        <f>AA92*'Project Information'!AA83*AA72</f>
        <v>0</v>
      </c>
      <c r="AB128" s="164">
        <f>AB92*'Project Information'!AB83*AB72</f>
        <v>0</v>
      </c>
      <c r="AC128" s="164">
        <f>AC92*'Project Information'!AC83*AC72</f>
        <v>0</v>
      </c>
      <c r="AD128" s="164">
        <f>AD92*'Project Information'!AD83*AD72</f>
        <v>0</v>
      </c>
      <c r="AE128" s="164">
        <f>AE92*'Project Information'!AE83*AE72</f>
        <v>0</v>
      </c>
      <c r="AF128" s="54"/>
    </row>
    <row r="129" spans="1:32">
      <c r="A129" s="98">
        <f>'Project Information'!$A$27</f>
        <v>14409</v>
      </c>
      <c r="B129" s="28" t="str">
        <f>'Project Information'!$B$27</f>
        <v>I-35 NB over US 60</v>
      </c>
      <c r="C129" s="224">
        <f>ROUND(SUM(G129:AE129),0)</f>
        <v>0</v>
      </c>
      <c r="D129" s="28"/>
      <c r="E129" s="39"/>
      <c r="F129" s="83" t="s">
        <v>216</v>
      </c>
      <c r="G129" s="164">
        <f>G93*'Project Information'!G84*G73</f>
        <v>0</v>
      </c>
      <c r="H129" s="164">
        <f>H93*'Project Information'!H84*H73</f>
        <v>0</v>
      </c>
      <c r="I129" s="164">
        <f>I93*'Project Information'!I84*I73</f>
        <v>0</v>
      </c>
      <c r="J129" s="164">
        <f>J93*'Project Information'!J84*J73</f>
        <v>0</v>
      </c>
      <c r="K129" s="164">
        <f>K93*'Project Information'!K84*K73</f>
        <v>0</v>
      </c>
      <c r="L129" s="164">
        <f>L93*'Project Information'!L84*L73</f>
        <v>0</v>
      </c>
      <c r="M129" s="164">
        <f>M93*'Project Information'!M84*M73</f>
        <v>0</v>
      </c>
      <c r="N129" s="164">
        <f>N93*'Project Information'!N84*N73</f>
        <v>0</v>
      </c>
      <c r="O129" s="164">
        <f>O93*'Project Information'!O84*O73</f>
        <v>0</v>
      </c>
      <c r="P129" s="164">
        <f>P93*'Project Information'!P84*P73</f>
        <v>0</v>
      </c>
      <c r="Q129" s="164">
        <f>Q93*'Project Information'!Q84*Q73</f>
        <v>0</v>
      </c>
      <c r="R129" s="164">
        <f>R93*'Project Information'!R84*R73</f>
        <v>0</v>
      </c>
      <c r="S129" s="164">
        <f>S93*'Project Information'!S84*S73</f>
        <v>0</v>
      </c>
      <c r="T129" s="164">
        <f>T93*'Project Information'!T84*T73</f>
        <v>0</v>
      </c>
      <c r="U129" s="164">
        <f>U93*'Project Information'!U84*U73</f>
        <v>0</v>
      </c>
      <c r="V129" s="164">
        <f>V93*'Project Information'!V84*V73</f>
        <v>0</v>
      </c>
      <c r="W129" s="164">
        <f>W93*'Project Information'!W84*W73</f>
        <v>0</v>
      </c>
      <c r="X129" s="164">
        <f>X93*'Project Information'!X84*X73</f>
        <v>0</v>
      </c>
      <c r="Y129" s="164">
        <f>Y93*'Project Information'!Y84*Y73</f>
        <v>0</v>
      </c>
      <c r="Z129" s="164">
        <f>Z93*'Project Information'!Z84*Z73</f>
        <v>0</v>
      </c>
      <c r="AA129" s="164">
        <f>AA93*'Project Information'!AA84*AA73</f>
        <v>0</v>
      </c>
      <c r="AB129" s="164">
        <f>AB93*'Project Information'!AB84*AB73</f>
        <v>0</v>
      </c>
      <c r="AC129" s="164">
        <f>AC93*'Project Information'!AC84*AC73</f>
        <v>0</v>
      </c>
      <c r="AD129" s="164">
        <f>AD93*'Project Information'!AD84*AD73</f>
        <v>0</v>
      </c>
      <c r="AE129" s="164">
        <f>AE93*'Project Information'!AE84*AE73</f>
        <v>0</v>
      </c>
      <c r="AF129" s="54"/>
    </row>
    <row r="130" spans="1:32">
      <c r="A130" s="99" t="s">
        <v>185</v>
      </c>
      <c r="B130" s="28"/>
      <c r="C130" s="239">
        <f>SUM(C128:C129)</f>
        <v>0</v>
      </c>
      <c r="F130" s="83" t="s">
        <v>216</v>
      </c>
      <c r="G130" s="95">
        <f>SUM(G128:G129)</f>
        <v>0</v>
      </c>
      <c r="H130" s="95">
        <f t="shared" ref="H130:AE130" si="52">SUM(H128:H129)</f>
        <v>0</v>
      </c>
      <c r="I130" s="95">
        <f t="shared" si="52"/>
        <v>0</v>
      </c>
      <c r="J130" s="95">
        <f t="shared" si="52"/>
        <v>0</v>
      </c>
      <c r="K130" s="95">
        <f t="shared" si="52"/>
        <v>0</v>
      </c>
      <c r="L130" s="95">
        <f t="shared" si="52"/>
        <v>0</v>
      </c>
      <c r="M130" s="95">
        <f t="shared" si="52"/>
        <v>0</v>
      </c>
      <c r="N130" s="95">
        <f t="shared" si="52"/>
        <v>0</v>
      </c>
      <c r="O130" s="95">
        <f t="shared" si="52"/>
        <v>0</v>
      </c>
      <c r="P130" s="95">
        <f t="shared" si="52"/>
        <v>0</v>
      </c>
      <c r="Q130" s="95">
        <f t="shared" si="52"/>
        <v>0</v>
      </c>
      <c r="R130" s="95">
        <f t="shared" si="52"/>
        <v>0</v>
      </c>
      <c r="S130" s="95">
        <f t="shared" si="52"/>
        <v>0</v>
      </c>
      <c r="T130" s="95">
        <f t="shared" si="52"/>
        <v>0</v>
      </c>
      <c r="U130" s="95">
        <f t="shared" si="52"/>
        <v>0</v>
      </c>
      <c r="V130" s="95">
        <f t="shared" si="52"/>
        <v>0</v>
      </c>
      <c r="W130" s="95">
        <f t="shared" si="52"/>
        <v>0</v>
      </c>
      <c r="X130" s="95">
        <f t="shared" si="52"/>
        <v>0</v>
      </c>
      <c r="Y130" s="95">
        <f t="shared" si="52"/>
        <v>0</v>
      </c>
      <c r="Z130" s="95">
        <f t="shared" si="52"/>
        <v>0</v>
      </c>
      <c r="AA130" s="95">
        <f t="shared" si="52"/>
        <v>0</v>
      </c>
      <c r="AB130" s="95">
        <f t="shared" si="52"/>
        <v>0</v>
      </c>
      <c r="AC130" s="95">
        <f t="shared" si="52"/>
        <v>0</v>
      </c>
      <c r="AD130" s="95">
        <f t="shared" si="52"/>
        <v>0</v>
      </c>
      <c r="AE130" s="95">
        <f t="shared" si="52"/>
        <v>0</v>
      </c>
      <c r="AF130" s="54"/>
    </row>
    <row r="131" spans="1:32">
      <c r="A131" s="100" t="s">
        <v>0</v>
      </c>
      <c r="C131" s="240">
        <f>SUM(C126,C130)</f>
        <v>1529201</v>
      </c>
      <c r="F131" s="83" t="s">
        <v>216</v>
      </c>
      <c r="G131" s="96">
        <f>SUM(G126,G130)</f>
        <v>0</v>
      </c>
      <c r="H131" s="96">
        <f t="shared" ref="H131:AE131" si="53">SUM(H126,H130)</f>
        <v>0</v>
      </c>
      <c r="I131" s="96">
        <f t="shared" si="53"/>
        <v>0</v>
      </c>
      <c r="J131" s="96">
        <f t="shared" si="53"/>
        <v>0</v>
      </c>
      <c r="K131" s="96">
        <f t="shared" si="53"/>
        <v>0</v>
      </c>
      <c r="L131" s="96">
        <f t="shared" si="53"/>
        <v>0</v>
      </c>
      <c r="M131" s="96">
        <f t="shared" si="53"/>
        <v>0</v>
      </c>
      <c r="N131" s="96">
        <f t="shared" si="53"/>
        <v>0</v>
      </c>
      <c r="O131" s="96">
        <f t="shared" si="53"/>
        <v>0</v>
      </c>
      <c r="P131" s="96">
        <f t="shared" si="53"/>
        <v>0</v>
      </c>
      <c r="Q131" s="96">
        <f t="shared" si="53"/>
        <v>0</v>
      </c>
      <c r="R131" s="96">
        <f t="shared" si="53"/>
        <v>1529201.2431696269</v>
      </c>
      <c r="S131" s="96">
        <f t="shared" si="53"/>
        <v>0</v>
      </c>
      <c r="T131" s="96">
        <f t="shared" si="53"/>
        <v>0</v>
      </c>
      <c r="U131" s="96">
        <f t="shared" si="53"/>
        <v>0</v>
      </c>
      <c r="V131" s="96">
        <f t="shared" si="53"/>
        <v>0</v>
      </c>
      <c r="W131" s="96">
        <f t="shared" si="53"/>
        <v>0</v>
      </c>
      <c r="X131" s="96">
        <f t="shared" si="53"/>
        <v>0</v>
      </c>
      <c r="Y131" s="96">
        <f t="shared" si="53"/>
        <v>0</v>
      </c>
      <c r="Z131" s="96">
        <f t="shared" si="53"/>
        <v>0</v>
      </c>
      <c r="AA131" s="96">
        <f t="shared" si="53"/>
        <v>0</v>
      </c>
      <c r="AB131" s="96">
        <f t="shared" si="53"/>
        <v>0</v>
      </c>
      <c r="AC131" s="96">
        <f t="shared" si="53"/>
        <v>0</v>
      </c>
      <c r="AD131" s="96">
        <f t="shared" si="53"/>
        <v>0</v>
      </c>
      <c r="AE131" s="96">
        <f t="shared" si="53"/>
        <v>0</v>
      </c>
      <c r="AF131" s="54"/>
    </row>
    <row r="132" spans="1:32">
      <c r="G132" s="26"/>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row>
    <row r="133" spans="1:32" ht="18.75">
      <c r="A133" s="237" t="s">
        <v>220</v>
      </c>
      <c r="B133" s="238"/>
      <c r="C133" s="238"/>
      <c r="D133" s="238"/>
      <c r="E133" s="238"/>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row>
    <row r="134" spans="1:32" ht="15.75">
      <c r="A134" s="169" t="s">
        <v>222</v>
      </c>
      <c r="B134" s="91"/>
      <c r="C134" s="91"/>
      <c r="D134" s="91"/>
      <c r="E134" s="91"/>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row>
    <row r="135" spans="1:32" ht="15.75">
      <c r="A135" s="182"/>
      <c r="B135" s="11"/>
      <c r="C135" s="11"/>
      <c r="D135" s="11"/>
      <c r="E135" s="11"/>
      <c r="F135" s="11"/>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54"/>
    </row>
    <row r="136" spans="1:32">
      <c r="A136" s="29" t="s">
        <v>77</v>
      </c>
      <c r="B136" s="4" t="s">
        <v>78</v>
      </c>
      <c r="C136" s="301" t="s">
        <v>219</v>
      </c>
      <c r="D136" s="301"/>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row>
    <row r="137" spans="1:32">
      <c r="A137" s="29"/>
      <c r="B137" s="4"/>
      <c r="C137" s="211" t="s">
        <v>218</v>
      </c>
      <c r="D137" s="211" t="s">
        <v>189</v>
      </c>
      <c r="E137" s="211"/>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row>
    <row r="138" spans="1:32">
      <c r="A138" s="97" t="str">
        <f>A117</f>
        <v>Kay County Bridge Raises</v>
      </c>
      <c r="B138" s="89"/>
      <c r="C138" s="38" t="s">
        <v>221</v>
      </c>
      <c r="D138" s="38" t="s">
        <v>221</v>
      </c>
      <c r="E138" s="38"/>
      <c r="G138" s="26"/>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4"/>
      <c r="AF138" s="54"/>
    </row>
    <row r="139" spans="1:32">
      <c r="A139" s="98">
        <f>A118</f>
        <v>14155</v>
      </c>
      <c r="B139" s="28" t="str">
        <f>B118</f>
        <v>Indian Road over I-35</v>
      </c>
      <c r="C139" s="9">
        <f>'Project Information'!C152</f>
        <v>2023</v>
      </c>
      <c r="D139" s="9">
        <f>'Project Information'!E152</f>
        <v>2028</v>
      </c>
      <c r="F139" s="115"/>
      <c r="G139" s="241">
        <f>IF($C139&lt;=G$13,IF($D139&lt;=G$13,1,'Project Information'!$D152),0)</f>
        <v>0</v>
      </c>
      <c r="H139" s="241">
        <f>IF($C139&lt;=H$13,IF($D139&lt;=H$13,1,'Project Information'!$D152),0)</f>
        <v>0</v>
      </c>
      <c r="I139" s="241">
        <f>IF($C139&lt;=I$13,IF($D139&lt;=I$13,1,'Project Information'!$D152),0)</f>
        <v>0</v>
      </c>
      <c r="J139" s="241">
        <f>IF($C139&lt;=J$13,IF($D139&lt;=J$13,1,'Project Information'!$D152),0)</f>
        <v>0</v>
      </c>
      <c r="K139" s="241">
        <f>IF($C139&lt;=K$13,IF($D139&lt;=K$13,1,'Project Information'!$D152),0)</f>
        <v>0</v>
      </c>
      <c r="L139" s="241">
        <f>IF($C139&lt;=L$13,IF($D139&lt;=L$13,1,'Project Information'!$D152),0)</f>
        <v>0</v>
      </c>
      <c r="M139" s="241">
        <f>IF($C139&lt;=M$13,IF($D139&lt;=M$13,1,'Project Information'!$D152),0)</f>
        <v>0.5</v>
      </c>
      <c r="N139" s="241">
        <f>IF($C139&lt;=N$13,IF($D139&lt;=N$13,1,'Project Information'!$D152),0)</f>
        <v>0.5</v>
      </c>
      <c r="O139" s="241">
        <f>IF($C139&lt;=O$13,IF($D139&lt;=O$13,1,'Project Information'!$D152),0)</f>
        <v>0.5</v>
      </c>
      <c r="P139" s="241">
        <f>IF($C139&lt;=P$13,IF($D139&lt;=P$13,1,'Project Information'!$D152),0)</f>
        <v>0.5</v>
      </c>
      <c r="Q139" s="241">
        <f>IF($C139&lt;=Q$13,IF($D139&lt;=Q$13,1,'Project Information'!$D152),0)</f>
        <v>0.5</v>
      </c>
      <c r="R139" s="241">
        <f>IF($C139&lt;=R$13,IF($D139&lt;=R$13,1,'Project Information'!$D152),0)</f>
        <v>1</v>
      </c>
      <c r="S139" s="241">
        <f>IF($C139&lt;=S$13,IF($D139&lt;=S$13,1,'Project Information'!$D152),0)</f>
        <v>1</v>
      </c>
      <c r="T139" s="241">
        <f>IF($C139&lt;=T$13,IF($D139&lt;=T$13,1,'Project Information'!$D152),0)</f>
        <v>1</v>
      </c>
      <c r="U139" s="241">
        <f>IF($C139&lt;=U$13,IF($D139&lt;=U$13,1,'Project Information'!$D152),0)</f>
        <v>1</v>
      </c>
      <c r="V139" s="241">
        <f>IF($C139&lt;=V$13,IF($D139&lt;=V$13,1,'Project Information'!$D152),0)</f>
        <v>1</v>
      </c>
      <c r="W139" s="241">
        <f>IF($C139&lt;=W$13,IF($D139&lt;=W$13,1,'Project Information'!$D152),0)</f>
        <v>1</v>
      </c>
      <c r="X139" s="241">
        <f>IF($C139&lt;=X$13,IF($D139&lt;=X$13,1,'Project Information'!$D152),0)</f>
        <v>1</v>
      </c>
      <c r="Y139" s="241">
        <f>IF($C139&lt;=Y$13,IF($D139&lt;=Y$13,1,'Project Information'!$D152),0)</f>
        <v>1</v>
      </c>
      <c r="Z139" s="241">
        <f>IF($C139&lt;=Z$13,IF($D139&lt;=Z$13,1,'Project Information'!$D152),0)</f>
        <v>1</v>
      </c>
      <c r="AA139" s="241">
        <f>IF($C139&lt;=AA$13,IF($D139&lt;=AA$13,1,'Project Information'!$D152),0)</f>
        <v>1</v>
      </c>
      <c r="AB139" s="241">
        <f>IF($C139&lt;=AB$13,IF($D139&lt;=AB$13,1,'Project Information'!$D152),0)</f>
        <v>1</v>
      </c>
      <c r="AC139" s="241">
        <f>IF($C139&lt;=AC$13,IF($D139&lt;=AC$13,1,'Project Information'!$D152),0)</f>
        <v>1</v>
      </c>
      <c r="AD139" s="241">
        <f>IF($C139&lt;=AD$13,IF($D139&lt;=AD$13,1,'Project Information'!$D152),0)</f>
        <v>1</v>
      </c>
      <c r="AE139" s="241">
        <f>IF($C139&lt;=AE$13,IF($D139&lt;=AE$13,1,'Project Information'!$D152),0)</f>
        <v>1</v>
      </c>
      <c r="AF139" s="54"/>
    </row>
    <row r="140" spans="1:32">
      <c r="A140" s="98">
        <f t="shared" ref="A140:B140" si="54">A119</f>
        <v>14429</v>
      </c>
      <c r="B140" s="28" t="str">
        <f t="shared" si="54"/>
        <v>North Avenue over I-35</v>
      </c>
      <c r="C140" s="9">
        <f>'Project Information'!C153</f>
        <v>2023</v>
      </c>
      <c r="D140" s="9">
        <f>'Project Information'!E153</f>
        <v>2028</v>
      </c>
      <c r="F140" s="115"/>
      <c r="G140" s="241">
        <f>IF($C140&lt;=G$13,IF($D140&lt;=G$13,1,'Project Information'!$D153),0)</f>
        <v>0</v>
      </c>
      <c r="H140" s="241">
        <f>IF($C140&lt;=H$13,IF($D140&lt;=H$13,1,'Project Information'!$D153),0)</f>
        <v>0</v>
      </c>
      <c r="I140" s="241">
        <f>IF($C140&lt;=I$13,IF($D140&lt;=I$13,1,'Project Information'!$D153),0)</f>
        <v>0</v>
      </c>
      <c r="J140" s="241">
        <f>IF($C140&lt;=J$13,IF($D140&lt;=J$13,1,'Project Information'!$D153),0)</f>
        <v>0</v>
      </c>
      <c r="K140" s="241">
        <f>IF($C140&lt;=K$13,IF($D140&lt;=K$13,1,'Project Information'!$D153),0)</f>
        <v>0</v>
      </c>
      <c r="L140" s="241">
        <f>IF($C140&lt;=L$13,IF($D140&lt;=L$13,1,'Project Information'!$D153),0)</f>
        <v>0</v>
      </c>
      <c r="M140" s="241">
        <f>IF($C140&lt;=M$13,IF($D140&lt;=M$13,1,'Project Information'!$D153),0)</f>
        <v>0.5</v>
      </c>
      <c r="N140" s="241">
        <f>IF($C140&lt;=N$13,IF($D140&lt;=N$13,1,'Project Information'!$D153),0)</f>
        <v>0.5</v>
      </c>
      <c r="O140" s="241">
        <f>IF($C140&lt;=O$13,IF($D140&lt;=O$13,1,'Project Information'!$D153),0)</f>
        <v>0.5</v>
      </c>
      <c r="P140" s="241">
        <f>IF($C140&lt;=P$13,IF($D140&lt;=P$13,1,'Project Information'!$D153),0)</f>
        <v>0.5</v>
      </c>
      <c r="Q140" s="241">
        <f>IF($C140&lt;=Q$13,IF($D140&lt;=Q$13,1,'Project Information'!$D153),0)</f>
        <v>0.5</v>
      </c>
      <c r="R140" s="241">
        <f>IF($C140&lt;=R$13,IF($D140&lt;=R$13,1,'Project Information'!$D153),0)</f>
        <v>1</v>
      </c>
      <c r="S140" s="241">
        <f>IF($C140&lt;=S$13,IF($D140&lt;=S$13,1,'Project Information'!$D153),0)</f>
        <v>1</v>
      </c>
      <c r="T140" s="241">
        <f>IF($C140&lt;=T$13,IF($D140&lt;=T$13,1,'Project Information'!$D153),0)</f>
        <v>1</v>
      </c>
      <c r="U140" s="241">
        <f>IF($C140&lt;=U$13,IF($D140&lt;=U$13,1,'Project Information'!$D153),0)</f>
        <v>1</v>
      </c>
      <c r="V140" s="241">
        <f>IF($C140&lt;=V$13,IF($D140&lt;=V$13,1,'Project Information'!$D153),0)</f>
        <v>1</v>
      </c>
      <c r="W140" s="241">
        <f>IF($C140&lt;=W$13,IF($D140&lt;=W$13,1,'Project Information'!$D153),0)</f>
        <v>1</v>
      </c>
      <c r="X140" s="241">
        <f>IF($C140&lt;=X$13,IF($D140&lt;=X$13,1,'Project Information'!$D153),0)</f>
        <v>1</v>
      </c>
      <c r="Y140" s="241">
        <f>IF($C140&lt;=Y$13,IF($D140&lt;=Y$13,1,'Project Information'!$D153),0)</f>
        <v>1</v>
      </c>
      <c r="Z140" s="241">
        <f>IF($C140&lt;=Z$13,IF($D140&lt;=Z$13,1,'Project Information'!$D153),0)</f>
        <v>1</v>
      </c>
      <c r="AA140" s="241">
        <f>IF($C140&lt;=AA$13,IF($D140&lt;=AA$13,1,'Project Information'!$D153),0)</f>
        <v>1</v>
      </c>
      <c r="AB140" s="241">
        <f>IF($C140&lt;=AB$13,IF($D140&lt;=AB$13,1,'Project Information'!$D153),0)</f>
        <v>1</v>
      </c>
      <c r="AC140" s="241">
        <f>IF($C140&lt;=AC$13,IF($D140&lt;=AC$13,1,'Project Information'!$D153),0)</f>
        <v>1</v>
      </c>
      <c r="AD140" s="241">
        <f>IF($C140&lt;=AD$13,IF($D140&lt;=AD$13,1,'Project Information'!$D153),0)</f>
        <v>1</v>
      </c>
      <c r="AE140" s="241">
        <f>IF($C140&lt;=AE$13,IF($D140&lt;=AE$13,1,'Project Information'!$D153),0)</f>
        <v>1</v>
      </c>
      <c r="AF140" s="54"/>
    </row>
    <row r="141" spans="1:32">
      <c r="A141" s="98">
        <f t="shared" ref="A141:B141" si="55">A120</f>
        <v>14435</v>
      </c>
      <c r="B141" s="28" t="str">
        <f t="shared" si="55"/>
        <v>Highland Avenue over I-35</v>
      </c>
      <c r="C141" s="9">
        <f>'Project Information'!C154</f>
        <v>2023</v>
      </c>
      <c r="D141" s="9">
        <f>'Project Information'!E154</f>
        <v>2028</v>
      </c>
      <c r="F141" s="115"/>
      <c r="G141" s="241">
        <f>IF($C141&lt;=G$13,IF($D141&lt;=G$13,1,'Project Information'!$D154),0)</f>
        <v>0</v>
      </c>
      <c r="H141" s="241">
        <f>IF($C141&lt;=H$13,IF($D141&lt;=H$13,1,'Project Information'!$D154),0)</f>
        <v>0</v>
      </c>
      <c r="I141" s="241">
        <f>IF($C141&lt;=I$13,IF($D141&lt;=I$13,1,'Project Information'!$D154),0)</f>
        <v>0</v>
      </c>
      <c r="J141" s="241">
        <f>IF($C141&lt;=J$13,IF($D141&lt;=J$13,1,'Project Information'!$D154),0)</f>
        <v>0</v>
      </c>
      <c r="K141" s="241">
        <f>IF($C141&lt;=K$13,IF($D141&lt;=K$13,1,'Project Information'!$D154),0)</f>
        <v>0</v>
      </c>
      <c r="L141" s="241">
        <f>IF($C141&lt;=L$13,IF($D141&lt;=L$13,1,'Project Information'!$D154),0)</f>
        <v>0</v>
      </c>
      <c r="M141" s="241">
        <f>IF($C141&lt;=M$13,IF($D141&lt;=M$13,1,'Project Information'!$D154),0)</f>
        <v>0.5</v>
      </c>
      <c r="N141" s="241">
        <f>IF($C141&lt;=N$13,IF($D141&lt;=N$13,1,'Project Information'!$D154),0)</f>
        <v>0.5</v>
      </c>
      <c r="O141" s="241">
        <f>IF($C141&lt;=O$13,IF($D141&lt;=O$13,1,'Project Information'!$D154),0)</f>
        <v>0.5</v>
      </c>
      <c r="P141" s="241">
        <f>IF($C141&lt;=P$13,IF($D141&lt;=P$13,1,'Project Information'!$D154),0)</f>
        <v>0.5</v>
      </c>
      <c r="Q141" s="241">
        <f>IF($C141&lt;=Q$13,IF($D141&lt;=Q$13,1,'Project Information'!$D154),0)</f>
        <v>0.5</v>
      </c>
      <c r="R141" s="241">
        <f>IF($C141&lt;=R$13,IF($D141&lt;=R$13,1,'Project Information'!$D154),0)</f>
        <v>1</v>
      </c>
      <c r="S141" s="241">
        <f>IF($C141&lt;=S$13,IF($D141&lt;=S$13,1,'Project Information'!$D154),0)</f>
        <v>1</v>
      </c>
      <c r="T141" s="241">
        <f>IF($C141&lt;=T$13,IF($D141&lt;=T$13,1,'Project Information'!$D154),0)</f>
        <v>1</v>
      </c>
      <c r="U141" s="241">
        <f>IF($C141&lt;=U$13,IF($D141&lt;=U$13,1,'Project Information'!$D154),0)</f>
        <v>1</v>
      </c>
      <c r="V141" s="241">
        <f>IF($C141&lt;=V$13,IF($D141&lt;=V$13,1,'Project Information'!$D154),0)</f>
        <v>1</v>
      </c>
      <c r="W141" s="241">
        <f>IF($C141&lt;=W$13,IF($D141&lt;=W$13,1,'Project Information'!$D154),0)</f>
        <v>1</v>
      </c>
      <c r="X141" s="241">
        <f>IF($C141&lt;=X$13,IF($D141&lt;=X$13,1,'Project Information'!$D154),0)</f>
        <v>1</v>
      </c>
      <c r="Y141" s="241">
        <f>IF($C141&lt;=Y$13,IF($D141&lt;=Y$13,1,'Project Information'!$D154),0)</f>
        <v>1</v>
      </c>
      <c r="Z141" s="241">
        <f>IF($C141&lt;=Z$13,IF($D141&lt;=Z$13,1,'Project Information'!$D154),0)</f>
        <v>1</v>
      </c>
      <c r="AA141" s="241">
        <f>IF($C141&lt;=AA$13,IF($D141&lt;=AA$13,1,'Project Information'!$D154),0)</f>
        <v>1</v>
      </c>
      <c r="AB141" s="241">
        <f>IF($C141&lt;=AB$13,IF($D141&lt;=AB$13,1,'Project Information'!$D154),0)</f>
        <v>1</v>
      </c>
      <c r="AC141" s="241">
        <f>IF($C141&lt;=AC$13,IF($D141&lt;=AC$13,1,'Project Information'!$D154),0)</f>
        <v>1</v>
      </c>
      <c r="AD141" s="241">
        <f>IF($C141&lt;=AD$13,IF($D141&lt;=AD$13,1,'Project Information'!$D154),0)</f>
        <v>1</v>
      </c>
      <c r="AE141" s="241">
        <f>IF($C141&lt;=AE$13,IF($D141&lt;=AE$13,1,'Project Information'!$D154),0)</f>
        <v>1</v>
      </c>
      <c r="AF141" s="54"/>
    </row>
    <row r="142" spans="1:32">
      <c r="A142" s="98">
        <f t="shared" ref="A142:B142" si="56">A121</f>
        <v>14437</v>
      </c>
      <c r="B142" s="28" t="str">
        <f t="shared" si="56"/>
        <v>Hartford Avenue over I-35</v>
      </c>
      <c r="C142" s="9">
        <f>'Project Information'!C155</f>
        <v>2023</v>
      </c>
      <c r="D142" s="9">
        <f>'Project Information'!E155</f>
        <v>2028</v>
      </c>
      <c r="F142" s="115"/>
      <c r="G142" s="241">
        <f>IF($C142&lt;=G$13,IF($D142&lt;=G$13,1,'Project Information'!$D155),0)</f>
        <v>0</v>
      </c>
      <c r="H142" s="241">
        <f>IF($C142&lt;=H$13,IF($D142&lt;=H$13,1,'Project Information'!$D155),0)</f>
        <v>0</v>
      </c>
      <c r="I142" s="241">
        <f>IF($C142&lt;=I$13,IF($D142&lt;=I$13,1,'Project Information'!$D155),0)</f>
        <v>0</v>
      </c>
      <c r="J142" s="241">
        <f>IF($C142&lt;=J$13,IF($D142&lt;=J$13,1,'Project Information'!$D155),0)</f>
        <v>0</v>
      </c>
      <c r="K142" s="241">
        <f>IF($C142&lt;=K$13,IF($D142&lt;=K$13,1,'Project Information'!$D155),0)</f>
        <v>0</v>
      </c>
      <c r="L142" s="241">
        <f>IF($C142&lt;=L$13,IF($D142&lt;=L$13,1,'Project Information'!$D155),0)</f>
        <v>0</v>
      </c>
      <c r="M142" s="241">
        <f>IF($C142&lt;=M$13,IF($D142&lt;=M$13,1,'Project Information'!$D155),0)</f>
        <v>0.5</v>
      </c>
      <c r="N142" s="241">
        <f>IF($C142&lt;=N$13,IF($D142&lt;=N$13,1,'Project Information'!$D155),0)</f>
        <v>0.5</v>
      </c>
      <c r="O142" s="241">
        <f>IF($C142&lt;=O$13,IF($D142&lt;=O$13,1,'Project Information'!$D155),0)</f>
        <v>0.5</v>
      </c>
      <c r="P142" s="241">
        <f>IF($C142&lt;=P$13,IF($D142&lt;=P$13,1,'Project Information'!$D155),0)</f>
        <v>0.5</v>
      </c>
      <c r="Q142" s="241">
        <f>IF($C142&lt;=Q$13,IF($D142&lt;=Q$13,1,'Project Information'!$D155),0)</f>
        <v>0.5</v>
      </c>
      <c r="R142" s="241">
        <f>IF($C142&lt;=R$13,IF($D142&lt;=R$13,1,'Project Information'!$D155),0)</f>
        <v>1</v>
      </c>
      <c r="S142" s="241">
        <f>IF($C142&lt;=S$13,IF($D142&lt;=S$13,1,'Project Information'!$D155),0)</f>
        <v>1</v>
      </c>
      <c r="T142" s="241">
        <f>IF($C142&lt;=T$13,IF($D142&lt;=T$13,1,'Project Information'!$D155),0)</f>
        <v>1</v>
      </c>
      <c r="U142" s="241">
        <f>IF($C142&lt;=U$13,IF($D142&lt;=U$13,1,'Project Information'!$D155),0)</f>
        <v>1</v>
      </c>
      <c r="V142" s="241">
        <f>IF($C142&lt;=V$13,IF($D142&lt;=V$13,1,'Project Information'!$D155),0)</f>
        <v>1</v>
      </c>
      <c r="W142" s="241">
        <f>IF($C142&lt;=W$13,IF($D142&lt;=W$13,1,'Project Information'!$D155),0)</f>
        <v>1</v>
      </c>
      <c r="X142" s="241">
        <f>IF($C142&lt;=X$13,IF($D142&lt;=X$13,1,'Project Information'!$D155),0)</f>
        <v>1</v>
      </c>
      <c r="Y142" s="241">
        <f>IF($C142&lt;=Y$13,IF($D142&lt;=Y$13,1,'Project Information'!$D155),0)</f>
        <v>1</v>
      </c>
      <c r="Z142" s="241">
        <f>IF($C142&lt;=Z$13,IF($D142&lt;=Z$13,1,'Project Information'!$D155),0)</f>
        <v>1</v>
      </c>
      <c r="AA142" s="241">
        <f>IF($C142&lt;=AA$13,IF($D142&lt;=AA$13,1,'Project Information'!$D155),0)</f>
        <v>1</v>
      </c>
      <c r="AB142" s="241">
        <f>IF($C142&lt;=AB$13,IF($D142&lt;=AB$13,1,'Project Information'!$D155),0)</f>
        <v>1</v>
      </c>
      <c r="AC142" s="241">
        <f>IF($C142&lt;=AC$13,IF($D142&lt;=AC$13,1,'Project Information'!$D155),0)</f>
        <v>1</v>
      </c>
      <c r="AD142" s="241">
        <f>IF($C142&lt;=AD$13,IF($D142&lt;=AD$13,1,'Project Information'!$D155),0)</f>
        <v>1</v>
      </c>
      <c r="AE142" s="241">
        <f>IF($C142&lt;=AE$13,IF($D142&lt;=AE$13,1,'Project Information'!$D155),0)</f>
        <v>1</v>
      </c>
      <c r="AF142" s="54"/>
    </row>
    <row r="143" spans="1:32">
      <c r="A143" s="98">
        <f t="shared" ref="A143:B143" si="57">A122</f>
        <v>15145</v>
      </c>
      <c r="B143" s="28" t="str">
        <f t="shared" si="57"/>
        <v>Coleman Road over I-35</v>
      </c>
      <c r="C143" s="9">
        <f>'Project Information'!C156</f>
        <v>2023</v>
      </c>
      <c r="D143" s="9">
        <f>'Project Information'!E156</f>
        <v>2028</v>
      </c>
      <c r="F143" s="115"/>
      <c r="G143" s="241">
        <f>IF($C143&lt;=G$13,IF($D143&lt;=G$13,1,'Project Information'!$D156),0)</f>
        <v>0</v>
      </c>
      <c r="H143" s="241">
        <f>IF($C143&lt;=H$13,IF($D143&lt;=H$13,1,'Project Information'!$D156),0)</f>
        <v>0</v>
      </c>
      <c r="I143" s="241">
        <f>IF($C143&lt;=I$13,IF($D143&lt;=I$13,1,'Project Information'!$D156),0)</f>
        <v>0</v>
      </c>
      <c r="J143" s="241">
        <f>IF($C143&lt;=J$13,IF($D143&lt;=J$13,1,'Project Information'!$D156),0)</f>
        <v>0</v>
      </c>
      <c r="K143" s="241">
        <f>IF($C143&lt;=K$13,IF($D143&lt;=K$13,1,'Project Information'!$D156),0)</f>
        <v>0</v>
      </c>
      <c r="L143" s="241">
        <f>IF($C143&lt;=L$13,IF($D143&lt;=L$13,1,'Project Information'!$D156),0)</f>
        <v>0</v>
      </c>
      <c r="M143" s="241">
        <f>IF($C143&lt;=M$13,IF($D143&lt;=M$13,1,'Project Information'!$D156),0)</f>
        <v>0.5</v>
      </c>
      <c r="N143" s="241">
        <f>IF($C143&lt;=N$13,IF($D143&lt;=N$13,1,'Project Information'!$D156),0)</f>
        <v>0.5</v>
      </c>
      <c r="O143" s="241">
        <f>IF($C143&lt;=O$13,IF($D143&lt;=O$13,1,'Project Information'!$D156),0)</f>
        <v>0.5</v>
      </c>
      <c r="P143" s="241">
        <f>IF($C143&lt;=P$13,IF($D143&lt;=P$13,1,'Project Information'!$D156),0)</f>
        <v>0.5</v>
      </c>
      <c r="Q143" s="241">
        <f>IF($C143&lt;=Q$13,IF($D143&lt;=Q$13,1,'Project Information'!$D156),0)</f>
        <v>0.5</v>
      </c>
      <c r="R143" s="241">
        <f>IF($C143&lt;=R$13,IF($D143&lt;=R$13,1,'Project Information'!$D156),0)</f>
        <v>1</v>
      </c>
      <c r="S143" s="241">
        <f>IF($C143&lt;=S$13,IF($D143&lt;=S$13,1,'Project Information'!$D156),0)</f>
        <v>1</v>
      </c>
      <c r="T143" s="241">
        <f>IF($C143&lt;=T$13,IF($D143&lt;=T$13,1,'Project Information'!$D156),0)</f>
        <v>1</v>
      </c>
      <c r="U143" s="241">
        <f>IF($C143&lt;=U$13,IF($D143&lt;=U$13,1,'Project Information'!$D156),0)</f>
        <v>1</v>
      </c>
      <c r="V143" s="241">
        <f>IF($C143&lt;=V$13,IF($D143&lt;=V$13,1,'Project Information'!$D156),0)</f>
        <v>1</v>
      </c>
      <c r="W143" s="241">
        <f>IF($C143&lt;=W$13,IF($D143&lt;=W$13,1,'Project Information'!$D156),0)</f>
        <v>1</v>
      </c>
      <c r="X143" s="241">
        <f>IF($C143&lt;=X$13,IF($D143&lt;=X$13,1,'Project Information'!$D156),0)</f>
        <v>1</v>
      </c>
      <c r="Y143" s="241">
        <f>IF($C143&lt;=Y$13,IF($D143&lt;=Y$13,1,'Project Information'!$D156),0)</f>
        <v>1</v>
      </c>
      <c r="Z143" s="241">
        <f>IF($C143&lt;=Z$13,IF($D143&lt;=Z$13,1,'Project Information'!$D156),0)</f>
        <v>1</v>
      </c>
      <c r="AA143" s="241">
        <f>IF($C143&lt;=AA$13,IF($D143&lt;=AA$13,1,'Project Information'!$D156),0)</f>
        <v>1</v>
      </c>
      <c r="AB143" s="241">
        <f>IF($C143&lt;=AB$13,IF($D143&lt;=AB$13,1,'Project Information'!$D156),0)</f>
        <v>1</v>
      </c>
      <c r="AC143" s="241">
        <f>IF($C143&lt;=AC$13,IF($D143&lt;=AC$13,1,'Project Information'!$D156),0)</f>
        <v>1</v>
      </c>
      <c r="AD143" s="241">
        <f>IF($C143&lt;=AD$13,IF($D143&lt;=AD$13,1,'Project Information'!$D156),0)</f>
        <v>1</v>
      </c>
      <c r="AE143" s="241">
        <f>IF($C143&lt;=AE$13,IF($D143&lt;=AE$13,1,'Project Information'!$D156),0)</f>
        <v>1</v>
      </c>
      <c r="AF143" s="54"/>
    </row>
    <row r="144" spans="1:32">
      <c r="A144" s="98">
        <f t="shared" ref="A144:B144" si="58">A123</f>
        <v>15146</v>
      </c>
      <c r="B144" s="28" t="str">
        <f t="shared" si="58"/>
        <v>Chrysler Avenue over I-35</v>
      </c>
      <c r="C144" s="9">
        <f>'Project Information'!C157</f>
        <v>2023</v>
      </c>
      <c r="D144" s="9">
        <f>'Project Information'!E157</f>
        <v>2028</v>
      </c>
      <c r="F144" s="115"/>
      <c r="G144" s="241">
        <f>IF($C144&lt;=G$13,IF($D144&lt;=G$13,1,'Project Information'!$D157),0)</f>
        <v>0</v>
      </c>
      <c r="H144" s="241">
        <f>IF($C144&lt;=H$13,IF($D144&lt;=H$13,1,'Project Information'!$D157),0)</f>
        <v>0</v>
      </c>
      <c r="I144" s="241">
        <f>IF($C144&lt;=I$13,IF($D144&lt;=I$13,1,'Project Information'!$D157),0)</f>
        <v>0</v>
      </c>
      <c r="J144" s="241">
        <f>IF($C144&lt;=J$13,IF($D144&lt;=J$13,1,'Project Information'!$D157),0)</f>
        <v>0</v>
      </c>
      <c r="K144" s="241">
        <f>IF($C144&lt;=K$13,IF($D144&lt;=K$13,1,'Project Information'!$D157),0)</f>
        <v>0</v>
      </c>
      <c r="L144" s="241">
        <f>IF($C144&lt;=L$13,IF($D144&lt;=L$13,1,'Project Information'!$D157),0)</f>
        <v>0</v>
      </c>
      <c r="M144" s="241">
        <f>IF($C144&lt;=M$13,IF($D144&lt;=M$13,1,'Project Information'!$D157),0)</f>
        <v>0.5</v>
      </c>
      <c r="N144" s="241">
        <f>IF($C144&lt;=N$13,IF($D144&lt;=N$13,1,'Project Information'!$D157),0)</f>
        <v>0.5</v>
      </c>
      <c r="O144" s="241">
        <f>IF($C144&lt;=O$13,IF($D144&lt;=O$13,1,'Project Information'!$D157),0)</f>
        <v>0.5</v>
      </c>
      <c r="P144" s="241">
        <f>IF($C144&lt;=P$13,IF($D144&lt;=P$13,1,'Project Information'!$D157),0)</f>
        <v>0.5</v>
      </c>
      <c r="Q144" s="241">
        <f>IF($C144&lt;=Q$13,IF($D144&lt;=Q$13,1,'Project Information'!$D157),0)</f>
        <v>0.5</v>
      </c>
      <c r="R144" s="241">
        <f>IF($C144&lt;=R$13,IF($D144&lt;=R$13,1,'Project Information'!$D157),0)</f>
        <v>1</v>
      </c>
      <c r="S144" s="241">
        <f>IF($C144&lt;=S$13,IF($D144&lt;=S$13,1,'Project Information'!$D157),0)</f>
        <v>1</v>
      </c>
      <c r="T144" s="241">
        <f>IF($C144&lt;=T$13,IF($D144&lt;=T$13,1,'Project Information'!$D157),0)</f>
        <v>1</v>
      </c>
      <c r="U144" s="241">
        <f>IF($C144&lt;=U$13,IF($D144&lt;=U$13,1,'Project Information'!$D157),0)</f>
        <v>1</v>
      </c>
      <c r="V144" s="241">
        <f>IF($C144&lt;=V$13,IF($D144&lt;=V$13,1,'Project Information'!$D157),0)</f>
        <v>1</v>
      </c>
      <c r="W144" s="241">
        <f>IF($C144&lt;=W$13,IF($D144&lt;=W$13,1,'Project Information'!$D157),0)</f>
        <v>1</v>
      </c>
      <c r="X144" s="241">
        <f>IF($C144&lt;=X$13,IF($D144&lt;=X$13,1,'Project Information'!$D157),0)</f>
        <v>1</v>
      </c>
      <c r="Y144" s="241">
        <f>IF($C144&lt;=Y$13,IF($D144&lt;=Y$13,1,'Project Information'!$D157),0)</f>
        <v>1</v>
      </c>
      <c r="Z144" s="241">
        <f>IF($C144&lt;=Z$13,IF($D144&lt;=Z$13,1,'Project Information'!$D157),0)</f>
        <v>1</v>
      </c>
      <c r="AA144" s="241">
        <f>IF($C144&lt;=AA$13,IF($D144&lt;=AA$13,1,'Project Information'!$D157),0)</f>
        <v>1</v>
      </c>
      <c r="AB144" s="241">
        <f>IF($C144&lt;=AB$13,IF($D144&lt;=AB$13,1,'Project Information'!$D157),0)</f>
        <v>1</v>
      </c>
      <c r="AC144" s="241">
        <f>IF($C144&lt;=AC$13,IF($D144&lt;=AC$13,1,'Project Information'!$D157),0)</f>
        <v>1</v>
      </c>
      <c r="AD144" s="241">
        <f>IF($C144&lt;=AD$13,IF($D144&lt;=AD$13,1,'Project Information'!$D157),0)</f>
        <v>1</v>
      </c>
      <c r="AE144" s="241">
        <f>IF($C144&lt;=AE$13,IF($D144&lt;=AE$13,1,'Project Information'!$D157),0)</f>
        <v>1</v>
      </c>
      <c r="AF144" s="54"/>
    </row>
    <row r="145" spans="1:32">
      <c r="A145" s="98">
        <f t="shared" ref="A145:B145" si="59">A124</f>
        <v>15147</v>
      </c>
      <c r="B145" s="28" t="str">
        <f t="shared" si="59"/>
        <v>Ferguson Avenue over I-35</v>
      </c>
      <c r="C145" s="9">
        <f>'Project Information'!C158</f>
        <v>2023</v>
      </c>
      <c r="D145" s="9">
        <f>'Project Information'!E158</f>
        <v>2028</v>
      </c>
      <c r="F145" s="115"/>
      <c r="G145" s="241">
        <f>IF($C145&lt;=G$13,IF($D145&lt;=G$13,1,'Project Information'!$D158),0)</f>
        <v>0</v>
      </c>
      <c r="H145" s="241">
        <f>IF($C145&lt;=H$13,IF($D145&lt;=H$13,1,'Project Information'!$D158),0)</f>
        <v>0</v>
      </c>
      <c r="I145" s="241">
        <f>IF($C145&lt;=I$13,IF($D145&lt;=I$13,1,'Project Information'!$D158),0)</f>
        <v>0</v>
      </c>
      <c r="J145" s="241">
        <f>IF($C145&lt;=J$13,IF($D145&lt;=J$13,1,'Project Information'!$D158),0)</f>
        <v>0</v>
      </c>
      <c r="K145" s="241">
        <f>IF($C145&lt;=K$13,IF($D145&lt;=K$13,1,'Project Information'!$D158),0)</f>
        <v>0</v>
      </c>
      <c r="L145" s="241">
        <f>IF($C145&lt;=L$13,IF($D145&lt;=L$13,1,'Project Information'!$D158),0)</f>
        <v>0</v>
      </c>
      <c r="M145" s="241">
        <f>IF($C145&lt;=M$13,IF($D145&lt;=M$13,1,'Project Information'!$D158),0)</f>
        <v>0.5</v>
      </c>
      <c r="N145" s="241">
        <f>IF($C145&lt;=N$13,IF($D145&lt;=N$13,1,'Project Information'!$D158),0)</f>
        <v>0.5</v>
      </c>
      <c r="O145" s="241">
        <f>IF($C145&lt;=O$13,IF($D145&lt;=O$13,1,'Project Information'!$D158),0)</f>
        <v>0.5</v>
      </c>
      <c r="P145" s="241">
        <f>IF($C145&lt;=P$13,IF($D145&lt;=P$13,1,'Project Information'!$D158),0)</f>
        <v>0.5</v>
      </c>
      <c r="Q145" s="241">
        <f>IF($C145&lt;=Q$13,IF($D145&lt;=Q$13,1,'Project Information'!$D158),0)</f>
        <v>0.5</v>
      </c>
      <c r="R145" s="241">
        <f>IF($C145&lt;=R$13,IF($D145&lt;=R$13,1,'Project Information'!$D158),0)</f>
        <v>1</v>
      </c>
      <c r="S145" s="241">
        <f>IF($C145&lt;=S$13,IF($D145&lt;=S$13,1,'Project Information'!$D158),0)</f>
        <v>1</v>
      </c>
      <c r="T145" s="241">
        <f>IF($C145&lt;=T$13,IF($D145&lt;=T$13,1,'Project Information'!$D158),0)</f>
        <v>1</v>
      </c>
      <c r="U145" s="241">
        <f>IF($C145&lt;=U$13,IF($D145&lt;=U$13,1,'Project Information'!$D158),0)</f>
        <v>1</v>
      </c>
      <c r="V145" s="241">
        <f>IF($C145&lt;=V$13,IF($D145&lt;=V$13,1,'Project Information'!$D158),0)</f>
        <v>1</v>
      </c>
      <c r="W145" s="241">
        <f>IF($C145&lt;=W$13,IF($D145&lt;=W$13,1,'Project Information'!$D158),0)</f>
        <v>1</v>
      </c>
      <c r="X145" s="241">
        <f>IF($C145&lt;=X$13,IF($D145&lt;=X$13,1,'Project Information'!$D158),0)</f>
        <v>1</v>
      </c>
      <c r="Y145" s="241">
        <f>IF($C145&lt;=Y$13,IF($D145&lt;=Y$13,1,'Project Information'!$D158),0)</f>
        <v>1</v>
      </c>
      <c r="Z145" s="241">
        <f>IF($C145&lt;=Z$13,IF($D145&lt;=Z$13,1,'Project Information'!$D158),0)</f>
        <v>1</v>
      </c>
      <c r="AA145" s="241">
        <f>IF($C145&lt;=AA$13,IF($D145&lt;=AA$13,1,'Project Information'!$D158),0)</f>
        <v>1</v>
      </c>
      <c r="AB145" s="241">
        <f>IF($C145&lt;=AB$13,IF($D145&lt;=AB$13,1,'Project Information'!$D158),0)</f>
        <v>1</v>
      </c>
      <c r="AC145" s="241">
        <f>IF($C145&lt;=AC$13,IF($D145&lt;=AC$13,1,'Project Information'!$D158),0)</f>
        <v>1</v>
      </c>
      <c r="AD145" s="241">
        <f>IF($C145&lt;=AD$13,IF($D145&lt;=AD$13,1,'Project Information'!$D158),0)</f>
        <v>1</v>
      </c>
      <c r="AE145" s="241">
        <f>IF($C145&lt;=AE$13,IF($D145&lt;=AE$13,1,'Project Information'!$D158),0)</f>
        <v>1</v>
      </c>
      <c r="AF145" s="54"/>
    </row>
    <row r="146" spans="1:32">
      <c r="A146" s="98">
        <f t="shared" ref="A146:B146" si="60">A125</f>
        <v>15149</v>
      </c>
      <c r="B146" s="28" t="str">
        <f t="shared" si="60"/>
        <v>Adobe Road over I-35</v>
      </c>
      <c r="C146" s="9">
        <f>'Project Information'!C159</f>
        <v>2023</v>
      </c>
      <c r="D146" s="9">
        <f>'Project Information'!E159</f>
        <v>2028</v>
      </c>
      <c r="F146" s="115"/>
      <c r="G146" s="241">
        <f>IF($C146&lt;=G$13,IF($D146&lt;=G$13,1,'Project Information'!$D159),0)</f>
        <v>0</v>
      </c>
      <c r="H146" s="241">
        <f>IF($C146&lt;=H$13,IF($D146&lt;=H$13,1,'Project Information'!$D159),0)</f>
        <v>0</v>
      </c>
      <c r="I146" s="241">
        <f>IF($C146&lt;=I$13,IF($D146&lt;=I$13,1,'Project Information'!$D159),0)</f>
        <v>0</v>
      </c>
      <c r="J146" s="241">
        <f>IF($C146&lt;=J$13,IF($D146&lt;=J$13,1,'Project Information'!$D159),0)</f>
        <v>0</v>
      </c>
      <c r="K146" s="241">
        <f>IF($C146&lt;=K$13,IF($D146&lt;=K$13,1,'Project Information'!$D159),0)</f>
        <v>0</v>
      </c>
      <c r="L146" s="241">
        <f>IF($C146&lt;=L$13,IF($D146&lt;=L$13,1,'Project Information'!$D159),0)</f>
        <v>0</v>
      </c>
      <c r="M146" s="241">
        <f>IF($C146&lt;=M$13,IF($D146&lt;=M$13,1,'Project Information'!$D159),0)</f>
        <v>0.5</v>
      </c>
      <c r="N146" s="241">
        <f>IF($C146&lt;=N$13,IF($D146&lt;=N$13,1,'Project Information'!$D159),0)</f>
        <v>0.5</v>
      </c>
      <c r="O146" s="241">
        <f>IF($C146&lt;=O$13,IF($D146&lt;=O$13,1,'Project Information'!$D159),0)</f>
        <v>0.5</v>
      </c>
      <c r="P146" s="241">
        <f>IF($C146&lt;=P$13,IF($D146&lt;=P$13,1,'Project Information'!$D159),0)</f>
        <v>0.5</v>
      </c>
      <c r="Q146" s="241">
        <f>IF($C146&lt;=Q$13,IF($D146&lt;=Q$13,1,'Project Information'!$D159),0)</f>
        <v>0.5</v>
      </c>
      <c r="R146" s="241">
        <f>IF($C146&lt;=R$13,IF($D146&lt;=R$13,1,'Project Information'!$D159),0)</f>
        <v>1</v>
      </c>
      <c r="S146" s="241">
        <f>IF($C146&lt;=S$13,IF($D146&lt;=S$13,1,'Project Information'!$D159),0)</f>
        <v>1</v>
      </c>
      <c r="T146" s="241">
        <f>IF($C146&lt;=T$13,IF($D146&lt;=T$13,1,'Project Information'!$D159),0)</f>
        <v>1</v>
      </c>
      <c r="U146" s="241">
        <f>IF($C146&lt;=U$13,IF($D146&lt;=U$13,1,'Project Information'!$D159),0)</f>
        <v>1</v>
      </c>
      <c r="V146" s="241">
        <f>IF($C146&lt;=V$13,IF($D146&lt;=V$13,1,'Project Information'!$D159),0)</f>
        <v>1</v>
      </c>
      <c r="W146" s="241">
        <f>IF($C146&lt;=W$13,IF($D146&lt;=W$13,1,'Project Information'!$D159),0)</f>
        <v>1</v>
      </c>
      <c r="X146" s="241">
        <f>IF($C146&lt;=X$13,IF($D146&lt;=X$13,1,'Project Information'!$D159),0)</f>
        <v>1</v>
      </c>
      <c r="Y146" s="241">
        <f>IF($C146&lt;=Y$13,IF($D146&lt;=Y$13,1,'Project Information'!$D159),0)</f>
        <v>1</v>
      </c>
      <c r="Z146" s="241">
        <f>IF($C146&lt;=Z$13,IF($D146&lt;=Z$13,1,'Project Information'!$D159),0)</f>
        <v>1</v>
      </c>
      <c r="AA146" s="241">
        <f>IF($C146&lt;=AA$13,IF($D146&lt;=AA$13,1,'Project Information'!$D159),0)</f>
        <v>1</v>
      </c>
      <c r="AB146" s="241">
        <f>IF($C146&lt;=AB$13,IF($D146&lt;=AB$13,1,'Project Information'!$D159),0)</f>
        <v>1</v>
      </c>
      <c r="AC146" s="241">
        <f>IF($C146&lt;=AC$13,IF($D146&lt;=AC$13,1,'Project Information'!$D159),0)</f>
        <v>1</v>
      </c>
      <c r="AD146" s="241">
        <f>IF($C146&lt;=AD$13,IF($D146&lt;=AD$13,1,'Project Information'!$D159),0)</f>
        <v>1</v>
      </c>
      <c r="AE146" s="241">
        <f>IF($C146&lt;=AE$13,IF($D146&lt;=AE$13,1,'Project Information'!$D159),0)</f>
        <v>1</v>
      </c>
      <c r="AF146" s="54"/>
    </row>
    <row r="147" spans="1:32">
      <c r="A147" s="99" t="s">
        <v>185</v>
      </c>
      <c r="B147" s="28"/>
      <c r="F147" s="115"/>
      <c r="G147" s="242">
        <f>SUM(G139:G146)</f>
        <v>0</v>
      </c>
      <c r="H147" s="242">
        <f t="shared" ref="H147:AE147" si="61">SUM(H139:H146)</f>
        <v>0</v>
      </c>
      <c r="I147" s="242">
        <f t="shared" si="61"/>
        <v>0</v>
      </c>
      <c r="J147" s="242">
        <f t="shared" si="61"/>
        <v>0</v>
      </c>
      <c r="K147" s="242">
        <f t="shared" si="61"/>
        <v>0</v>
      </c>
      <c r="L147" s="242">
        <f t="shared" si="61"/>
        <v>0</v>
      </c>
      <c r="M147" s="242">
        <f t="shared" si="61"/>
        <v>4</v>
      </c>
      <c r="N147" s="242">
        <f t="shared" si="61"/>
        <v>4</v>
      </c>
      <c r="O147" s="242">
        <f t="shared" si="61"/>
        <v>4</v>
      </c>
      <c r="P147" s="242">
        <f t="shared" si="61"/>
        <v>4</v>
      </c>
      <c r="Q147" s="242">
        <f t="shared" si="61"/>
        <v>4</v>
      </c>
      <c r="R147" s="242">
        <f t="shared" si="61"/>
        <v>8</v>
      </c>
      <c r="S147" s="242">
        <f t="shared" si="61"/>
        <v>8</v>
      </c>
      <c r="T147" s="242">
        <f t="shared" si="61"/>
        <v>8</v>
      </c>
      <c r="U147" s="242">
        <f t="shared" si="61"/>
        <v>8</v>
      </c>
      <c r="V147" s="242">
        <f t="shared" si="61"/>
        <v>8</v>
      </c>
      <c r="W147" s="242">
        <f t="shared" si="61"/>
        <v>8</v>
      </c>
      <c r="X147" s="242">
        <f t="shared" si="61"/>
        <v>8</v>
      </c>
      <c r="Y147" s="242">
        <f t="shared" si="61"/>
        <v>8</v>
      </c>
      <c r="Z147" s="242">
        <f t="shared" si="61"/>
        <v>8</v>
      </c>
      <c r="AA147" s="242">
        <f t="shared" si="61"/>
        <v>8</v>
      </c>
      <c r="AB147" s="242">
        <f t="shared" si="61"/>
        <v>8</v>
      </c>
      <c r="AC147" s="242">
        <f t="shared" si="61"/>
        <v>8</v>
      </c>
      <c r="AD147" s="242">
        <f t="shared" si="61"/>
        <v>8</v>
      </c>
      <c r="AE147" s="242">
        <f t="shared" si="61"/>
        <v>8</v>
      </c>
      <c r="AF147" s="54"/>
    </row>
    <row r="148" spans="1:32">
      <c r="A148" s="97" t="str">
        <f>A127</f>
        <v>Kay County Bridge Reconstructions</v>
      </c>
      <c r="B148" s="89"/>
      <c r="F148" s="85"/>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54"/>
    </row>
    <row r="149" spans="1:32">
      <c r="A149" s="98">
        <f>'Project Information'!$A$26</f>
        <v>14408</v>
      </c>
      <c r="B149" s="28" t="str">
        <f>'Project Information'!$B$26</f>
        <v>I-35 SB over US 60</v>
      </c>
      <c r="C149" s="9">
        <f>'Project Information'!C162</f>
        <v>2023</v>
      </c>
      <c r="D149" s="9">
        <f>'Project Information'!E162</f>
        <v>2028</v>
      </c>
      <c r="F149" s="115"/>
      <c r="G149" s="241">
        <f>IF($C149&lt;=G$13,IF($D149&lt;=G$13,1,'Project Information'!$D162),0)</f>
        <v>0</v>
      </c>
      <c r="H149" s="241">
        <f>IF($C149&lt;=H$13,IF($D149&lt;=H$13,1,'Project Information'!$D162),0)</f>
        <v>0</v>
      </c>
      <c r="I149" s="241">
        <f>IF($C149&lt;=I$13,IF($D149&lt;=I$13,1,'Project Information'!$D162),0)</f>
        <v>0</v>
      </c>
      <c r="J149" s="241">
        <f>IF($C149&lt;=J$13,IF($D149&lt;=J$13,1,'Project Information'!$D162),0)</f>
        <v>0</v>
      </c>
      <c r="K149" s="241">
        <f>IF($C149&lt;=K$13,IF($D149&lt;=K$13,1,'Project Information'!$D162),0)</f>
        <v>0</v>
      </c>
      <c r="L149" s="241">
        <f>IF($C149&lt;=L$13,IF($D149&lt;=L$13,1,'Project Information'!$D162),0)</f>
        <v>0</v>
      </c>
      <c r="M149" s="241">
        <f>IF($C149&lt;=M$13,IF($D149&lt;=M$13,1,'Project Information'!$D162),0)</f>
        <v>0.5</v>
      </c>
      <c r="N149" s="241">
        <f>IF($C149&lt;=N$13,IF($D149&lt;=N$13,1,'Project Information'!$D162),0)</f>
        <v>0.5</v>
      </c>
      <c r="O149" s="241">
        <f>IF($C149&lt;=O$13,IF($D149&lt;=O$13,1,'Project Information'!$D162),0)</f>
        <v>0.5</v>
      </c>
      <c r="P149" s="241">
        <f>IF($C149&lt;=P$13,IF($D149&lt;=P$13,1,'Project Information'!$D162),0)</f>
        <v>0.5</v>
      </c>
      <c r="Q149" s="241">
        <f>IF($C149&lt;=Q$13,IF($D149&lt;=Q$13,1,'Project Information'!$D162),0)</f>
        <v>0.5</v>
      </c>
      <c r="R149" s="241">
        <f>IF($C149&lt;=R$13,IF($D149&lt;=R$13,1,'Project Information'!$D162),0)</f>
        <v>1</v>
      </c>
      <c r="S149" s="241">
        <f>IF($C149&lt;=S$13,IF($D149&lt;=S$13,1,'Project Information'!$D162),0)</f>
        <v>1</v>
      </c>
      <c r="T149" s="241">
        <f>IF($C149&lt;=T$13,IF($D149&lt;=T$13,1,'Project Information'!$D162),0)</f>
        <v>1</v>
      </c>
      <c r="U149" s="241">
        <f>IF($C149&lt;=U$13,IF($D149&lt;=U$13,1,'Project Information'!$D162),0)</f>
        <v>1</v>
      </c>
      <c r="V149" s="241">
        <f>IF($C149&lt;=V$13,IF($D149&lt;=V$13,1,'Project Information'!$D162),0)</f>
        <v>1</v>
      </c>
      <c r="W149" s="241">
        <f>IF($C149&lt;=W$13,IF($D149&lt;=W$13,1,'Project Information'!$D162),0)</f>
        <v>1</v>
      </c>
      <c r="X149" s="241">
        <f>IF($C149&lt;=X$13,IF($D149&lt;=X$13,1,'Project Information'!$D162),0)</f>
        <v>1</v>
      </c>
      <c r="Y149" s="241">
        <f>IF($C149&lt;=Y$13,IF($D149&lt;=Y$13,1,'Project Information'!$D162),0)</f>
        <v>1</v>
      </c>
      <c r="Z149" s="241">
        <f>IF($C149&lt;=Z$13,IF($D149&lt;=Z$13,1,'Project Information'!$D162),0)</f>
        <v>1</v>
      </c>
      <c r="AA149" s="241">
        <f>IF($C149&lt;=AA$13,IF($D149&lt;=AA$13,1,'Project Information'!$D162),0)</f>
        <v>1</v>
      </c>
      <c r="AB149" s="241">
        <f>IF($C149&lt;=AB$13,IF($D149&lt;=AB$13,1,'Project Information'!$D162),0)</f>
        <v>1</v>
      </c>
      <c r="AC149" s="241">
        <f>IF($C149&lt;=AC$13,IF($D149&lt;=AC$13,1,'Project Information'!$D162),0)</f>
        <v>1</v>
      </c>
      <c r="AD149" s="241">
        <f>IF($C149&lt;=AD$13,IF($D149&lt;=AD$13,1,'Project Information'!$D162),0)</f>
        <v>1</v>
      </c>
      <c r="AE149" s="241">
        <f>IF($C149&lt;=AE$13,IF($D149&lt;=AE$13,1,'Project Information'!$D162),0)</f>
        <v>1</v>
      </c>
      <c r="AF149" s="54"/>
    </row>
    <row r="150" spans="1:32">
      <c r="A150" s="98">
        <f>'Project Information'!$A$27</f>
        <v>14409</v>
      </c>
      <c r="B150" s="28" t="str">
        <f>'Project Information'!$B$27</f>
        <v>I-35 NB over US 60</v>
      </c>
      <c r="C150" s="9">
        <f>'Project Information'!C163</f>
        <v>2023</v>
      </c>
      <c r="D150" s="9">
        <f>'Project Information'!E163</f>
        <v>2028</v>
      </c>
      <c r="F150" s="115"/>
      <c r="G150" s="241">
        <f>IF($C150&lt;=G$13,IF($D150&lt;=G$13,1,'Project Information'!$D163),0)</f>
        <v>0</v>
      </c>
      <c r="H150" s="241">
        <f>IF($C150&lt;=H$13,IF($D150&lt;=H$13,1,'Project Information'!$D163),0)</f>
        <v>0</v>
      </c>
      <c r="I150" s="241">
        <f>IF($C150&lt;=I$13,IF($D150&lt;=I$13,1,'Project Information'!$D163),0)</f>
        <v>0</v>
      </c>
      <c r="J150" s="241">
        <f>IF($C150&lt;=J$13,IF($D150&lt;=J$13,1,'Project Information'!$D163),0)</f>
        <v>0</v>
      </c>
      <c r="K150" s="241">
        <f>IF($C150&lt;=K$13,IF($D150&lt;=K$13,1,'Project Information'!$D163),0)</f>
        <v>0</v>
      </c>
      <c r="L150" s="241">
        <f>IF($C150&lt;=L$13,IF($D150&lt;=L$13,1,'Project Information'!$D163),0)</f>
        <v>0</v>
      </c>
      <c r="M150" s="241">
        <f>IF($C150&lt;=M$13,IF($D150&lt;=M$13,1,'Project Information'!$D163),0)</f>
        <v>0.5</v>
      </c>
      <c r="N150" s="241">
        <f>IF($C150&lt;=N$13,IF($D150&lt;=N$13,1,'Project Information'!$D163),0)</f>
        <v>0.5</v>
      </c>
      <c r="O150" s="241">
        <f>IF($C150&lt;=O$13,IF($D150&lt;=O$13,1,'Project Information'!$D163),0)</f>
        <v>0.5</v>
      </c>
      <c r="P150" s="241">
        <f>IF($C150&lt;=P$13,IF($D150&lt;=P$13,1,'Project Information'!$D163),0)</f>
        <v>0.5</v>
      </c>
      <c r="Q150" s="241">
        <f>IF($C150&lt;=Q$13,IF($D150&lt;=Q$13,1,'Project Information'!$D163),0)</f>
        <v>0.5</v>
      </c>
      <c r="R150" s="241">
        <f>IF($C150&lt;=R$13,IF($D150&lt;=R$13,1,'Project Information'!$D163),0)</f>
        <v>1</v>
      </c>
      <c r="S150" s="241">
        <f>IF($C150&lt;=S$13,IF($D150&lt;=S$13,1,'Project Information'!$D163),0)</f>
        <v>1</v>
      </c>
      <c r="T150" s="241">
        <f>IF($C150&lt;=T$13,IF($D150&lt;=T$13,1,'Project Information'!$D163),0)</f>
        <v>1</v>
      </c>
      <c r="U150" s="241">
        <f>IF($C150&lt;=U$13,IF($D150&lt;=U$13,1,'Project Information'!$D163),0)</f>
        <v>1</v>
      </c>
      <c r="V150" s="241">
        <f>IF($C150&lt;=V$13,IF($D150&lt;=V$13,1,'Project Information'!$D163),0)</f>
        <v>1</v>
      </c>
      <c r="W150" s="241">
        <f>IF($C150&lt;=W$13,IF($D150&lt;=W$13,1,'Project Information'!$D163),0)</f>
        <v>1</v>
      </c>
      <c r="X150" s="241">
        <f>IF($C150&lt;=X$13,IF($D150&lt;=X$13,1,'Project Information'!$D163),0)</f>
        <v>1</v>
      </c>
      <c r="Y150" s="241">
        <f>IF($C150&lt;=Y$13,IF($D150&lt;=Y$13,1,'Project Information'!$D163),0)</f>
        <v>1</v>
      </c>
      <c r="Z150" s="241">
        <f>IF($C150&lt;=Z$13,IF($D150&lt;=Z$13,1,'Project Information'!$D163),0)</f>
        <v>1</v>
      </c>
      <c r="AA150" s="241">
        <f>IF($C150&lt;=AA$13,IF($D150&lt;=AA$13,1,'Project Information'!$D163),0)</f>
        <v>1</v>
      </c>
      <c r="AB150" s="241">
        <f>IF($C150&lt;=AB$13,IF($D150&lt;=AB$13,1,'Project Information'!$D163),0)</f>
        <v>1</v>
      </c>
      <c r="AC150" s="241">
        <f>IF($C150&lt;=AC$13,IF($D150&lt;=AC$13,1,'Project Information'!$D163),0)</f>
        <v>1</v>
      </c>
      <c r="AD150" s="241">
        <f>IF($C150&lt;=AD$13,IF($D150&lt;=AD$13,1,'Project Information'!$D163),0)</f>
        <v>1</v>
      </c>
      <c r="AE150" s="241">
        <f>IF($C150&lt;=AE$13,IF($D150&lt;=AE$13,1,'Project Information'!$D163),0)</f>
        <v>1</v>
      </c>
      <c r="AF150" s="54"/>
    </row>
    <row r="151" spans="1:32">
      <c r="A151" s="99" t="s">
        <v>185</v>
      </c>
      <c r="B151" s="28"/>
      <c r="C151" s="2"/>
      <c r="D151" s="2"/>
      <c r="F151" s="115"/>
      <c r="G151" s="242">
        <f>SUM(G149:G150)</f>
        <v>0</v>
      </c>
      <c r="H151" s="242">
        <f t="shared" ref="H151:AE151" si="62">SUM(H149:H150)</f>
        <v>0</v>
      </c>
      <c r="I151" s="242">
        <f t="shared" si="62"/>
        <v>0</v>
      </c>
      <c r="J151" s="242">
        <f t="shared" si="62"/>
        <v>0</v>
      </c>
      <c r="K151" s="242">
        <f t="shared" si="62"/>
        <v>0</v>
      </c>
      <c r="L151" s="242">
        <f t="shared" si="62"/>
        <v>0</v>
      </c>
      <c r="M151" s="242">
        <f t="shared" si="62"/>
        <v>1</v>
      </c>
      <c r="N151" s="242">
        <f t="shared" si="62"/>
        <v>1</v>
      </c>
      <c r="O151" s="242">
        <f t="shared" si="62"/>
        <v>1</v>
      </c>
      <c r="P151" s="242">
        <f t="shared" si="62"/>
        <v>1</v>
      </c>
      <c r="Q151" s="242">
        <f t="shared" si="62"/>
        <v>1</v>
      </c>
      <c r="R151" s="242">
        <f t="shared" si="62"/>
        <v>2</v>
      </c>
      <c r="S151" s="242">
        <f t="shared" si="62"/>
        <v>2</v>
      </c>
      <c r="T151" s="242">
        <f t="shared" si="62"/>
        <v>2</v>
      </c>
      <c r="U151" s="242">
        <f t="shared" si="62"/>
        <v>2</v>
      </c>
      <c r="V151" s="242">
        <f t="shared" si="62"/>
        <v>2</v>
      </c>
      <c r="W151" s="242">
        <f t="shared" si="62"/>
        <v>2</v>
      </c>
      <c r="X151" s="242">
        <f t="shared" si="62"/>
        <v>2</v>
      </c>
      <c r="Y151" s="242">
        <f t="shared" si="62"/>
        <v>2</v>
      </c>
      <c r="Z151" s="242">
        <f t="shared" si="62"/>
        <v>2</v>
      </c>
      <c r="AA151" s="242">
        <f t="shared" si="62"/>
        <v>2</v>
      </c>
      <c r="AB151" s="242">
        <f t="shared" si="62"/>
        <v>2</v>
      </c>
      <c r="AC151" s="242">
        <f t="shared" si="62"/>
        <v>2</v>
      </c>
      <c r="AD151" s="242">
        <f t="shared" si="62"/>
        <v>2</v>
      </c>
      <c r="AE151" s="242">
        <f t="shared" si="62"/>
        <v>2</v>
      </c>
      <c r="AF151" s="54"/>
    </row>
    <row r="152" spans="1:32">
      <c r="A152" s="100" t="s">
        <v>0</v>
      </c>
      <c r="F152" s="115"/>
      <c r="G152" s="244">
        <f>SUM(G147,G151)</f>
        <v>0</v>
      </c>
      <c r="H152" s="244">
        <f t="shared" ref="H152:AE152" si="63">SUM(H147,H151)</f>
        <v>0</v>
      </c>
      <c r="I152" s="244">
        <f t="shared" si="63"/>
        <v>0</v>
      </c>
      <c r="J152" s="244">
        <f t="shared" si="63"/>
        <v>0</v>
      </c>
      <c r="K152" s="244">
        <f t="shared" si="63"/>
        <v>0</v>
      </c>
      <c r="L152" s="244">
        <f t="shared" si="63"/>
        <v>0</v>
      </c>
      <c r="M152" s="244">
        <f t="shared" si="63"/>
        <v>5</v>
      </c>
      <c r="N152" s="244">
        <f t="shared" si="63"/>
        <v>5</v>
      </c>
      <c r="O152" s="244">
        <f t="shared" si="63"/>
        <v>5</v>
      </c>
      <c r="P152" s="244">
        <f t="shared" si="63"/>
        <v>5</v>
      </c>
      <c r="Q152" s="244">
        <f t="shared" si="63"/>
        <v>5</v>
      </c>
      <c r="R152" s="244">
        <f t="shared" si="63"/>
        <v>10</v>
      </c>
      <c r="S152" s="244">
        <f t="shared" si="63"/>
        <v>10</v>
      </c>
      <c r="T152" s="244">
        <f t="shared" si="63"/>
        <v>10</v>
      </c>
      <c r="U152" s="244">
        <f t="shared" si="63"/>
        <v>10</v>
      </c>
      <c r="V152" s="244">
        <f t="shared" si="63"/>
        <v>10</v>
      </c>
      <c r="W152" s="244">
        <f t="shared" si="63"/>
        <v>10</v>
      </c>
      <c r="X152" s="244">
        <f t="shared" si="63"/>
        <v>10</v>
      </c>
      <c r="Y152" s="244">
        <f t="shared" si="63"/>
        <v>10</v>
      </c>
      <c r="Z152" s="244">
        <f t="shared" si="63"/>
        <v>10</v>
      </c>
      <c r="AA152" s="244">
        <f t="shared" si="63"/>
        <v>10</v>
      </c>
      <c r="AB152" s="244">
        <f t="shared" si="63"/>
        <v>10</v>
      </c>
      <c r="AC152" s="244">
        <f t="shared" si="63"/>
        <v>10</v>
      </c>
      <c r="AD152" s="244">
        <f t="shared" si="63"/>
        <v>10</v>
      </c>
      <c r="AE152" s="244">
        <f t="shared" si="63"/>
        <v>10</v>
      </c>
      <c r="AF152" s="54"/>
    </row>
    <row r="153" spans="1:32">
      <c r="A153" s="100"/>
      <c r="G153" s="96"/>
      <c r="H153" s="96"/>
      <c r="I153" s="96"/>
      <c r="J153" s="96"/>
      <c r="K153" s="96"/>
      <c r="L153" s="96"/>
      <c r="M153" s="96"/>
      <c r="N153" s="96"/>
      <c r="O153" s="96"/>
      <c r="P153" s="96"/>
      <c r="Q153" s="96"/>
      <c r="R153" s="96"/>
      <c r="S153" s="96"/>
      <c r="T153" s="96"/>
      <c r="U153" s="96"/>
      <c r="V153" s="96"/>
      <c r="W153" s="96"/>
      <c r="X153" s="96"/>
      <c r="Y153" s="96"/>
      <c r="Z153" s="96"/>
      <c r="AA153" s="96"/>
      <c r="AB153" s="96"/>
      <c r="AC153" s="96"/>
      <c r="AD153" s="96"/>
      <c r="AE153" s="96"/>
    </row>
    <row r="154" spans="1:32" ht="15.75">
      <c r="A154" s="169" t="s">
        <v>154</v>
      </c>
      <c r="B154" s="91"/>
      <c r="C154" s="91"/>
      <c r="D154" s="91"/>
      <c r="E154" s="91"/>
      <c r="G154" s="54"/>
      <c r="H154" s="54"/>
      <c r="I154" s="54"/>
      <c r="J154" s="54"/>
      <c r="K154" s="54"/>
      <c r="L154" s="54"/>
      <c r="M154" s="54"/>
      <c r="N154" s="54"/>
      <c r="O154" s="54"/>
      <c r="P154" s="54"/>
      <c r="Q154" s="54"/>
      <c r="R154" s="54"/>
      <c r="S154" s="54"/>
      <c r="T154" s="54"/>
      <c r="U154" s="54"/>
      <c r="V154" s="54"/>
      <c r="W154" s="54"/>
      <c r="X154" s="54"/>
      <c r="Y154" s="54"/>
      <c r="Z154" s="54"/>
      <c r="AA154" s="54"/>
      <c r="AB154" s="54"/>
      <c r="AC154" s="54"/>
      <c r="AD154" s="54"/>
      <c r="AE154" s="54"/>
    </row>
    <row r="155" spans="1:32">
      <c r="A155" s="183"/>
      <c r="B155" s="11"/>
      <c r="C155" s="11"/>
      <c r="D155" s="11"/>
      <c r="E155" s="11"/>
      <c r="F155" s="11"/>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row>
    <row r="156" spans="1:32" s="11" customFormat="1">
      <c r="A156" s="29" t="s">
        <v>77</v>
      </c>
      <c r="B156" s="4" t="s">
        <v>78</v>
      </c>
      <c r="C156" s="301" t="s">
        <v>211</v>
      </c>
      <c r="D156" s="301"/>
      <c r="E156" s="9"/>
      <c r="F156" s="9"/>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row>
    <row r="157" spans="1:32">
      <c r="A157" s="29"/>
      <c r="B157" s="4"/>
      <c r="C157" s="211" t="s">
        <v>207</v>
      </c>
      <c r="D157" s="211" t="s">
        <v>210</v>
      </c>
      <c r="E157" s="211" t="s">
        <v>208</v>
      </c>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row>
    <row r="158" spans="1:32">
      <c r="A158" s="97" t="str">
        <f>A138</f>
        <v>Kay County Bridge Raises</v>
      </c>
      <c r="B158" s="89"/>
      <c r="C158" s="38" t="s">
        <v>209</v>
      </c>
      <c r="D158" s="38" t="s">
        <v>209</v>
      </c>
      <c r="E158" s="38" t="s">
        <v>209</v>
      </c>
      <c r="G158" s="26"/>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row>
    <row r="159" spans="1:32">
      <c r="A159" s="98">
        <f>A139</f>
        <v>14155</v>
      </c>
      <c r="B159" s="28" t="str">
        <f>B139</f>
        <v>Indian Road over I-35</v>
      </c>
      <c r="C159" s="141">
        <v>1</v>
      </c>
      <c r="D159" s="141">
        <v>5</v>
      </c>
      <c r="E159" s="9">
        <f>D159-C159</f>
        <v>4</v>
      </c>
      <c r="F159" s="83" t="s">
        <v>209</v>
      </c>
      <c r="G159" s="93">
        <f>IF(G139&gt;0,$E159,0)</f>
        <v>0</v>
      </c>
      <c r="H159" s="93">
        <f t="shared" ref="H159:AE166" si="64">IF(H139&gt;0,$E159,0)</f>
        <v>0</v>
      </c>
      <c r="I159" s="93">
        <f t="shared" si="64"/>
        <v>0</v>
      </c>
      <c r="J159" s="93">
        <f t="shared" si="64"/>
        <v>0</v>
      </c>
      <c r="K159" s="93">
        <f t="shared" si="64"/>
        <v>0</v>
      </c>
      <c r="L159" s="93">
        <f t="shared" si="64"/>
        <v>0</v>
      </c>
      <c r="M159" s="93">
        <f t="shared" si="64"/>
        <v>4</v>
      </c>
      <c r="N159" s="93">
        <f t="shared" si="64"/>
        <v>4</v>
      </c>
      <c r="O159" s="93">
        <f t="shared" si="64"/>
        <v>4</v>
      </c>
      <c r="P159" s="93">
        <f t="shared" si="64"/>
        <v>4</v>
      </c>
      <c r="Q159" s="93">
        <f t="shared" si="64"/>
        <v>4</v>
      </c>
      <c r="R159" s="93">
        <f t="shared" si="64"/>
        <v>4</v>
      </c>
      <c r="S159" s="93">
        <f t="shared" si="64"/>
        <v>4</v>
      </c>
      <c r="T159" s="93">
        <f t="shared" si="64"/>
        <v>4</v>
      </c>
      <c r="U159" s="93">
        <f t="shared" si="64"/>
        <v>4</v>
      </c>
      <c r="V159" s="93">
        <f t="shared" si="64"/>
        <v>4</v>
      </c>
      <c r="W159" s="93">
        <f t="shared" si="64"/>
        <v>4</v>
      </c>
      <c r="X159" s="93">
        <f t="shared" si="64"/>
        <v>4</v>
      </c>
      <c r="Y159" s="93">
        <f t="shared" si="64"/>
        <v>4</v>
      </c>
      <c r="Z159" s="93">
        <f t="shared" si="64"/>
        <v>4</v>
      </c>
      <c r="AA159" s="93">
        <f t="shared" si="64"/>
        <v>4</v>
      </c>
      <c r="AB159" s="93">
        <f t="shared" si="64"/>
        <v>4</v>
      </c>
      <c r="AC159" s="93">
        <f t="shared" si="64"/>
        <v>4</v>
      </c>
      <c r="AD159" s="93">
        <f t="shared" si="64"/>
        <v>4</v>
      </c>
      <c r="AE159" s="93">
        <f t="shared" si="64"/>
        <v>4</v>
      </c>
    </row>
    <row r="160" spans="1:32">
      <c r="A160" s="98">
        <f t="shared" ref="A160:B160" si="65">A140</f>
        <v>14429</v>
      </c>
      <c r="B160" s="28" t="str">
        <f t="shared" si="65"/>
        <v>North Avenue over I-35</v>
      </c>
      <c r="C160" s="141">
        <v>1</v>
      </c>
      <c r="D160" s="141">
        <v>3</v>
      </c>
      <c r="E160" s="9">
        <f t="shared" ref="E160:E166" si="66">D160-C160</f>
        <v>2</v>
      </c>
      <c r="F160" s="83" t="s">
        <v>209</v>
      </c>
      <c r="G160" s="93">
        <f t="shared" ref="G160:V166" si="67">IF(G140&gt;0,$E160,0)</f>
        <v>0</v>
      </c>
      <c r="H160" s="93">
        <f t="shared" si="67"/>
        <v>0</v>
      </c>
      <c r="I160" s="93">
        <f t="shared" si="67"/>
        <v>0</v>
      </c>
      <c r="J160" s="93">
        <f t="shared" si="67"/>
        <v>0</v>
      </c>
      <c r="K160" s="93">
        <f t="shared" si="67"/>
        <v>0</v>
      </c>
      <c r="L160" s="93">
        <f t="shared" si="67"/>
        <v>0</v>
      </c>
      <c r="M160" s="93">
        <f t="shared" si="67"/>
        <v>2</v>
      </c>
      <c r="N160" s="93">
        <f t="shared" si="67"/>
        <v>2</v>
      </c>
      <c r="O160" s="93">
        <f t="shared" si="67"/>
        <v>2</v>
      </c>
      <c r="P160" s="93">
        <f t="shared" si="67"/>
        <v>2</v>
      </c>
      <c r="Q160" s="93">
        <f t="shared" si="67"/>
        <v>2</v>
      </c>
      <c r="R160" s="93">
        <f t="shared" si="67"/>
        <v>2</v>
      </c>
      <c r="S160" s="93">
        <f t="shared" si="67"/>
        <v>2</v>
      </c>
      <c r="T160" s="93">
        <f t="shared" si="67"/>
        <v>2</v>
      </c>
      <c r="U160" s="93">
        <f t="shared" si="67"/>
        <v>2</v>
      </c>
      <c r="V160" s="93">
        <f t="shared" si="67"/>
        <v>2</v>
      </c>
      <c r="W160" s="93">
        <f t="shared" si="64"/>
        <v>2</v>
      </c>
      <c r="X160" s="93">
        <f t="shared" si="64"/>
        <v>2</v>
      </c>
      <c r="Y160" s="93">
        <f t="shared" si="64"/>
        <v>2</v>
      </c>
      <c r="Z160" s="93">
        <f t="shared" si="64"/>
        <v>2</v>
      </c>
      <c r="AA160" s="93">
        <f t="shared" si="64"/>
        <v>2</v>
      </c>
      <c r="AB160" s="93">
        <f t="shared" si="64"/>
        <v>2</v>
      </c>
      <c r="AC160" s="93">
        <f t="shared" si="64"/>
        <v>2</v>
      </c>
      <c r="AD160" s="93">
        <f t="shared" si="64"/>
        <v>2</v>
      </c>
      <c r="AE160" s="93">
        <f t="shared" si="64"/>
        <v>2</v>
      </c>
    </row>
    <row r="161" spans="1:31">
      <c r="A161" s="98">
        <f t="shared" ref="A161:B161" si="68">A141</f>
        <v>14435</v>
      </c>
      <c r="B161" s="28" t="str">
        <f t="shared" si="68"/>
        <v>Highland Avenue over I-35</v>
      </c>
      <c r="C161" s="141">
        <v>1</v>
      </c>
      <c r="D161" s="141">
        <v>3</v>
      </c>
      <c r="E161" s="9">
        <f t="shared" si="66"/>
        <v>2</v>
      </c>
      <c r="F161" s="83" t="s">
        <v>209</v>
      </c>
      <c r="G161" s="93">
        <f t="shared" si="67"/>
        <v>0</v>
      </c>
      <c r="H161" s="93">
        <f t="shared" si="64"/>
        <v>0</v>
      </c>
      <c r="I161" s="93">
        <f t="shared" si="64"/>
        <v>0</v>
      </c>
      <c r="J161" s="93">
        <f t="shared" si="64"/>
        <v>0</v>
      </c>
      <c r="K161" s="93">
        <f t="shared" si="64"/>
        <v>0</v>
      </c>
      <c r="L161" s="93">
        <f t="shared" si="64"/>
        <v>0</v>
      </c>
      <c r="M161" s="93">
        <f t="shared" si="64"/>
        <v>2</v>
      </c>
      <c r="N161" s="93">
        <f t="shared" si="64"/>
        <v>2</v>
      </c>
      <c r="O161" s="93">
        <f t="shared" si="64"/>
        <v>2</v>
      </c>
      <c r="P161" s="93">
        <f t="shared" si="64"/>
        <v>2</v>
      </c>
      <c r="Q161" s="93">
        <f t="shared" si="64"/>
        <v>2</v>
      </c>
      <c r="R161" s="93">
        <f t="shared" si="64"/>
        <v>2</v>
      </c>
      <c r="S161" s="93">
        <f t="shared" si="64"/>
        <v>2</v>
      </c>
      <c r="T161" s="93">
        <f t="shared" si="64"/>
        <v>2</v>
      </c>
      <c r="U161" s="93">
        <f t="shared" si="64"/>
        <v>2</v>
      </c>
      <c r="V161" s="93">
        <f t="shared" si="64"/>
        <v>2</v>
      </c>
      <c r="W161" s="93">
        <f t="shared" si="64"/>
        <v>2</v>
      </c>
      <c r="X161" s="93">
        <f t="shared" si="64"/>
        <v>2</v>
      </c>
      <c r="Y161" s="93">
        <f t="shared" si="64"/>
        <v>2</v>
      </c>
      <c r="Z161" s="93">
        <f t="shared" si="64"/>
        <v>2</v>
      </c>
      <c r="AA161" s="93">
        <f t="shared" si="64"/>
        <v>2</v>
      </c>
      <c r="AB161" s="93">
        <f t="shared" si="64"/>
        <v>2</v>
      </c>
      <c r="AC161" s="93">
        <f t="shared" si="64"/>
        <v>2</v>
      </c>
      <c r="AD161" s="93">
        <f t="shared" si="64"/>
        <v>2</v>
      </c>
      <c r="AE161" s="93">
        <f t="shared" si="64"/>
        <v>2</v>
      </c>
    </row>
    <row r="162" spans="1:31">
      <c r="A162" s="98">
        <f t="shared" ref="A162:B162" si="69">A142</f>
        <v>14437</v>
      </c>
      <c r="B162" s="28" t="str">
        <f t="shared" si="69"/>
        <v>Hartford Avenue over I-35</v>
      </c>
      <c r="C162" s="141">
        <v>1</v>
      </c>
      <c r="D162" s="141">
        <v>5</v>
      </c>
      <c r="E162" s="9">
        <f t="shared" si="66"/>
        <v>4</v>
      </c>
      <c r="F162" s="83" t="s">
        <v>209</v>
      </c>
      <c r="G162" s="93">
        <f t="shared" si="67"/>
        <v>0</v>
      </c>
      <c r="H162" s="93">
        <f t="shared" si="64"/>
        <v>0</v>
      </c>
      <c r="I162" s="93">
        <f t="shared" si="64"/>
        <v>0</v>
      </c>
      <c r="J162" s="93">
        <f t="shared" si="64"/>
        <v>0</v>
      </c>
      <c r="K162" s="93">
        <f t="shared" si="64"/>
        <v>0</v>
      </c>
      <c r="L162" s="93">
        <f t="shared" si="64"/>
        <v>0</v>
      </c>
      <c r="M162" s="93">
        <f t="shared" si="64"/>
        <v>4</v>
      </c>
      <c r="N162" s="93">
        <f t="shared" si="64"/>
        <v>4</v>
      </c>
      <c r="O162" s="93">
        <f t="shared" si="64"/>
        <v>4</v>
      </c>
      <c r="P162" s="93">
        <f t="shared" si="64"/>
        <v>4</v>
      </c>
      <c r="Q162" s="93">
        <f t="shared" si="64"/>
        <v>4</v>
      </c>
      <c r="R162" s="93">
        <f t="shared" si="64"/>
        <v>4</v>
      </c>
      <c r="S162" s="93">
        <f t="shared" si="64"/>
        <v>4</v>
      </c>
      <c r="T162" s="93">
        <f t="shared" si="64"/>
        <v>4</v>
      </c>
      <c r="U162" s="93">
        <f t="shared" si="64"/>
        <v>4</v>
      </c>
      <c r="V162" s="93">
        <f t="shared" si="64"/>
        <v>4</v>
      </c>
      <c r="W162" s="93">
        <f t="shared" si="64"/>
        <v>4</v>
      </c>
      <c r="X162" s="93">
        <f t="shared" si="64"/>
        <v>4</v>
      </c>
      <c r="Y162" s="93">
        <f t="shared" si="64"/>
        <v>4</v>
      </c>
      <c r="Z162" s="93">
        <f t="shared" si="64"/>
        <v>4</v>
      </c>
      <c r="AA162" s="93">
        <f t="shared" si="64"/>
        <v>4</v>
      </c>
      <c r="AB162" s="93">
        <f t="shared" si="64"/>
        <v>4</v>
      </c>
      <c r="AC162" s="93">
        <f t="shared" si="64"/>
        <v>4</v>
      </c>
      <c r="AD162" s="93">
        <f t="shared" si="64"/>
        <v>4</v>
      </c>
      <c r="AE162" s="93">
        <f t="shared" si="64"/>
        <v>4</v>
      </c>
    </row>
    <row r="163" spans="1:31">
      <c r="A163" s="98">
        <f t="shared" ref="A163:B163" si="70">A143</f>
        <v>15145</v>
      </c>
      <c r="B163" s="28" t="str">
        <f t="shared" si="70"/>
        <v>Coleman Road over I-35</v>
      </c>
      <c r="C163" s="141">
        <v>1</v>
      </c>
      <c r="D163" s="141">
        <v>3</v>
      </c>
      <c r="E163" s="9">
        <f t="shared" si="66"/>
        <v>2</v>
      </c>
      <c r="F163" s="83" t="s">
        <v>209</v>
      </c>
      <c r="G163" s="93">
        <f t="shared" si="67"/>
        <v>0</v>
      </c>
      <c r="H163" s="93">
        <f t="shared" si="64"/>
        <v>0</v>
      </c>
      <c r="I163" s="93">
        <f t="shared" si="64"/>
        <v>0</v>
      </c>
      <c r="J163" s="93">
        <f t="shared" si="64"/>
        <v>0</v>
      </c>
      <c r="K163" s="93">
        <f t="shared" si="64"/>
        <v>0</v>
      </c>
      <c r="L163" s="93">
        <f t="shared" si="64"/>
        <v>0</v>
      </c>
      <c r="M163" s="93">
        <f t="shared" si="64"/>
        <v>2</v>
      </c>
      <c r="N163" s="93">
        <f t="shared" si="64"/>
        <v>2</v>
      </c>
      <c r="O163" s="93">
        <f t="shared" si="64"/>
        <v>2</v>
      </c>
      <c r="P163" s="93">
        <f t="shared" si="64"/>
        <v>2</v>
      </c>
      <c r="Q163" s="93">
        <f t="shared" si="64"/>
        <v>2</v>
      </c>
      <c r="R163" s="93">
        <f t="shared" si="64"/>
        <v>2</v>
      </c>
      <c r="S163" s="93">
        <f t="shared" si="64"/>
        <v>2</v>
      </c>
      <c r="T163" s="93">
        <f t="shared" si="64"/>
        <v>2</v>
      </c>
      <c r="U163" s="93">
        <f t="shared" si="64"/>
        <v>2</v>
      </c>
      <c r="V163" s="93">
        <f t="shared" si="64"/>
        <v>2</v>
      </c>
      <c r="W163" s="93">
        <f t="shared" si="64"/>
        <v>2</v>
      </c>
      <c r="X163" s="93">
        <f t="shared" si="64"/>
        <v>2</v>
      </c>
      <c r="Y163" s="93">
        <f t="shared" si="64"/>
        <v>2</v>
      </c>
      <c r="Z163" s="93">
        <f t="shared" si="64"/>
        <v>2</v>
      </c>
      <c r="AA163" s="93">
        <f t="shared" si="64"/>
        <v>2</v>
      </c>
      <c r="AB163" s="93">
        <f t="shared" si="64"/>
        <v>2</v>
      </c>
      <c r="AC163" s="93">
        <f t="shared" si="64"/>
        <v>2</v>
      </c>
      <c r="AD163" s="93">
        <f t="shared" si="64"/>
        <v>2</v>
      </c>
      <c r="AE163" s="93">
        <f t="shared" si="64"/>
        <v>2</v>
      </c>
    </row>
    <row r="164" spans="1:31">
      <c r="A164" s="98">
        <f t="shared" ref="A164:B164" si="71">A144</f>
        <v>15146</v>
      </c>
      <c r="B164" s="28" t="str">
        <f t="shared" si="71"/>
        <v>Chrysler Avenue over I-35</v>
      </c>
      <c r="C164" s="141">
        <v>1</v>
      </c>
      <c r="D164" s="141">
        <v>5</v>
      </c>
      <c r="E164" s="9">
        <f t="shared" si="66"/>
        <v>4</v>
      </c>
      <c r="F164" s="83" t="s">
        <v>209</v>
      </c>
      <c r="G164" s="93">
        <f t="shared" si="67"/>
        <v>0</v>
      </c>
      <c r="H164" s="93">
        <f t="shared" si="64"/>
        <v>0</v>
      </c>
      <c r="I164" s="93">
        <f t="shared" si="64"/>
        <v>0</v>
      </c>
      <c r="J164" s="93">
        <f t="shared" si="64"/>
        <v>0</v>
      </c>
      <c r="K164" s="93">
        <f t="shared" si="64"/>
        <v>0</v>
      </c>
      <c r="L164" s="93">
        <f t="shared" si="64"/>
        <v>0</v>
      </c>
      <c r="M164" s="93">
        <f t="shared" si="64"/>
        <v>4</v>
      </c>
      <c r="N164" s="93">
        <f t="shared" si="64"/>
        <v>4</v>
      </c>
      <c r="O164" s="93">
        <f t="shared" si="64"/>
        <v>4</v>
      </c>
      <c r="P164" s="93">
        <f t="shared" si="64"/>
        <v>4</v>
      </c>
      <c r="Q164" s="93">
        <f t="shared" si="64"/>
        <v>4</v>
      </c>
      <c r="R164" s="93">
        <f t="shared" si="64"/>
        <v>4</v>
      </c>
      <c r="S164" s="93">
        <f t="shared" si="64"/>
        <v>4</v>
      </c>
      <c r="T164" s="93">
        <f t="shared" si="64"/>
        <v>4</v>
      </c>
      <c r="U164" s="93">
        <f t="shared" si="64"/>
        <v>4</v>
      </c>
      <c r="V164" s="93">
        <f t="shared" si="64"/>
        <v>4</v>
      </c>
      <c r="W164" s="93">
        <f t="shared" si="64"/>
        <v>4</v>
      </c>
      <c r="X164" s="93">
        <f t="shared" si="64"/>
        <v>4</v>
      </c>
      <c r="Y164" s="93">
        <f t="shared" si="64"/>
        <v>4</v>
      </c>
      <c r="Z164" s="93">
        <f t="shared" si="64"/>
        <v>4</v>
      </c>
      <c r="AA164" s="93">
        <f t="shared" si="64"/>
        <v>4</v>
      </c>
      <c r="AB164" s="93">
        <f t="shared" si="64"/>
        <v>4</v>
      </c>
      <c r="AC164" s="93">
        <f t="shared" si="64"/>
        <v>4</v>
      </c>
      <c r="AD164" s="93">
        <f t="shared" si="64"/>
        <v>4</v>
      </c>
      <c r="AE164" s="93">
        <f t="shared" si="64"/>
        <v>4</v>
      </c>
    </row>
    <row r="165" spans="1:31">
      <c r="A165" s="98">
        <f t="shared" ref="A165:B165" si="72">A145</f>
        <v>15147</v>
      </c>
      <c r="B165" s="28" t="str">
        <f t="shared" si="72"/>
        <v>Ferguson Avenue over I-35</v>
      </c>
      <c r="C165" s="141">
        <v>1</v>
      </c>
      <c r="D165" s="141">
        <v>3</v>
      </c>
      <c r="E165" s="9">
        <f t="shared" si="66"/>
        <v>2</v>
      </c>
      <c r="F165" s="83" t="s">
        <v>209</v>
      </c>
      <c r="G165" s="93">
        <f t="shared" si="67"/>
        <v>0</v>
      </c>
      <c r="H165" s="93">
        <f t="shared" si="64"/>
        <v>0</v>
      </c>
      <c r="I165" s="93">
        <f t="shared" si="64"/>
        <v>0</v>
      </c>
      <c r="J165" s="93">
        <f t="shared" si="64"/>
        <v>0</v>
      </c>
      <c r="K165" s="93">
        <f t="shared" si="64"/>
        <v>0</v>
      </c>
      <c r="L165" s="93">
        <f t="shared" si="64"/>
        <v>0</v>
      </c>
      <c r="M165" s="93">
        <f t="shared" si="64"/>
        <v>2</v>
      </c>
      <c r="N165" s="93">
        <f t="shared" si="64"/>
        <v>2</v>
      </c>
      <c r="O165" s="93">
        <f t="shared" si="64"/>
        <v>2</v>
      </c>
      <c r="P165" s="93">
        <f t="shared" si="64"/>
        <v>2</v>
      </c>
      <c r="Q165" s="93">
        <f t="shared" si="64"/>
        <v>2</v>
      </c>
      <c r="R165" s="93">
        <f t="shared" si="64"/>
        <v>2</v>
      </c>
      <c r="S165" s="93">
        <f t="shared" si="64"/>
        <v>2</v>
      </c>
      <c r="T165" s="93">
        <f t="shared" si="64"/>
        <v>2</v>
      </c>
      <c r="U165" s="93">
        <f t="shared" si="64"/>
        <v>2</v>
      </c>
      <c r="V165" s="93">
        <f t="shared" si="64"/>
        <v>2</v>
      </c>
      <c r="W165" s="93">
        <f t="shared" si="64"/>
        <v>2</v>
      </c>
      <c r="X165" s="93">
        <f t="shared" si="64"/>
        <v>2</v>
      </c>
      <c r="Y165" s="93">
        <f t="shared" si="64"/>
        <v>2</v>
      </c>
      <c r="Z165" s="93">
        <f t="shared" si="64"/>
        <v>2</v>
      </c>
      <c r="AA165" s="93">
        <f t="shared" si="64"/>
        <v>2</v>
      </c>
      <c r="AB165" s="93">
        <f t="shared" si="64"/>
        <v>2</v>
      </c>
      <c r="AC165" s="93">
        <f t="shared" si="64"/>
        <v>2</v>
      </c>
      <c r="AD165" s="93">
        <f t="shared" si="64"/>
        <v>2</v>
      </c>
      <c r="AE165" s="93">
        <f t="shared" si="64"/>
        <v>2</v>
      </c>
    </row>
    <row r="166" spans="1:31">
      <c r="A166" s="98">
        <f t="shared" ref="A166:B166" si="73">A146</f>
        <v>15149</v>
      </c>
      <c r="B166" s="28" t="str">
        <f t="shared" si="73"/>
        <v>Adobe Road over I-35</v>
      </c>
      <c r="C166" s="141">
        <v>1</v>
      </c>
      <c r="D166" s="141">
        <v>3</v>
      </c>
      <c r="E166" s="9">
        <f t="shared" si="66"/>
        <v>2</v>
      </c>
      <c r="F166" s="83" t="s">
        <v>209</v>
      </c>
      <c r="G166" s="93">
        <f t="shared" si="67"/>
        <v>0</v>
      </c>
      <c r="H166" s="93">
        <f t="shared" si="64"/>
        <v>0</v>
      </c>
      <c r="I166" s="93">
        <f t="shared" si="64"/>
        <v>0</v>
      </c>
      <c r="J166" s="93">
        <f t="shared" si="64"/>
        <v>0</v>
      </c>
      <c r="K166" s="93">
        <f t="shared" si="64"/>
        <v>0</v>
      </c>
      <c r="L166" s="93">
        <f t="shared" si="64"/>
        <v>0</v>
      </c>
      <c r="M166" s="93">
        <f t="shared" si="64"/>
        <v>2</v>
      </c>
      <c r="N166" s="93">
        <f t="shared" si="64"/>
        <v>2</v>
      </c>
      <c r="O166" s="93">
        <f t="shared" si="64"/>
        <v>2</v>
      </c>
      <c r="P166" s="93">
        <f t="shared" si="64"/>
        <v>2</v>
      </c>
      <c r="Q166" s="93">
        <f t="shared" si="64"/>
        <v>2</v>
      </c>
      <c r="R166" s="93">
        <f t="shared" si="64"/>
        <v>2</v>
      </c>
      <c r="S166" s="93">
        <f t="shared" si="64"/>
        <v>2</v>
      </c>
      <c r="T166" s="93">
        <f t="shared" si="64"/>
        <v>2</v>
      </c>
      <c r="U166" s="93">
        <f t="shared" si="64"/>
        <v>2</v>
      </c>
      <c r="V166" s="93">
        <f t="shared" si="64"/>
        <v>2</v>
      </c>
      <c r="W166" s="93">
        <f t="shared" si="64"/>
        <v>2</v>
      </c>
      <c r="X166" s="93">
        <f t="shared" si="64"/>
        <v>2</v>
      </c>
      <c r="Y166" s="93">
        <f t="shared" si="64"/>
        <v>2</v>
      </c>
      <c r="Z166" s="93">
        <f t="shared" si="64"/>
        <v>2</v>
      </c>
      <c r="AA166" s="93">
        <f t="shared" si="64"/>
        <v>2</v>
      </c>
      <c r="AB166" s="93">
        <f t="shared" si="64"/>
        <v>2</v>
      </c>
      <c r="AC166" s="93">
        <f t="shared" si="64"/>
        <v>2</v>
      </c>
      <c r="AD166" s="93">
        <f t="shared" si="64"/>
        <v>2</v>
      </c>
      <c r="AE166" s="93">
        <f t="shared" si="64"/>
        <v>2</v>
      </c>
    </row>
    <row r="167" spans="1:31">
      <c r="A167" s="99" t="s">
        <v>185</v>
      </c>
      <c r="B167" s="28"/>
      <c r="C167" s="142"/>
      <c r="D167" s="142"/>
      <c r="F167" s="83" t="s">
        <v>209</v>
      </c>
      <c r="G167" s="95">
        <f>SUM(G159:G166)</f>
        <v>0</v>
      </c>
      <c r="H167" s="95">
        <f t="shared" ref="H167:AE167" si="74">SUM(H159:H166)</f>
        <v>0</v>
      </c>
      <c r="I167" s="95">
        <f t="shared" si="74"/>
        <v>0</v>
      </c>
      <c r="J167" s="95">
        <f t="shared" si="74"/>
        <v>0</v>
      </c>
      <c r="K167" s="95">
        <f t="shared" si="74"/>
        <v>0</v>
      </c>
      <c r="L167" s="95">
        <f t="shared" si="74"/>
        <v>0</v>
      </c>
      <c r="M167" s="95">
        <f t="shared" si="74"/>
        <v>22</v>
      </c>
      <c r="N167" s="95">
        <f t="shared" si="74"/>
        <v>22</v>
      </c>
      <c r="O167" s="95">
        <f t="shared" si="74"/>
        <v>22</v>
      </c>
      <c r="P167" s="95">
        <f t="shared" si="74"/>
        <v>22</v>
      </c>
      <c r="Q167" s="95">
        <f t="shared" si="74"/>
        <v>22</v>
      </c>
      <c r="R167" s="95">
        <f t="shared" si="74"/>
        <v>22</v>
      </c>
      <c r="S167" s="95">
        <f t="shared" si="74"/>
        <v>22</v>
      </c>
      <c r="T167" s="95">
        <f t="shared" si="74"/>
        <v>22</v>
      </c>
      <c r="U167" s="95">
        <f t="shared" si="74"/>
        <v>22</v>
      </c>
      <c r="V167" s="95">
        <f t="shared" si="74"/>
        <v>22</v>
      </c>
      <c r="W167" s="95">
        <f t="shared" si="74"/>
        <v>22</v>
      </c>
      <c r="X167" s="95">
        <f t="shared" si="74"/>
        <v>22</v>
      </c>
      <c r="Y167" s="95">
        <f t="shared" si="74"/>
        <v>22</v>
      </c>
      <c r="Z167" s="95">
        <f t="shared" si="74"/>
        <v>22</v>
      </c>
      <c r="AA167" s="95">
        <f t="shared" si="74"/>
        <v>22</v>
      </c>
      <c r="AB167" s="95">
        <f t="shared" si="74"/>
        <v>22</v>
      </c>
      <c r="AC167" s="95">
        <f t="shared" si="74"/>
        <v>22</v>
      </c>
      <c r="AD167" s="95">
        <f t="shared" si="74"/>
        <v>22</v>
      </c>
      <c r="AE167" s="95">
        <f t="shared" si="74"/>
        <v>22</v>
      </c>
    </row>
    <row r="168" spans="1:31">
      <c r="A168" s="97" t="str">
        <f>A148</f>
        <v>Kay County Bridge Reconstructions</v>
      </c>
      <c r="B168" s="89"/>
      <c r="C168" s="142"/>
      <c r="D168" s="142"/>
      <c r="F168" s="83"/>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spans="1:31">
      <c r="A169" s="98">
        <f>'Project Information'!$A$26</f>
        <v>14408</v>
      </c>
      <c r="B169" s="28" t="str">
        <f>'Project Information'!$B$26</f>
        <v>I-35 SB over US 60</v>
      </c>
      <c r="C169" s="141">
        <v>11.5</v>
      </c>
      <c r="D169" s="141">
        <v>18.5</v>
      </c>
      <c r="E169" s="9">
        <f t="shared" ref="E169:E170" si="75">D169-C169</f>
        <v>7</v>
      </c>
      <c r="F169" s="83" t="s">
        <v>209</v>
      </c>
      <c r="G169" s="93">
        <f>IF(G149&gt;0,$E169,0)</f>
        <v>0</v>
      </c>
      <c r="H169" s="93">
        <f t="shared" ref="H169:AE169" si="76">IF(H149&gt;0,$E169,0)</f>
        <v>0</v>
      </c>
      <c r="I169" s="93">
        <f t="shared" si="76"/>
        <v>0</v>
      </c>
      <c r="J169" s="93">
        <f t="shared" si="76"/>
        <v>0</v>
      </c>
      <c r="K169" s="93">
        <f t="shared" si="76"/>
        <v>0</v>
      </c>
      <c r="L169" s="93">
        <f t="shared" si="76"/>
        <v>0</v>
      </c>
      <c r="M169" s="93">
        <f t="shared" si="76"/>
        <v>7</v>
      </c>
      <c r="N169" s="93">
        <f t="shared" si="76"/>
        <v>7</v>
      </c>
      <c r="O169" s="93">
        <f t="shared" si="76"/>
        <v>7</v>
      </c>
      <c r="P169" s="93">
        <f t="shared" si="76"/>
        <v>7</v>
      </c>
      <c r="Q169" s="93">
        <f t="shared" si="76"/>
        <v>7</v>
      </c>
      <c r="R169" s="93">
        <f t="shared" si="76"/>
        <v>7</v>
      </c>
      <c r="S169" s="93">
        <f t="shared" si="76"/>
        <v>7</v>
      </c>
      <c r="T169" s="93">
        <f t="shared" si="76"/>
        <v>7</v>
      </c>
      <c r="U169" s="93">
        <f t="shared" si="76"/>
        <v>7</v>
      </c>
      <c r="V169" s="93">
        <f t="shared" si="76"/>
        <v>7</v>
      </c>
      <c r="W169" s="93">
        <f t="shared" si="76"/>
        <v>7</v>
      </c>
      <c r="X169" s="93">
        <f t="shared" si="76"/>
        <v>7</v>
      </c>
      <c r="Y169" s="93">
        <f t="shared" si="76"/>
        <v>7</v>
      </c>
      <c r="Z169" s="93">
        <f t="shared" si="76"/>
        <v>7</v>
      </c>
      <c r="AA169" s="93">
        <f t="shared" si="76"/>
        <v>7</v>
      </c>
      <c r="AB169" s="93">
        <f t="shared" si="76"/>
        <v>7</v>
      </c>
      <c r="AC169" s="93">
        <f t="shared" si="76"/>
        <v>7</v>
      </c>
      <c r="AD169" s="93">
        <f t="shared" si="76"/>
        <v>7</v>
      </c>
      <c r="AE169" s="93">
        <f t="shared" si="76"/>
        <v>7</v>
      </c>
    </row>
    <row r="170" spans="1:31">
      <c r="A170" s="98">
        <f>'Project Information'!$A$27</f>
        <v>14409</v>
      </c>
      <c r="B170" s="28" t="str">
        <f>'Project Information'!$B$27</f>
        <v>I-35 NB over US 60</v>
      </c>
      <c r="C170" s="141">
        <v>11.5</v>
      </c>
      <c r="D170" s="141">
        <v>18.5</v>
      </c>
      <c r="E170" s="9">
        <f t="shared" si="75"/>
        <v>7</v>
      </c>
      <c r="F170" s="83" t="s">
        <v>209</v>
      </c>
      <c r="G170" s="93">
        <f t="shared" ref="G170:AE170" si="77">IF(G150&gt;0,$E170,0)</f>
        <v>0</v>
      </c>
      <c r="H170" s="93">
        <f t="shared" si="77"/>
        <v>0</v>
      </c>
      <c r="I170" s="93">
        <f t="shared" si="77"/>
        <v>0</v>
      </c>
      <c r="J170" s="93">
        <f t="shared" si="77"/>
        <v>0</v>
      </c>
      <c r="K170" s="93">
        <f t="shared" si="77"/>
        <v>0</v>
      </c>
      <c r="L170" s="93">
        <f t="shared" si="77"/>
        <v>0</v>
      </c>
      <c r="M170" s="93">
        <f t="shared" si="77"/>
        <v>7</v>
      </c>
      <c r="N170" s="93">
        <f t="shared" si="77"/>
        <v>7</v>
      </c>
      <c r="O170" s="93">
        <f t="shared" si="77"/>
        <v>7</v>
      </c>
      <c r="P170" s="93">
        <f t="shared" si="77"/>
        <v>7</v>
      </c>
      <c r="Q170" s="93">
        <f t="shared" si="77"/>
        <v>7</v>
      </c>
      <c r="R170" s="93">
        <f t="shared" si="77"/>
        <v>7</v>
      </c>
      <c r="S170" s="93">
        <f t="shared" si="77"/>
        <v>7</v>
      </c>
      <c r="T170" s="93">
        <f t="shared" si="77"/>
        <v>7</v>
      </c>
      <c r="U170" s="93">
        <f t="shared" si="77"/>
        <v>7</v>
      </c>
      <c r="V170" s="93">
        <f t="shared" si="77"/>
        <v>7</v>
      </c>
      <c r="W170" s="93">
        <f t="shared" si="77"/>
        <v>7</v>
      </c>
      <c r="X170" s="93">
        <f t="shared" si="77"/>
        <v>7</v>
      </c>
      <c r="Y170" s="93">
        <f t="shared" si="77"/>
        <v>7</v>
      </c>
      <c r="Z170" s="93">
        <f t="shared" si="77"/>
        <v>7</v>
      </c>
      <c r="AA170" s="93">
        <f t="shared" si="77"/>
        <v>7</v>
      </c>
      <c r="AB170" s="93">
        <f t="shared" si="77"/>
        <v>7</v>
      </c>
      <c r="AC170" s="93">
        <f t="shared" si="77"/>
        <v>7</v>
      </c>
      <c r="AD170" s="93">
        <f t="shared" si="77"/>
        <v>7</v>
      </c>
      <c r="AE170" s="93">
        <f t="shared" si="77"/>
        <v>7</v>
      </c>
    </row>
    <row r="171" spans="1:31">
      <c r="A171" s="99" t="s">
        <v>185</v>
      </c>
      <c r="B171" s="28"/>
      <c r="C171" s="2"/>
      <c r="D171" s="2"/>
      <c r="F171" s="83" t="s">
        <v>209</v>
      </c>
      <c r="G171" s="95">
        <f>SUM(G169:G170)</f>
        <v>0</v>
      </c>
      <c r="H171" s="95">
        <f t="shared" ref="H171:AE171" si="78">SUM(H169:H170)</f>
        <v>0</v>
      </c>
      <c r="I171" s="95">
        <f t="shared" si="78"/>
        <v>0</v>
      </c>
      <c r="J171" s="95">
        <f t="shared" si="78"/>
        <v>0</v>
      </c>
      <c r="K171" s="95">
        <f t="shared" si="78"/>
        <v>0</v>
      </c>
      <c r="L171" s="95">
        <f t="shared" si="78"/>
        <v>0</v>
      </c>
      <c r="M171" s="95">
        <f t="shared" si="78"/>
        <v>14</v>
      </c>
      <c r="N171" s="95">
        <f t="shared" si="78"/>
        <v>14</v>
      </c>
      <c r="O171" s="95">
        <f t="shared" si="78"/>
        <v>14</v>
      </c>
      <c r="P171" s="95">
        <f t="shared" si="78"/>
        <v>14</v>
      </c>
      <c r="Q171" s="95">
        <f t="shared" si="78"/>
        <v>14</v>
      </c>
      <c r="R171" s="95">
        <f t="shared" si="78"/>
        <v>14</v>
      </c>
      <c r="S171" s="95">
        <f t="shared" si="78"/>
        <v>14</v>
      </c>
      <c r="T171" s="95">
        <f t="shared" si="78"/>
        <v>14</v>
      </c>
      <c r="U171" s="95">
        <f t="shared" si="78"/>
        <v>14</v>
      </c>
      <c r="V171" s="95">
        <f t="shared" si="78"/>
        <v>14</v>
      </c>
      <c r="W171" s="95">
        <f t="shared" si="78"/>
        <v>14</v>
      </c>
      <c r="X171" s="95">
        <f t="shared" si="78"/>
        <v>14</v>
      </c>
      <c r="Y171" s="95">
        <f t="shared" si="78"/>
        <v>14</v>
      </c>
      <c r="Z171" s="95">
        <f t="shared" si="78"/>
        <v>14</v>
      </c>
      <c r="AA171" s="95">
        <f t="shared" si="78"/>
        <v>14</v>
      </c>
      <c r="AB171" s="95">
        <f t="shared" si="78"/>
        <v>14</v>
      </c>
      <c r="AC171" s="95">
        <f t="shared" si="78"/>
        <v>14</v>
      </c>
      <c r="AD171" s="95">
        <f t="shared" si="78"/>
        <v>14</v>
      </c>
      <c r="AE171" s="95">
        <f t="shared" si="78"/>
        <v>14</v>
      </c>
    </row>
    <row r="172" spans="1:31">
      <c r="A172" s="100" t="s">
        <v>0</v>
      </c>
      <c r="F172" s="83" t="s">
        <v>209</v>
      </c>
      <c r="G172" s="96">
        <f>SUM(G167,G171)</f>
        <v>0</v>
      </c>
      <c r="H172" s="96">
        <f t="shared" ref="H172:AE172" si="79">SUM(H167,H171)</f>
        <v>0</v>
      </c>
      <c r="I172" s="96">
        <f t="shared" si="79"/>
        <v>0</v>
      </c>
      <c r="J172" s="96">
        <f t="shared" si="79"/>
        <v>0</v>
      </c>
      <c r="K172" s="96">
        <f t="shared" si="79"/>
        <v>0</v>
      </c>
      <c r="L172" s="96">
        <f t="shared" si="79"/>
        <v>0</v>
      </c>
      <c r="M172" s="96">
        <f t="shared" si="79"/>
        <v>36</v>
      </c>
      <c r="N172" s="96">
        <f t="shared" si="79"/>
        <v>36</v>
      </c>
      <c r="O172" s="96">
        <f t="shared" si="79"/>
        <v>36</v>
      </c>
      <c r="P172" s="96">
        <f t="shared" si="79"/>
        <v>36</v>
      </c>
      <c r="Q172" s="96">
        <f t="shared" si="79"/>
        <v>36</v>
      </c>
      <c r="R172" s="96">
        <f t="shared" si="79"/>
        <v>36</v>
      </c>
      <c r="S172" s="96">
        <f t="shared" si="79"/>
        <v>36</v>
      </c>
      <c r="T172" s="96">
        <f t="shared" si="79"/>
        <v>36</v>
      </c>
      <c r="U172" s="96">
        <f t="shared" si="79"/>
        <v>36</v>
      </c>
      <c r="V172" s="96">
        <f t="shared" si="79"/>
        <v>36</v>
      </c>
      <c r="W172" s="96">
        <f t="shared" si="79"/>
        <v>36</v>
      </c>
      <c r="X172" s="96">
        <f t="shared" si="79"/>
        <v>36</v>
      </c>
      <c r="Y172" s="96">
        <f t="shared" si="79"/>
        <v>36</v>
      </c>
      <c r="Z172" s="96">
        <f t="shared" si="79"/>
        <v>36</v>
      </c>
      <c r="AA172" s="96">
        <f t="shared" si="79"/>
        <v>36</v>
      </c>
      <c r="AB172" s="96">
        <f t="shared" si="79"/>
        <v>36</v>
      </c>
      <c r="AC172" s="96">
        <f t="shared" si="79"/>
        <v>36</v>
      </c>
      <c r="AD172" s="96">
        <f t="shared" si="79"/>
        <v>36</v>
      </c>
      <c r="AE172" s="96">
        <f t="shared" si="79"/>
        <v>36</v>
      </c>
    </row>
    <row r="173" spans="1:31">
      <c r="G173" s="26"/>
      <c r="H173" s="54"/>
      <c r="I173" s="54"/>
      <c r="J173" s="54"/>
      <c r="K173" s="54"/>
      <c r="L173" s="54"/>
      <c r="M173" s="54"/>
      <c r="N173" s="54"/>
      <c r="O173" s="54"/>
      <c r="P173" s="54"/>
      <c r="Q173" s="54"/>
      <c r="R173" s="54"/>
      <c r="S173" s="54"/>
      <c r="T173" s="54"/>
      <c r="U173" s="54"/>
      <c r="V173" s="54"/>
      <c r="W173" s="54"/>
      <c r="X173" s="54"/>
      <c r="Y173" s="54"/>
      <c r="Z173" s="54"/>
      <c r="AA173" s="54"/>
      <c r="AB173" s="54"/>
      <c r="AC173" s="54"/>
      <c r="AD173" s="54"/>
      <c r="AE173" s="54"/>
    </row>
    <row r="174" spans="1:31" ht="15.75">
      <c r="A174" s="169" t="s">
        <v>223</v>
      </c>
      <c r="B174" s="91"/>
      <c r="C174" s="91"/>
      <c r="D174" s="91"/>
      <c r="E174" s="91"/>
      <c r="G174" s="26"/>
      <c r="H174" s="54"/>
      <c r="I174" s="54"/>
      <c r="J174" s="54"/>
      <c r="K174" s="54"/>
      <c r="L174" s="54"/>
      <c r="M174" s="54"/>
      <c r="N174" s="54"/>
      <c r="O174" s="54"/>
      <c r="P174" s="54"/>
      <c r="Q174" s="54"/>
      <c r="R174" s="54"/>
      <c r="S174" s="54"/>
      <c r="T174" s="54"/>
      <c r="U174" s="54"/>
      <c r="V174" s="54"/>
      <c r="W174" s="54"/>
      <c r="X174" s="54"/>
      <c r="Y174" s="54"/>
      <c r="Z174" s="54"/>
      <c r="AA174" s="54"/>
      <c r="AB174" s="54"/>
      <c r="AC174" s="54"/>
      <c r="AD174" s="54"/>
      <c r="AE174" s="54"/>
    </row>
    <row r="175" spans="1:31">
      <c r="A175" s="29"/>
      <c r="B175" s="4"/>
      <c r="C175" s="211" t="s">
        <v>0</v>
      </c>
      <c r="D175" s="4"/>
      <c r="G175" s="26"/>
      <c r="H175" s="54"/>
      <c r="I175" s="54"/>
      <c r="J175" s="54"/>
      <c r="K175" s="54"/>
      <c r="L175" s="54"/>
      <c r="M175" s="54"/>
      <c r="N175" s="54"/>
      <c r="O175" s="54"/>
      <c r="P175" s="54"/>
      <c r="Q175" s="54"/>
      <c r="R175" s="54"/>
      <c r="S175" s="54"/>
      <c r="T175" s="54"/>
      <c r="U175" s="54"/>
      <c r="V175" s="54"/>
      <c r="W175" s="54"/>
      <c r="X175" s="54"/>
      <c r="Y175" s="54"/>
      <c r="Z175" s="54"/>
      <c r="AA175" s="54"/>
      <c r="AB175" s="54"/>
      <c r="AC175" s="54"/>
      <c r="AD175" s="54"/>
      <c r="AE175" s="54"/>
    </row>
    <row r="176" spans="1:31">
      <c r="A176" s="97" t="str">
        <f>A158</f>
        <v>Kay County Bridge Raises</v>
      </c>
      <c r="B176" s="89"/>
      <c r="C176" s="38" t="s">
        <v>216</v>
      </c>
      <c r="G176" s="26"/>
      <c r="H176" s="54"/>
      <c r="I176" s="54"/>
      <c r="J176" s="54"/>
      <c r="K176" s="54"/>
      <c r="L176" s="54"/>
      <c r="M176" s="54"/>
      <c r="N176" s="54"/>
      <c r="O176" s="54"/>
      <c r="P176" s="54"/>
      <c r="Q176" s="54"/>
      <c r="R176" s="54"/>
      <c r="S176" s="54"/>
      <c r="T176" s="54"/>
      <c r="U176" s="54"/>
      <c r="V176" s="54"/>
      <c r="W176" s="54"/>
      <c r="X176" s="54"/>
      <c r="Y176" s="54"/>
      <c r="Z176" s="54"/>
      <c r="AA176" s="54"/>
      <c r="AB176" s="54"/>
      <c r="AC176" s="54"/>
      <c r="AD176" s="54"/>
      <c r="AE176" s="54"/>
    </row>
    <row r="177" spans="1:31">
      <c r="A177" s="98">
        <f>A159</f>
        <v>14155</v>
      </c>
      <c r="B177" s="28" t="str">
        <f>B159</f>
        <v>Indian Road over I-35</v>
      </c>
      <c r="C177" s="224">
        <f t="shared" ref="C177:C184" si="80">ROUND(SUM(G177:AE177),0)</f>
        <v>854</v>
      </c>
      <c r="D177" s="28"/>
      <c r="E177" s="39"/>
      <c r="F177" s="83" t="s">
        <v>216</v>
      </c>
      <c r="G177" s="164">
        <f>G159*G139*'Project Information'!G131</f>
        <v>0</v>
      </c>
      <c r="H177" s="164">
        <f>H159*H139*'Project Information'!H131</f>
        <v>0</v>
      </c>
      <c r="I177" s="164">
        <f>I159*I139*'Project Information'!I131</f>
        <v>0</v>
      </c>
      <c r="J177" s="164">
        <f>J159*J139*'Project Information'!J131</f>
        <v>0</v>
      </c>
      <c r="K177" s="164">
        <f>K159*K139*'Project Information'!K131</f>
        <v>0</v>
      </c>
      <c r="L177" s="164">
        <f>L159*L139*'Project Information'!L131</f>
        <v>0</v>
      </c>
      <c r="M177" s="164">
        <f>M159*M139*'Project Information'!M131</f>
        <v>21.994334216477231</v>
      </c>
      <c r="N177" s="164">
        <f>N159*N139*'Project Information'!N131</f>
        <v>22.345545314641296</v>
      </c>
      <c r="O177" s="164">
        <f>O159*O139*'Project Information'!O131</f>
        <v>22.702364640554361</v>
      </c>
      <c r="P177" s="164">
        <f>P159*P139*'Project Information'!P131</f>
        <v>23.064881747817239</v>
      </c>
      <c r="Q177" s="164">
        <f>Q159*Q139*'Project Information'!Q131</f>
        <v>23.433187620045299</v>
      </c>
      <c r="R177" s="164">
        <f>R159*R139*'Project Information'!R131</f>
        <v>47.614749387406704</v>
      </c>
      <c r="S177" s="164">
        <f>S159*S139*'Project Information'!S131</f>
        <v>48.3750737626101</v>
      </c>
      <c r="T177" s="164">
        <f>T159*T139*'Project Information'!T131</f>
        <v>49.147539189965755</v>
      </c>
      <c r="U177" s="164">
        <f>U159*U139*'Project Information'!U131</f>
        <v>49.932339540868753</v>
      </c>
      <c r="V177" s="164">
        <f>V159*V139*'Project Information'!V131</f>
        <v>50.729671782501768</v>
      </c>
      <c r="W177" s="164">
        <f>W159*W139*'Project Information'!W131</f>
        <v>51.539736027269285</v>
      </c>
      <c r="X177" s="164">
        <f>X159*X139*'Project Information'!X131</f>
        <v>52.362735583021362</v>
      </c>
      <c r="Y177" s="164">
        <f>Y159*Y139*'Project Information'!Y131</f>
        <v>53.19887700407925</v>
      </c>
      <c r="Z177" s="164">
        <f>Z159*Z139*'Project Information'!Z131</f>
        <v>54.048370143075942</v>
      </c>
      <c r="AA177" s="164">
        <f>AA159*AA139*'Project Information'!AA131</f>
        <v>54.911428203624418</v>
      </c>
      <c r="AB177" s="164">
        <f>AB159*AB139*'Project Information'!AB131</f>
        <v>55.788267793826904</v>
      </c>
      <c r="AC177" s="164">
        <f>AC159*AC139*'Project Information'!AC131</f>
        <v>56.679108980638652</v>
      </c>
      <c r="AD177" s="164">
        <f>AD159*AD139*'Project Information'!AD131</f>
        <v>57.584175345099816</v>
      </c>
      <c r="AE177" s="164">
        <f>AE159*AE139*'Project Information'!AE131</f>
        <v>58.503694038449197</v>
      </c>
    </row>
    <row r="178" spans="1:31">
      <c r="A178" s="98">
        <f t="shared" ref="A178:B178" si="81">A160</f>
        <v>14429</v>
      </c>
      <c r="B178" s="28" t="str">
        <f t="shared" si="81"/>
        <v>North Avenue over I-35</v>
      </c>
      <c r="C178" s="224">
        <f t="shared" si="80"/>
        <v>299</v>
      </c>
      <c r="D178" s="28"/>
      <c r="E178" s="39"/>
      <c r="F178" s="83" t="s">
        <v>216</v>
      </c>
      <c r="G178" s="164">
        <f>G160*G140*'Project Information'!G132</f>
        <v>0</v>
      </c>
      <c r="H178" s="164">
        <f>H160*H140*'Project Information'!H132</f>
        <v>0</v>
      </c>
      <c r="I178" s="164">
        <f>I160*I140*'Project Information'!I132</f>
        <v>0</v>
      </c>
      <c r="J178" s="164">
        <f>J160*J140*'Project Information'!J132</f>
        <v>0</v>
      </c>
      <c r="K178" s="164">
        <f>K160*K140*'Project Information'!K132</f>
        <v>0</v>
      </c>
      <c r="L178" s="164">
        <f>L160*L140*'Project Information'!L132</f>
        <v>0</v>
      </c>
      <c r="M178" s="164">
        <f>M160*M140*'Project Information'!M132</f>
        <v>7.6980169757670316</v>
      </c>
      <c r="N178" s="164">
        <f>N160*N140*'Project Information'!N132</f>
        <v>7.8209408601244537</v>
      </c>
      <c r="O178" s="164">
        <f>O160*O140*'Project Information'!O132</f>
        <v>7.9458276241940267</v>
      </c>
      <c r="P178" s="164">
        <f>P160*P140*'Project Information'!P132</f>
        <v>8.0727086117360329</v>
      </c>
      <c r="Q178" s="164">
        <f>Q160*Q140*'Project Information'!Q132</f>
        <v>8.2016156670158544</v>
      </c>
      <c r="R178" s="164">
        <f>R160*R140*'Project Information'!R132</f>
        <v>16.665162285592345</v>
      </c>
      <c r="S178" s="164">
        <f>S160*S140*'Project Information'!S132</f>
        <v>16.931275816913534</v>
      </c>
      <c r="T178" s="164">
        <f>T160*T140*'Project Information'!T132</f>
        <v>17.201638716488013</v>
      </c>
      <c r="U178" s="164">
        <f>U160*U140*'Project Information'!U132</f>
        <v>17.476318839304064</v>
      </c>
      <c r="V178" s="164">
        <f>V160*V140*'Project Information'!V132</f>
        <v>17.75538512387562</v>
      </c>
      <c r="W178" s="164">
        <f>W160*W140*'Project Information'!W132</f>
        <v>18.03890760954425</v>
      </c>
      <c r="X178" s="164">
        <f>X160*X140*'Project Information'!X132</f>
        <v>18.326957454057478</v>
      </c>
      <c r="Y178" s="164">
        <f>Y160*Y140*'Project Information'!Y132</f>
        <v>18.619606951427738</v>
      </c>
      <c r="Z178" s="164">
        <f>Z160*Z140*'Project Information'!Z132</f>
        <v>18.916929550076581</v>
      </c>
      <c r="AA178" s="164">
        <f>AA160*AA140*'Project Information'!AA132</f>
        <v>19.218999871268547</v>
      </c>
      <c r="AB178" s="164">
        <f>AB160*AB140*'Project Information'!AB132</f>
        <v>19.525893727839417</v>
      </c>
      <c r="AC178" s="164">
        <f>AC160*AC140*'Project Information'!AC132</f>
        <v>19.837688143223527</v>
      </c>
      <c r="AD178" s="164">
        <f>AD160*AD140*'Project Information'!AD132</f>
        <v>20.154461370784936</v>
      </c>
      <c r="AE178" s="164">
        <f>AE160*AE140*'Project Information'!AE132</f>
        <v>20.476292913457218</v>
      </c>
    </row>
    <row r="179" spans="1:31">
      <c r="A179" s="98">
        <f t="shared" ref="A179:B179" si="82">A161</f>
        <v>14435</v>
      </c>
      <c r="B179" s="28" t="str">
        <f t="shared" si="82"/>
        <v>Highland Avenue over I-35</v>
      </c>
      <c r="C179" s="224">
        <f t="shared" si="80"/>
        <v>854</v>
      </c>
      <c r="D179" s="28"/>
      <c r="E179" s="39"/>
      <c r="F179" s="83" t="s">
        <v>216</v>
      </c>
      <c r="G179" s="164">
        <f>G161*G141*'Project Information'!G133</f>
        <v>0</v>
      </c>
      <c r="H179" s="164">
        <f>H161*H141*'Project Information'!H133</f>
        <v>0</v>
      </c>
      <c r="I179" s="164">
        <f>I161*I141*'Project Information'!I133</f>
        <v>0</v>
      </c>
      <c r="J179" s="164">
        <f>J161*J141*'Project Information'!J133</f>
        <v>0</v>
      </c>
      <c r="K179" s="164">
        <f>K161*K141*'Project Information'!K133</f>
        <v>0</v>
      </c>
      <c r="L179" s="164">
        <f>L161*L141*'Project Information'!L133</f>
        <v>0</v>
      </c>
      <c r="M179" s="164">
        <f>M161*M141*'Project Information'!M133</f>
        <v>21.994334216477231</v>
      </c>
      <c r="N179" s="164">
        <f>N161*N141*'Project Information'!N133</f>
        <v>22.345545314641296</v>
      </c>
      <c r="O179" s="164">
        <f>O161*O141*'Project Information'!O133</f>
        <v>22.702364640554361</v>
      </c>
      <c r="P179" s="164">
        <f>P161*P141*'Project Information'!P133</f>
        <v>23.064881747817235</v>
      </c>
      <c r="Q179" s="164">
        <f>Q161*Q141*'Project Information'!Q133</f>
        <v>23.433187620045295</v>
      </c>
      <c r="R179" s="164">
        <f>R161*R141*'Project Information'!R133</f>
        <v>47.614749387406704</v>
      </c>
      <c r="S179" s="164">
        <f>S161*S141*'Project Information'!S133</f>
        <v>48.375073762610093</v>
      </c>
      <c r="T179" s="164">
        <f>T161*T141*'Project Information'!T133</f>
        <v>49.147539189965748</v>
      </c>
      <c r="U179" s="164">
        <f>U161*U141*'Project Information'!U133</f>
        <v>49.93233954086876</v>
      </c>
      <c r="V179" s="164">
        <f>V161*V141*'Project Information'!V133</f>
        <v>50.729671782501761</v>
      </c>
      <c r="W179" s="164">
        <f>W161*W141*'Project Information'!W133</f>
        <v>51.539736027269285</v>
      </c>
      <c r="X179" s="164">
        <f>X161*X141*'Project Information'!X133</f>
        <v>52.362735583021362</v>
      </c>
      <c r="Y179" s="164">
        <f>Y161*Y141*'Project Information'!Y133</f>
        <v>53.19887700407925</v>
      </c>
      <c r="Z179" s="164">
        <f>Z161*Z141*'Project Information'!Z133</f>
        <v>54.04837014307595</v>
      </c>
      <c r="AA179" s="164">
        <f>AA161*AA141*'Project Information'!AA133</f>
        <v>54.911428203624425</v>
      </c>
      <c r="AB179" s="164">
        <f>AB161*AB141*'Project Information'!AB133</f>
        <v>55.788267793826904</v>
      </c>
      <c r="AC179" s="164">
        <f>AC161*AC141*'Project Information'!AC133</f>
        <v>56.679108980638652</v>
      </c>
      <c r="AD179" s="164">
        <f>AD161*AD141*'Project Information'!AD133</f>
        <v>57.584175345099808</v>
      </c>
      <c r="AE179" s="164">
        <f>AE161*AE141*'Project Information'!AE133</f>
        <v>58.503694038449197</v>
      </c>
    </row>
    <row r="180" spans="1:31">
      <c r="A180" s="98">
        <f t="shared" ref="A180:B180" si="83">A162</f>
        <v>14437</v>
      </c>
      <c r="B180" s="28" t="str">
        <f t="shared" si="83"/>
        <v>Hartford Avenue over I-35</v>
      </c>
      <c r="C180" s="224">
        <f t="shared" si="80"/>
        <v>427</v>
      </c>
      <c r="D180" s="28"/>
      <c r="E180" s="39"/>
      <c r="F180" s="83" t="s">
        <v>216</v>
      </c>
      <c r="G180" s="164">
        <f>G162*G142*'Project Information'!G134</f>
        <v>0</v>
      </c>
      <c r="H180" s="164">
        <f>H162*H142*'Project Information'!H134</f>
        <v>0</v>
      </c>
      <c r="I180" s="164">
        <f>I162*I142*'Project Information'!I134</f>
        <v>0</v>
      </c>
      <c r="J180" s="164">
        <f>J162*J142*'Project Information'!J134</f>
        <v>0</v>
      </c>
      <c r="K180" s="164">
        <f>K162*K142*'Project Information'!K134</f>
        <v>0</v>
      </c>
      <c r="L180" s="164">
        <f>L162*L142*'Project Information'!L134</f>
        <v>0</v>
      </c>
      <c r="M180" s="164">
        <f>M162*M142*'Project Information'!M134</f>
        <v>10.997167108238616</v>
      </c>
      <c r="N180" s="164">
        <f>N162*N142*'Project Information'!N134</f>
        <v>11.172772657320648</v>
      </c>
      <c r="O180" s="164">
        <f>O162*O142*'Project Information'!O134</f>
        <v>11.35118232027718</v>
      </c>
      <c r="P180" s="164">
        <f>P162*P142*'Project Information'!P134</f>
        <v>11.532440873908619</v>
      </c>
      <c r="Q180" s="164">
        <f>Q162*Q142*'Project Information'!Q134</f>
        <v>11.716593810022649</v>
      </c>
      <c r="R180" s="164">
        <f>R162*R142*'Project Information'!R134</f>
        <v>23.807374693703352</v>
      </c>
      <c r="S180" s="164">
        <f>S162*S142*'Project Information'!S134</f>
        <v>24.18753688130505</v>
      </c>
      <c r="T180" s="164">
        <f>T162*T142*'Project Information'!T134</f>
        <v>24.573769594982878</v>
      </c>
      <c r="U180" s="164">
        <f>U162*U142*'Project Information'!U134</f>
        <v>24.966169770434377</v>
      </c>
      <c r="V180" s="164">
        <f>V162*V142*'Project Information'!V134</f>
        <v>25.364835891250884</v>
      </c>
      <c r="W180" s="164">
        <f>W162*W142*'Project Information'!W134</f>
        <v>25.769868013634643</v>
      </c>
      <c r="X180" s="164">
        <f>X162*X142*'Project Information'!X134</f>
        <v>26.181367791510681</v>
      </c>
      <c r="Y180" s="164">
        <f>Y162*Y142*'Project Information'!Y134</f>
        <v>26.599438502039625</v>
      </c>
      <c r="Z180" s="164">
        <f>Z162*Z142*'Project Information'!Z134</f>
        <v>27.024185071537971</v>
      </c>
      <c r="AA180" s="164">
        <f>AA162*AA142*'Project Information'!AA134</f>
        <v>27.455714101812209</v>
      </c>
      <c r="AB180" s="164">
        <f>AB162*AB142*'Project Information'!AB134</f>
        <v>27.894133896913452</v>
      </c>
      <c r="AC180" s="164">
        <f>AC162*AC142*'Project Information'!AC134</f>
        <v>28.339554490319326</v>
      </c>
      <c r="AD180" s="164">
        <f>AD162*AD142*'Project Information'!AD134</f>
        <v>28.792087672549908</v>
      </c>
      <c r="AE180" s="164">
        <f>AE162*AE142*'Project Information'!AE134</f>
        <v>29.251847019224599</v>
      </c>
    </row>
    <row r="181" spans="1:31">
      <c r="A181" s="98">
        <f t="shared" ref="A181:B181" si="84">A163</f>
        <v>15145</v>
      </c>
      <c r="B181" s="28" t="str">
        <f t="shared" si="84"/>
        <v>Coleman Road over I-35</v>
      </c>
      <c r="C181" s="224">
        <f t="shared" si="80"/>
        <v>299</v>
      </c>
      <c r="D181" s="28"/>
      <c r="E181" s="39"/>
      <c r="F181" s="83" t="s">
        <v>216</v>
      </c>
      <c r="G181" s="164">
        <f>G163*G143*'Project Information'!G135</f>
        <v>0</v>
      </c>
      <c r="H181" s="164">
        <f>H163*H143*'Project Information'!H135</f>
        <v>0</v>
      </c>
      <c r="I181" s="164">
        <f>I163*I143*'Project Information'!I135</f>
        <v>0</v>
      </c>
      <c r="J181" s="164">
        <f>J163*J143*'Project Information'!J135</f>
        <v>0</v>
      </c>
      <c r="K181" s="164">
        <f>K163*K143*'Project Information'!K135</f>
        <v>0</v>
      </c>
      <c r="L181" s="164">
        <f>L163*L143*'Project Information'!L135</f>
        <v>0</v>
      </c>
      <c r="M181" s="164">
        <f>M163*M143*'Project Information'!M135</f>
        <v>7.6980169757670316</v>
      </c>
      <c r="N181" s="164">
        <f>N163*N143*'Project Information'!N135</f>
        <v>7.8209408601244537</v>
      </c>
      <c r="O181" s="164">
        <f>O163*O143*'Project Information'!O135</f>
        <v>7.9458276241940267</v>
      </c>
      <c r="P181" s="164">
        <f>P163*P143*'Project Information'!P135</f>
        <v>8.0727086117360329</v>
      </c>
      <c r="Q181" s="164">
        <f>Q163*Q143*'Project Information'!Q135</f>
        <v>8.2016156670158544</v>
      </c>
      <c r="R181" s="164">
        <f>R163*R143*'Project Information'!R135</f>
        <v>16.665162285592345</v>
      </c>
      <c r="S181" s="164">
        <f>S163*S143*'Project Information'!S135</f>
        <v>16.931275816913534</v>
      </c>
      <c r="T181" s="164">
        <f>T163*T143*'Project Information'!T135</f>
        <v>17.201638716488013</v>
      </c>
      <c r="U181" s="164">
        <f>U163*U143*'Project Information'!U135</f>
        <v>17.476318839304064</v>
      </c>
      <c r="V181" s="164">
        <f>V163*V143*'Project Information'!V135</f>
        <v>17.75538512387562</v>
      </c>
      <c r="W181" s="164">
        <f>W163*W143*'Project Information'!W135</f>
        <v>18.03890760954425</v>
      </c>
      <c r="X181" s="164">
        <f>X163*X143*'Project Information'!X135</f>
        <v>18.326957454057478</v>
      </c>
      <c r="Y181" s="164">
        <f>Y163*Y143*'Project Information'!Y135</f>
        <v>18.619606951427738</v>
      </c>
      <c r="Z181" s="164">
        <f>Z163*Z143*'Project Information'!Z135</f>
        <v>18.916929550076581</v>
      </c>
      <c r="AA181" s="164">
        <f>AA163*AA143*'Project Information'!AA135</f>
        <v>19.218999871268547</v>
      </c>
      <c r="AB181" s="164">
        <f>AB163*AB143*'Project Information'!AB135</f>
        <v>19.525893727839417</v>
      </c>
      <c r="AC181" s="164">
        <f>AC163*AC143*'Project Information'!AC135</f>
        <v>19.837688143223527</v>
      </c>
      <c r="AD181" s="164">
        <f>AD163*AD143*'Project Information'!AD135</f>
        <v>20.154461370784936</v>
      </c>
      <c r="AE181" s="164">
        <f>AE163*AE143*'Project Information'!AE135</f>
        <v>20.476292913457218</v>
      </c>
    </row>
    <row r="182" spans="1:31">
      <c r="A182" s="98">
        <f t="shared" ref="A182:B182" si="85">A164</f>
        <v>15146</v>
      </c>
      <c r="B182" s="28" t="str">
        <f t="shared" si="85"/>
        <v>Chrysler Avenue over I-35</v>
      </c>
      <c r="C182" s="224">
        <f t="shared" si="80"/>
        <v>598</v>
      </c>
      <c r="D182" s="28"/>
      <c r="E182" s="39"/>
      <c r="F182" s="83" t="s">
        <v>216</v>
      </c>
      <c r="G182" s="164">
        <f>G164*G144*'Project Information'!G136</f>
        <v>0</v>
      </c>
      <c r="H182" s="164">
        <f>H164*H144*'Project Information'!H136</f>
        <v>0</v>
      </c>
      <c r="I182" s="164">
        <f>I164*I144*'Project Information'!I136</f>
        <v>0</v>
      </c>
      <c r="J182" s="164">
        <f>J164*J144*'Project Information'!J136</f>
        <v>0</v>
      </c>
      <c r="K182" s="164">
        <f>K164*K144*'Project Information'!K136</f>
        <v>0</v>
      </c>
      <c r="L182" s="164">
        <f>L164*L144*'Project Information'!L136</f>
        <v>0</v>
      </c>
      <c r="M182" s="164">
        <f>M164*M144*'Project Information'!M136</f>
        <v>15.396033951534063</v>
      </c>
      <c r="N182" s="164">
        <f>N164*N144*'Project Information'!N136</f>
        <v>15.641881720248907</v>
      </c>
      <c r="O182" s="164">
        <f>O164*O144*'Project Information'!O136</f>
        <v>15.891655248388053</v>
      </c>
      <c r="P182" s="164">
        <f>P164*P144*'Project Information'!P136</f>
        <v>16.145417223472066</v>
      </c>
      <c r="Q182" s="164">
        <f>Q164*Q144*'Project Information'!Q136</f>
        <v>16.403231334031709</v>
      </c>
      <c r="R182" s="164">
        <f>R164*R144*'Project Information'!R136</f>
        <v>33.33032457118469</v>
      </c>
      <c r="S182" s="164">
        <f>S164*S144*'Project Information'!S136</f>
        <v>33.862551633827067</v>
      </c>
      <c r="T182" s="164">
        <f>T164*T144*'Project Information'!T136</f>
        <v>34.403277432976026</v>
      </c>
      <c r="U182" s="164">
        <f>U164*U144*'Project Information'!U136</f>
        <v>34.952637678608127</v>
      </c>
      <c r="V182" s="164">
        <f>V164*V144*'Project Information'!V136</f>
        <v>35.510770247751239</v>
      </c>
      <c r="W182" s="164">
        <f>W164*W144*'Project Information'!W136</f>
        <v>36.0778152190885</v>
      </c>
      <c r="X182" s="164">
        <f>X164*X144*'Project Information'!X136</f>
        <v>36.653914908114956</v>
      </c>
      <c r="Y182" s="164">
        <f>Y164*Y144*'Project Information'!Y136</f>
        <v>37.239213902855475</v>
      </c>
      <c r="Z182" s="164">
        <f>Z164*Z144*'Project Information'!Z136</f>
        <v>37.833859100153163</v>
      </c>
      <c r="AA182" s="164">
        <f>AA164*AA144*'Project Information'!AA136</f>
        <v>38.437999742537095</v>
      </c>
      <c r="AB182" s="164">
        <f>AB164*AB144*'Project Information'!AB136</f>
        <v>39.051787455678834</v>
      </c>
      <c r="AC182" s="164">
        <f>AC164*AC144*'Project Information'!AC136</f>
        <v>39.675376286447054</v>
      </c>
      <c r="AD182" s="164">
        <f>AD164*AD144*'Project Information'!AD136</f>
        <v>40.308922741569873</v>
      </c>
      <c r="AE182" s="164">
        <f>AE164*AE144*'Project Information'!AE136</f>
        <v>40.952585826914436</v>
      </c>
    </row>
    <row r="183" spans="1:31">
      <c r="A183" s="98">
        <f t="shared" ref="A183:B183" si="86">A165</f>
        <v>15147</v>
      </c>
      <c r="B183" s="28" t="str">
        <f t="shared" si="86"/>
        <v>Ferguson Avenue over I-35</v>
      </c>
      <c r="C183" s="224">
        <f t="shared" si="80"/>
        <v>854</v>
      </c>
      <c r="D183" s="28"/>
      <c r="E183" s="39"/>
      <c r="F183" s="83" t="s">
        <v>216</v>
      </c>
      <c r="G183" s="164">
        <f>G165*G145*'Project Information'!G137</f>
        <v>0</v>
      </c>
      <c r="H183" s="164">
        <f>H165*H145*'Project Information'!H137</f>
        <v>0</v>
      </c>
      <c r="I183" s="164">
        <f>I165*I145*'Project Information'!I137</f>
        <v>0</v>
      </c>
      <c r="J183" s="164">
        <f>J165*J145*'Project Information'!J137</f>
        <v>0</v>
      </c>
      <c r="K183" s="164">
        <f>K165*K145*'Project Information'!K137</f>
        <v>0</v>
      </c>
      <c r="L183" s="164">
        <f>L165*L145*'Project Information'!L137</f>
        <v>0</v>
      </c>
      <c r="M183" s="164">
        <f>M165*M145*'Project Information'!M137</f>
        <v>21.994334216477231</v>
      </c>
      <c r="N183" s="164">
        <f>N165*N145*'Project Information'!N137</f>
        <v>22.345545314641296</v>
      </c>
      <c r="O183" s="164">
        <f>O165*O145*'Project Information'!O137</f>
        <v>22.702364640554361</v>
      </c>
      <c r="P183" s="164">
        <f>P165*P145*'Project Information'!P137</f>
        <v>23.064881747817235</v>
      </c>
      <c r="Q183" s="164">
        <f>Q165*Q145*'Project Information'!Q137</f>
        <v>23.433187620045295</v>
      </c>
      <c r="R183" s="164">
        <f>R165*R145*'Project Information'!R137</f>
        <v>47.614749387406704</v>
      </c>
      <c r="S183" s="164">
        <f>S165*S145*'Project Information'!S137</f>
        <v>48.375073762610093</v>
      </c>
      <c r="T183" s="164">
        <f>T165*T145*'Project Information'!T137</f>
        <v>49.147539189965748</v>
      </c>
      <c r="U183" s="164">
        <f>U165*U145*'Project Information'!U137</f>
        <v>49.93233954086876</v>
      </c>
      <c r="V183" s="164">
        <f>V165*V145*'Project Information'!V137</f>
        <v>50.729671782501761</v>
      </c>
      <c r="W183" s="164">
        <f>W165*W145*'Project Information'!W137</f>
        <v>51.539736027269285</v>
      </c>
      <c r="X183" s="164">
        <f>X165*X145*'Project Information'!X137</f>
        <v>52.362735583021362</v>
      </c>
      <c r="Y183" s="164">
        <f>Y165*Y145*'Project Information'!Y137</f>
        <v>53.19887700407925</v>
      </c>
      <c r="Z183" s="164">
        <f>Z165*Z145*'Project Information'!Z137</f>
        <v>54.04837014307595</v>
      </c>
      <c r="AA183" s="164">
        <f>AA165*AA145*'Project Information'!AA137</f>
        <v>54.911428203624425</v>
      </c>
      <c r="AB183" s="164">
        <f>AB165*AB145*'Project Information'!AB137</f>
        <v>55.788267793826904</v>
      </c>
      <c r="AC183" s="164">
        <f>AC165*AC145*'Project Information'!AC137</f>
        <v>56.679108980638652</v>
      </c>
      <c r="AD183" s="164">
        <f>AD165*AD145*'Project Information'!AD137</f>
        <v>57.584175345099808</v>
      </c>
      <c r="AE183" s="164">
        <f>AE165*AE145*'Project Information'!AE137</f>
        <v>58.503694038449197</v>
      </c>
    </row>
    <row r="184" spans="1:31">
      <c r="A184" s="98">
        <f t="shared" ref="A184:B184" si="87">A166</f>
        <v>15149</v>
      </c>
      <c r="B184" s="28" t="str">
        <f t="shared" si="87"/>
        <v>Adobe Road over I-35</v>
      </c>
      <c r="C184" s="224">
        <f t="shared" si="80"/>
        <v>640</v>
      </c>
      <c r="D184" s="28"/>
      <c r="E184" s="39"/>
      <c r="F184" s="83" t="s">
        <v>216</v>
      </c>
      <c r="G184" s="164">
        <f>G166*G146*'Project Information'!G138</f>
        <v>0</v>
      </c>
      <c r="H184" s="164">
        <f>H166*H146*'Project Information'!H138</f>
        <v>0</v>
      </c>
      <c r="I184" s="164">
        <f>I166*I146*'Project Information'!I138</f>
        <v>0</v>
      </c>
      <c r="J184" s="164">
        <f>J166*J146*'Project Information'!J138</f>
        <v>0</v>
      </c>
      <c r="K184" s="164">
        <f>K166*K146*'Project Information'!K138</f>
        <v>0</v>
      </c>
      <c r="L184" s="164">
        <f>L166*L146*'Project Information'!L138</f>
        <v>0</v>
      </c>
      <c r="M184" s="164">
        <f>M166*M146*'Project Information'!M138</f>
        <v>16.495750662357921</v>
      </c>
      <c r="N184" s="164">
        <f>N166*N146*'Project Information'!N138</f>
        <v>16.759158985980971</v>
      </c>
      <c r="O184" s="164">
        <f>O166*O146*'Project Information'!O138</f>
        <v>17.02677348041577</v>
      </c>
      <c r="P184" s="164">
        <f>P166*P146*'Project Information'!P138</f>
        <v>17.298661310862926</v>
      </c>
      <c r="Q184" s="164">
        <f>Q166*Q146*'Project Information'!Q138</f>
        <v>17.574890715033973</v>
      </c>
      <c r="R184" s="164">
        <f>R166*R146*'Project Information'!R138</f>
        <v>35.711062040555021</v>
      </c>
      <c r="S184" s="164">
        <f>S166*S146*'Project Information'!S138</f>
        <v>36.281305321957568</v>
      </c>
      <c r="T184" s="164">
        <f>T166*T146*'Project Information'!T138</f>
        <v>36.860654392474309</v>
      </c>
      <c r="U184" s="164">
        <f>U166*U146*'Project Information'!U138</f>
        <v>37.449254655651565</v>
      </c>
      <c r="V184" s="164">
        <f>V166*V146*'Project Information'!V138</f>
        <v>38.047253836876322</v>
      </c>
      <c r="W184" s="164">
        <f>W166*W146*'Project Information'!W138</f>
        <v>38.65480202045196</v>
      </c>
      <c r="X184" s="164">
        <f>X166*X146*'Project Information'!X138</f>
        <v>39.272051687266014</v>
      </c>
      <c r="Y184" s="164">
        <f>Y166*Y146*'Project Information'!Y138</f>
        <v>39.899157753059434</v>
      </c>
      <c r="Z184" s="164">
        <f>Z166*Z146*'Project Information'!Z138</f>
        <v>40.536277607306957</v>
      </c>
      <c r="AA184" s="164">
        <f>AA166*AA146*'Project Information'!AA138</f>
        <v>41.183571152718308</v>
      </c>
      <c r="AB184" s="164">
        <f>AB166*AB146*'Project Information'!AB138</f>
        <v>41.841200845370174</v>
      </c>
      <c r="AC184" s="164">
        <f>AC166*AC146*'Project Information'!AC138</f>
        <v>42.509331735478987</v>
      </c>
      <c r="AD184" s="164">
        <f>AD166*AD146*'Project Information'!AD138</f>
        <v>43.18813150882486</v>
      </c>
      <c r="AE184" s="164">
        <f>AE166*AE146*'Project Information'!AE138</f>
        <v>43.877770528836891</v>
      </c>
    </row>
    <row r="185" spans="1:31">
      <c r="A185" s="99" t="s">
        <v>185</v>
      </c>
      <c r="B185" s="28"/>
      <c r="C185" s="239">
        <f>SUM(C177:C184)</f>
        <v>4825</v>
      </c>
      <c r="F185" s="83" t="s">
        <v>216</v>
      </c>
      <c r="G185" s="95">
        <f>SUM(G177:G184)</f>
        <v>0</v>
      </c>
      <c r="H185" s="95">
        <f t="shared" ref="H185:AE185" si="88">SUM(H177:H184)</f>
        <v>0</v>
      </c>
      <c r="I185" s="95">
        <f t="shared" si="88"/>
        <v>0</v>
      </c>
      <c r="J185" s="95">
        <f t="shared" si="88"/>
        <v>0</v>
      </c>
      <c r="K185" s="95">
        <f t="shared" si="88"/>
        <v>0</v>
      </c>
      <c r="L185" s="95">
        <f t="shared" si="88"/>
        <v>0</v>
      </c>
      <c r="M185" s="95">
        <f t="shared" si="88"/>
        <v>124.26798832309635</v>
      </c>
      <c r="N185" s="95">
        <f t="shared" si="88"/>
        <v>126.25233102772333</v>
      </c>
      <c r="O185" s="95">
        <f t="shared" si="88"/>
        <v>128.26836021913215</v>
      </c>
      <c r="P185" s="95">
        <f t="shared" si="88"/>
        <v>130.3165818751674</v>
      </c>
      <c r="Q185" s="95">
        <f t="shared" si="88"/>
        <v>132.39751005325593</v>
      </c>
      <c r="R185" s="95">
        <f t="shared" si="88"/>
        <v>269.02333403884785</v>
      </c>
      <c r="S185" s="95">
        <f t="shared" si="88"/>
        <v>273.31916675874709</v>
      </c>
      <c r="T185" s="95">
        <f t="shared" si="88"/>
        <v>277.68359642330654</v>
      </c>
      <c r="U185" s="95">
        <f t="shared" si="88"/>
        <v>282.11771840590848</v>
      </c>
      <c r="V185" s="95">
        <f t="shared" si="88"/>
        <v>286.62264557113497</v>
      </c>
      <c r="W185" s="95">
        <f t="shared" si="88"/>
        <v>291.19950855407143</v>
      </c>
      <c r="X185" s="95">
        <f t="shared" si="88"/>
        <v>295.84945604407068</v>
      </c>
      <c r="Y185" s="95">
        <f t="shared" si="88"/>
        <v>300.5736550730478</v>
      </c>
      <c r="Z185" s="95">
        <f t="shared" si="88"/>
        <v>305.37329130837907</v>
      </c>
      <c r="AA185" s="95">
        <f t="shared" si="88"/>
        <v>310.249569350478</v>
      </c>
      <c r="AB185" s="95">
        <f t="shared" si="88"/>
        <v>315.20371303512201</v>
      </c>
      <c r="AC185" s="95">
        <f t="shared" si="88"/>
        <v>320.23696574060841</v>
      </c>
      <c r="AD185" s="95">
        <f t="shared" si="88"/>
        <v>325.35059069981401</v>
      </c>
      <c r="AE185" s="95">
        <f t="shared" si="88"/>
        <v>330.54587131723792</v>
      </c>
    </row>
    <row r="186" spans="1:31">
      <c r="A186" s="97" t="str">
        <f>A168</f>
        <v>Kay County Bridge Reconstructions</v>
      </c>
      <c r="B186" s="89"/>
      <c r="F186" s="83"/>
      <c r="G186" s="144"/>
      <c r="H186" s="144"/>
      <c r="I186" s="144"/>
      <c r="J186" s="144"/>
      <c r="K186" s="144"/>
      <c r="L186" s="144"/>
      <c r="M186" s="144"/>
      <c r="N186" s="144"/>
      <c r="O186" s="144"/>
      <c r="P186" s="144"/>
      <c r="Q186" s="144"/>
      <c r="R186" s="144"/>
      <c r="S186" s="144"/>
      <c r="T186" s="144"/>
      <c r="U186" s="144"/>
      <c r="V186" s="144"/>
      <c r="W186" s="144"/>
      <c r="X186" s="144"/>
      <c r="Y186" s="144"/>
      <c r="Z186" s="144"/>
      <c r="AA186" s="144"/>
      <c r="AB186" s="144"/>
      <c r="AC186" s="144"/>
      <c r="AD186" s="144"/>
      <c r="AE186" s="144"/>
    </row>
    <row r="187" spans="1:31">
      <c r="A187" s="98">
        <f>'Project Information'!$A$26</f>
        <v>14408</v>
      </c>
      <c r="B187" s="28" t="str">
        <f>'Project Information'!$B$26</f>
        <v>I-35 SB over US 60</v>
      </c>
      <c r="C187" s="224">
        <f>ROUND(SUM(G187:AE187),0)</f>
        <v>373606</v>
      </c>
      <c r="D187" s="28"/>
      <c r="E187" s="39"/>
      <c r="F187" s="83" t="s">
        <v>216</v>
      </c>
      <c r="G187" s="164">
        <f>G169*G149*'Project Information'!G141</f>
        <v>0</v>
      </c>
      <c r="H187" s="164">
        <f>H169*H149*'Project Information'!H141</f>
        <v>0</v>
      </c>
      <c r="I187" s="164">
        <f>I169*I149*'Project Information'!I141</f>
        <v>0</v>
      </c>
      <c r="J187" s="164">
        <f>J169*J149*'Project Information'!J141</f>
        <v>0</v>
      </c>
      <c r="K187" s="164">
        <f>K169*K149*'Project Information'!K141</f>
        <v>0</v>
      </c>
      <c r="L187" s="164">
        <f>L169*L149*'Project Information'!L141</f>
        <v>0</v>
      </c>
      <c r="M187" s="164">
        <f>M169*M149*'Project Information'!M141</f>
        <v>9622.5212197087876</v>
      </c>
      <c r="N187" s="164">
        <f>N169*N149*'Project Information'!N141</f>
        <v>9776.1760751555648</v>
      </c>
      <c r="O187" s="164">
        <f>O169*O149*'Project Information'!O141</f>
        <v>9932.2845302425321</v>
      </c>
      <c r="P187" s="164">
        <f>P169*P149*'Project Information'!P141</f>
        <v>10090.88576467004</v>
      </c>
      <c r="Q187" s="164">
        <f>Q169*Q149*'Project Information'!Q141</f>
        <v>10252.019583769817</v>
      </c>
      <c r="R187" s="164">
        <f>R169*R149*'Project Information'!R141</f>
        <v>20831.452856990432</v>
      </c>
      <c r="S187" s="164">
        <f>S169*S149*'Project Information'!S141</f>
        <v>21164.094771141918</v>
      </c>
      <c r="T187" s="164">
        <f>T169*T149*'Project Information'!T141</f>
        <v>21502.048395610014</v>
      </c>
      <c r="U187" s="164">
        <f>U169*U149*'Project Information'!U141</f>
        <v>21845.398549130077</v>
      </c>
      <c r="V187" s="164">
        <f>V169*V149*'Project Information'!V141</f>
        <v>22194.231404844526</v>
      </c>
      <c r="W187" s="164">
        <f>W169*W149*'Project Information'!W141</f>
        <v>22548.634511930311</v>
      </c>
      <c r="X187" s="164">
        <f>X169*X149*'Project Information'!X141</f>
        <v>22908.696817571843</v>
      </c>
      <c r="Y187" s="164">
        <f>Y169*Y149*'Project Information'!Y141</f>
        <v>23274.508689284674</v>
      </c>
      <c r="Z187" s="164">
        <f>Z169*Z149*'Project Information'!Z141</f>
        <v>23646.161937595727</v>
      </c>
      <c r="AA187" s="164">
        <f>AA169*AA149*'Project Information'!AA141</f>
        <v>24023.749839085682</v>
      </c>
      <c r="AB187" s="164">
        <f>AB169*AB149*'Project Information'!AB141</f>
        <v>24407.367159799272</v>
      </c>
      <c r="AC187" s="164">
        <f>AC169*AC149*'Project Information'!AC141</f>
        <v>24797.110179029409</v>
      </c>
      <c r="AD187" s="164">
        <f>AD169*AD149*'Project Information'!AD141</f>
        <v>25193.076713481165</v>
      </c>
      <c r="AE187" s="164">
        <f>AE169*AE149*'Project Information'!AE141</f>
        <v>25595.36614182152</v>
      </c>
    </row>
    <row r="188" spans="1:31">
      <c r="A188" s="98">
        <f>'Project Information'!$A$27</f>
        <v>14409</v>
      </c>
      <c r="B188" s="28" t="str">
        <f>'Project Information'!$B$27</f>
        <v>I-35 NB over US 60</v>
      </c>
      <c r="C188" s="224">
        <f>ROUND(SUM(G188:AE188),0)</f>
        <v>373606</v>
      </c>
      <c r="D188" s="28"/>
      <c r="E188" s="39"/>
      <c r="F188" s="83" t="s">
        <v>216</v>
      </c>
      <c r="G188" s="164">
        <f>G170*G150*'Project Information'!G142</f>
        <v>0</v>
      </c>
      <c r="H188" s="164">
        <f>H170*H150*'Project Information'!H142</f>
        <v>0</v>
      </c>
      <c r="I188" s="164">
        <f>I170*I150*'Project Information'!I142</f>
        <v>0</v>
      </c>
      <c r="J188" s="164">
        <f>J170*J150*'Project Information'!J142</f>
        <v>0</v>
      </c>
      <c r="K188" s="164">
        <f>K170*K150*'Project Information'!K142</f>
        <v>0</v>
      </c>
      <c r="L188" s="164">
        <f>L170*L150*'Project Information'!L142</f>
        <v>0</v>
      </c>
      <c r="M188" s="164">
        <f>M170*M150*'Project Information'!M142</f>
        <v>9622.5212197087876</v>
      </c>
      <c r="N188" s="164">
        <f>N170*N150*'Project Information'!N142</f>
        <v>9776.1760751555648</v>
      </c>
      <c r="O188" s="164">
        <f>O170*O150*'Project Information'!O142</f>
        <v>9932.2845302425321</v>
      </c>
      <c r="P188" s="164">
        <f>P170*P150*'Project Information'!P142</f>
        <v>10090.88576467004</v>
      </c>
      <c r="Q188" s="164">
        <f>Q170*Q150*'Project Information'!Q142</f>
        <v>10252.019583769817</v>
      </c>
      <c r="R188" s="164">
        <f>R170*R150*'Project Information'!R142</f>
        <v>20831.452856990432</v>
      </c>
      <c r="S188" s="164">
        <f>S170*S150*'Project Information'!S142</f>
        <v>21164.094771141918</v>
      </c>
      <c r="T188" s="164">
        <f>T170*T150*'Project Information'!T142</f>
        <v>21502.048395610014</v>
      </c>
      <c r="U188" s="164">
        <f>U170*U150*'Project Information'!U142</f>
        <v>21845.398549130077</v>
      </c>
      <c r="V188" s="164">
        <f>V170*V150*'Project Information'!V142</f>
        <v>22194.231404844526</v>
      </c>
      <c r="W188" s="164">
        <f>W170*W150*'Project Information'!W142</f>
        <v>22548.634511930311</v>
      </c>
      <c r="X188" s="164">
        <f>X170*X150*'Project Information'!X142</f>
        <v>22908.696817571843</v>
      </c>
      <c r="Y188" s="164">
        <f>Y170*Y150*'Project Information'!Y142</f>
        <v>23274.508689284674</v>
      </c>
      <c r="Z188" s="164">
        <f>Z170*Z150*'Project Information'!Z142</f>
        <v>23646.161937595727</v>
      </c>
      <c r="AA188" s="164">
        <f>AA170*AA150*'Project Information'!AA142</f>
        <v>24023.749839085682</v>
      </c>
      <c r="AB188" s="164">
        <f>AB170*AB150*'Project Information'!AB142</f>
        <v>24407.367159799272</v>
      </c>
      <c r="AC188" s="164">
        <f>AC170*AC150*'Project Information'!AC142</f>
        <v>24797.110179029409</v>
      </c>
      <c r="AD188" s="164">
        <f>AD170*AD150*'Project Information'!AD142</f>
        <v>25193.076713481165</v>
      </c>
      <c r="AE188" s="164">
        <f>AE170*AE150*'Project Information'!AE142</f>
        <v>25595.36614182152</v>
      </c>
    </row>
    <row r="189" spans="1:31">
      <c r="A189" s="99" t="s">
        <v>185</v>
      </c>
      <c r="B189" s="28"/>
      <c r="C189" s="239">
        <f>SUM(C187:C188)</f>
        <v>747212</v>
      </c>
      <c r="F189" s="83" t="s">
        <v>216</v>
      </c>
      <c r="G189" s="95">
        <f>SUM(G187:G188)</f>
        <v>0</v>
      </c>
      <c r="H189" s="95">
        <f t="shared" ref="H189:AE189" si="89">SUM(H187:H188)</f>
        <v>0</v>
      </c>
      <c r="I189" s="95">
        <f t="shared" si="89"/>
        <v>0</v>
      </c>
      <c r="J189" s="95">
        <f t="shared" si="89"/>
        <v>0</v>
      </c>
      <c r="K189" s="95">
        <f t="shared" si="89"/>
        <v>0</v>
      </c>
      <c r="L189" s="95">
        <f t="shared" si="89"/>
        <v>0</v>
      </c>
      <c r="M189" s="95">
        <f t="shared" si="89"/>
        <v>19245.042439417575</v>
      </c>
      <c r="N189" s="95">
        <f t="shared" si="89"/>
        <v>19552.35215031113</v>
      </c>
      <c r="O189" s="95">
        <f t="shared" si="89"/>
        <v>19864.569060485064</v>
      </c>
      <c r="P189" s="95">
        <f t="shared" si="89"/>
        <v>20181.77152934008</v>
      </c>
      <c r="Q189" s="95">
        <f t="shared" si="89"/>
        <v>20504.039167539635</v>
      </c>
      <c r="R189" s="95">
        <f t="shared" si="89"/>
        <v>41662.905713980865</v>
      </c>
      <c r="S189" s="95">
        <f t="shared" si="89"/>
        <v>42328.189542283835</v>
      </c>
      <c r="T189" s="95">
        <f t="shared" si="89"/>
        <v>43004.096791220029</v>
      </c>
      <c r="U189" s="95">
        <f t="shared" si="89"/>
        <v>43690.797098260155</v>
      </c>
      <c r="V189" s="95">
        <f t="shared" si="89"/>
        <v>44388.462809689052</v>
      </c>
      <c r="W189" s="95">
        <f t="shared" si="89"/>
        <v>45097.269023860623</v>
      </c>
      <c r="X189" s="95">
        <f t="shared" si="89"/>
        <v>45817.393635143686</v>
      </c>
      <c r="Y189" s="95">
        <f t="shared" si="89"/>
        <v>46549.017378569348</v>
      </c>
      <c r="Z189" s="95">
        <f t="shared" si="89"/>
        <v>47292.323875191454</v>
      </c>
      <c r="AA189" s="95">
        <f t="shared" si="89"/>
        <v>48047.499678171363</v>
      </c>
      <c r="AB189" s="95">
        <f t="shared" si="89"/>
        <v>48814.734319598545</v>
      </c>
      <c r="AC189" s="95">
        <f t="shared" si="89"/>
        <v>49594.220358058818</v>
      </c>
      <c r="AD189" s="95">
        <f t="shared" si="89"/>
        <v>50386.15342696233</v>
      </c>
      <c r="AE189" s="95">
        <f t="shared" si="89"/>
        <v>51190.732283643039</v>
      </c>
    </row>
    <row r="190" spans="1:31">
      <c r="A190" s="100" t="s">
        <v>0</v>
      </c>
      <c r="C190" s="240">
        <f>SUM(C185,C189)</f>
        <v>752037</v>
      </c>
      <c r="F190" s="83" t="s">
        <v>216</v>
      </c>
      <c r="G190" s="96">
        <f>SUM(G185,G189)</f>
        <v>0</v>
      </c>
      <c r="H190" s="96">
        <f t="shared" ref="H190:AE190" si="90">SUM(H185,H189)</f>
        <v>0</v>
      </c>
      <c r="I190" s="96">
        <f t="shared" si="90"/>
        <v>0</v>
      </c>
      <c r="J190" s="96">
        <f t="shared" si="90"/>
        <v>0</v>
      </c>
      <c r="K190" s="96">
        <f t="shared" si="90"/>
        <v>0</v>
      </c>
      <c r="L190" s="96">
        <f t="shared" si="90"/>
        <v>0</v>
      </c>
      <c r="M190" s="96">
        <f t="shared" si="90"/>
        <v>19369.310427740671</v>
      </c>
      <c r="N190" s="96">
        <f t="shared" si="90"/>
        <v>19678.604481338854</v>
      </c>
      <c r="O190" s="96">
        <f t="shared" si="90"/>
        <v>19992.837420704196</v>
      </c>
      <c r="P190" s="96">
        <f t="shared" si="90"/>
        <v>20312.088111215246</v>
      </c>
      <c r="Q190" s="96">
        <f t="shared" si="90"/>
        <v>20636.43667759289</v>
      </c>
      <c r="R190" s="96">
        <f t="shared" si="90"/>
        <v>41931.929048019716</v>
      </c>
      <c r="S190" s="96">
        <f t="shared" si="90"/>
        <v>42601.50870904258</v>
      </c>
      <c r="T190" s="96">
        <f t="shared" si="90"/>
        <v>43281.780387643332</v>
      </c>
      <c r="U190" s="96">
        <f t="shared" si="90"/>
        <v>43972.91481666606</v>
      </c>
      <c r="V190" s="96">
        <f t="shared" si="90"/>
        <v>44675.085455260189</v>
      </c>
      <c r="W190" s="96">
        <f t="shared" si="90"/>
        <v>45388.468532414692</v>
      </c>
      <c r="X190" s="96">
        <f t="shared" si="90"/>
        <v>46113.24309118776</v>
      </c>
      <c r="Y190" s="96">
        <f t="shared" si="90"/>
        <v>46849.591033642399</v>
      </c>
      <c r="Z190" s="96">
        <f t="shared" si="90"/>
        <v>47597.697166499835</v>
      </c>
      <c r="AA190" s="96">
        <f t="shared" si="90"/>
        <v>48357.749247521839</v>
      </c>
      <c r="AB190" s="96">
        <f t="shared" si="90"/>
        <v>49129.938032633669</v>
      </c>
      <c r="AC190" s="96">
        <f t="shared" si="90"/>
        <v>49914.457323799426</v>
      </c>
      <c r="AD190" s="96">
        <f t="shared" si="90"/>
        <v>50711.504017662141</v>
      </c>
      <c r="AE190" s="96">
        <f t="shared" si="90"/>
        <v>51521.278154960281</v>
      </c>
    </row>
    <row r="191" spans="1:31">
      <c r="A191" s="100"/>
      <c r="E191" s="67"/>
    </row>
    <row r="192" spans="1:31" ht="15.75">
      <c r="A192" s="169" t="s">
        <v>224</v>
      </c>
      <c r="B192" s="88"/>
      <c r="C192" s="88"/>
      <c r="D192" s="88"/>
      <c r="E192" s="165"/>
    </row>
    <row r="193" spans="1:31">
      <c r="A193" s="29"/>
      <c r="B193" s="4"/>
      <c r="C193" s="211" t="s">
        <v>0</v>
      </c>
      <c r="D193" s="4"/>
      <c r="G193" s="26"/>
      <c r="H193" s="54"/>
      <c r="I193" s="54"/>
      <c r="J193" s="54"/>
      <c r="K193" s="54"/>
      <c r="L193" s="54"/>
      <c r="M193" s="54"/>
      <c r="N193" s="54"/>
      <c r="O193" s="54"/>
      <c r="P193" s="54"/>
      <c r="Q193" s="54"/>
      <c r="R193" s="54"/>
      <c r="S193" s="54"/>
      <c r="T193" s="54"/>
      <c r="U193" s="54"/>
      <c r="V193" s="54"/>
      <c r="W193" s="54"/>
      <c r="X193" s="54"/>
      <c r="Y193" s="54"/>
      <c r="Z193" s="54"/>
      <c r="AA193" s="54"/>
      <c r="AB193" s="54"/>
      <c r="AC193" s="54"/>
      <c r="AD193" s="54"/>
      <c r="AE193" s="54"/>
    </row>
    <row r="194" spans="1:31">
      <c r="A194" s="97" t="str">
        <f>A176</f>
        <v>Kay County Bridge Raises</v>
      </c>
      <c r="B194" s="89"/>
      <c r="C194" s="38" t="s">
        <v>215</v>
      </c>
      <c r="G194" s="26"/>
      <c r="H194" s="54"/>
      <c r="I194" s="54"/>
      <c r="J194" s="54"/>
      <c r="K194" s="54"/>
      <c r="L194" s="54"/>
      <c r="M194" s="54"/>
      <c r="N194" s="54"/>
      <c r="O194" s="54"/>
      <c r="P194" s="54"/>
      <c r="Q194" s="54"/>
      <c r="R194" s="54"/>
      <c r="S194" s="54"/>
      <c r="T194" s="54"/>
      <c r="U194" s="54"/>
      <c r="V194" s="54"/>
      <c r="W194" s="54"/>
      <c r="X194" s="54"/>
      <c r="Y194" s="54"/>
      <c r="Z194" s="54"/>
      <c r="AA194" s="54"/>
      <c r="AB194" s="54"/>
      <c r="AC194" s="54"/>
      <c r="AD194" s="54"/>
      <c r="AE194" s="54"/>
    </row>
    <row r="195" spans="1:31">
      <c r="A195" s="98">
        <f>A177</f>
        <v>14155</v>
      </c>
      <c r="B195" s="28" t="str">
        <f>B177</f>
        <v>Indian Road over I-35</v>
      </c>
      <c r="C195" s="224">
        <f t="shared" ref="C195:C202" si="91">ROUND(SUM(G195:AE195),0)</f>
        <v>2962</v>
      </c>
      <c r="D195" s="28"/>
      <c r="E195" s="39"/>
      <c r="F195" s="83" t="s">
        <v>215</v>
      </c>
      <c r="G195" s="164">
        <f>G159*ROUNDDOWN(G139,0)*'Project Information'!G113</f>
        <v>0</v>
      </c>
      <c r="H195" s="164">
        <f>H159*ROUNDDOWN(H139,0)*'Project Information'!H113</f>
        <v>0</v>
      </c>
      <c r="I195" s="164">
        <f>I159*ROUNDDOWN(I139,0)*'Project Information'!I113</f>
        <v>0</v>
      </c>
      <c r="J195" s="164">
        <f>J159*ROUNDDOWN(J139,0)*'Project Information'!J113</f>
        <v>0</v>
      </c>
      <c r="K195" s="164">
        <f>K159*ROUNDDOWN(K139,0)*'Project Information'!K113</f>
        <v>0</v>
      </c>
      <c r="L195" s="164">
        <f>L159*ROUNDDOWN(L139,0)*'Project Information'!L113</f>
        <v>0</v>
      </c>
      <c r="M195" s="164">
        <f>M159*ROUNDDOWN(M139,0)*'Project Information'!M113</f>
        <v>0</v>
      </c>
      <c r="N195" s="164">
        <f>N159*ROUNDDOWN(N139,0)*'Project Information'!N113</f>
        <v>0</v>
      </c>
      <c r="O195" s="164">
        <f>O159*ROUNDDOWN(O139,0)*'Project Information'!O113</f>
        <v>0</v>
      </c>
      <c r="P195" s="164">
        <f>P159*ROUNDDOWN(P139,0)*'Project Information'!P113</f>
        <v>0</v>
      </c>
      <c r="Q195" s="164">
        <f>Q159*ROUNDDOWN(Q139,0)*'Project Information'!Q113</f>
        <v>0</v>
      </c>
      <c r="R195" s="164">
        <f>R159*ROUNDDOWN(R139,0)*'Project Information'!R113</f>
        <v>190.45899754962682</v>
      </c>
      <c r="S195" s="164">
        <f>S159*ROUNDDOWN(S139,0)*'Project Information'!S113</f>
        <v>193.5002950504404</v>
      </c>
      <c r="T195" s="164">
        <f>T159*ROUNDDOWN(T139,0)*'Project Information'!T113</f>
        <v>196.59015675986302</v>
      </c>
      <c r="U195" s="164">
        <f>U159*ROUNDDOWN(U139,0)*'Project Information'!U113</f>
        <v>199.72935816347501</v>
      </c>
      <c r="V195" s="164">
        <f>V159*ROUNDDOWN(V139,0)*'Project Information'!V113</f>
        <v>202.91868713000707</v>
      </c>
      <c r="W195" s="164">
        <f>W159*ROUNDDOWN(W139,0)*'Project Information'!W113</f>
        <v>206.15894410907714</v>
      </c>
      <c r="X195" s="164">
        <f>X159*ROUNDDOWN(X139,0)*'Project Information'!X113</f>
        <v>209.45094233208545</v>
      </c>
      <c r="Y195" s="164">
        <f>Y159*ROUNDDOWN(Y139,0)*'Project Information'!Y113</f>
        <v>212.795508016317</v>
      </c>
      <c r="Z195" s="164">
        <f>Z159*ROUNDDOWN(Z139,0)*'Project Information'!Z113</f>
        <v>216.19348057230377</v>
      </c>
      <c r="AA195" s="164">
        <f>AA159*ROUNDDOWN(AA139,0)*'Project Information'!AA113</f>
        <v>219.64571281449767</v>
      </c>
      <c r="AB195" s="164">
        <f>AB159*ROUNDDOWN(AB139,0)*'Project Information'!AB113</f>
        <v>223.15307117530762</v>
      </c>
      <c r="AC195" s="164">
        <f>AC159*ROUNDDOWN(AC139,0)*'Project Information'!AC113</f>
        <v>226.71643592255461</v>
      </c>
      <c r="AD195" s="164">
        <f>AD159*ROUNDDOWN(AD139,0)*'Project Information'!AD113</f>
        <v>230.33670138039926</v>
      </c>
      <c r="AE195" s="164">
        <f>AE159*ROUNDDOWN(AE139,0)*'Project Information'!AE113</f>
        <v>234.01477615379679</v>
      </c>
    </row>
    <row r="196" spans="1:31">
      <c r="A196" s="98">
        <f t="shared" ref="A196:B196" si="92">A178</f>
        <v>14429</v>
      </c>
      <c r="B196" s="28" t="str">
        <f t="shared" si="92"/>
        <v>North Avenue over I-35</v>
      </c>
      <c r="C196" s="224">
        <f t="shared" si="91"/>
        <v>1592</v>
      </c>
      <c r="D196" s="28"/>
      <c r="E196" s="39"/>
      <c r="F196" s="83" t="s">
        <v>215</v>
      </c>
      <c r="G196" s="164">
        <f>G160*ROUNDDOWN(G140,0)*'Project Information'!G114</f>
        <v>0</v>
      </c>
      <c r="H196" s="164">
        <f>H160*ROUNDDOWN(H140,0)*'Project Information'!H114</f>
        <v>0</v>
      </c>
      <c r="I196" s="164">
        <f>I160*ROUNDDOWN(I140,0)*'Project Information'!I114</f>
        <v>0</v>
      </c>
      <c r="J196" s="164">
        <f>J160*ROUNDDOWN(J140,0)*'Project Information'!J114</f>
        <v>0</v>
      </c>
      <c r="K196" s="164">
        <f>K160*ROUNDDOWN(K140,0)*'Project Information'!K114</f>
        <v>0</v>
      </c>
      <c r="L196" s="164">
        <f>L160*ROUNDDOWN(L140,0)*'Project Information'!L114</f>
        <v>0</v>
      </c>
      <c r="M196" s="164">
        <f>M160*ROUNDDOWN(M140,0)*'Project Information'!M114</f>
        <v>0</v>
      </c>
      <c r="N196" s="164">
        <f>N160*ROUNDDOWN(N140,0)*'Project Information'!N114</f>
        <v>0</v>
      </c>
      <c r="O196" s="164">
        <f>O160*ROUNDDOWN(O140,0)*'Project Information'!O114</f>
        <v>0</v>
      </c>
      <c r="P196" s="164">
        <f>P160*ROUNDDOWN(P140,0)*'Project Information'!P114</f>
        <v>0</v>
      </c>
      <c r="Q196" s="164">
        <f>Q160*ROUNDDOWN(Q140,0)*'Project Information'!Q114</f>
        <v>0</v>
      </c>
      <c r="R196" s="164">
        <f>R160*ROUNDDOWN(R140,0)*'Project Information'!R114</f>
        <v>102.3717111829244</v>
      </c>
      <c r="S196" s="164">
        <f>S160*ROUNDDOWN(S140,0)*'Project Information'!S114</f>
        <v>104.00640858961169</v>
      </c>
      <c r="T196" s="164">
        <f>T160*ROUNDDOWN(T140,0)*'Project Information'!T114</f>
        <v>105.66720925842635</v>
      </c>
      <c r="U196" s="164">
        <f>U160*ROUNDDOWN(U140,0)*'Project Information'!U114</f>
        <v>107.35453001286781</v>
      </c>
      <c r="V196" s="164">
        <f>V160*ROUNDDOWN(V140,0)*'Project Information'!V114</f>
        <v>109.0687943323788</v>
      </c>
      <c r="W196" s="164">
        <f>W160*ROUNDDOWN(W140,0)*'Project Information'!W114</f>
        <v>110.81043245862895</v>
      </c>
      <c r="X196" s="164">
        <f>X160*ROUNDDOWN(X140,0)*'Project Information'!X114</f>
        <v>112.57988150349591</v>
      </c>
      <c r="Y196" s="164">
        <f>Y160*ROUNDDOWN(Y140,0)*'Project Information'!Y114</f>
        <v>114.37758555877038</v>
      </c>
      <c r="Z196" s="164">
        <f>Z160*ROUNDDOWN(Z140,0)*'Project Information'!Z114</f>
        <v>116.20399580761327</v>
      </c>
      <c r="AA196" s="164">
        <f>AA160*ROUNDDOWN(AA140,0)*'Project Information'!AA114</f>
        <v>118.05957063779249</v>
      </c>
      <c r="AB196" s="164">
        <f>AB160*ROUNDDOWN(AB140,0)*'Project Information'!AB114</f>
        <v>119.94477575672784</v>
      </c>
      <c r="AC196" s="164">
        <f>AC160*ROUNDDOWN(AC140,0)*'Project Information'!AC114</f>
        <v>121.86008430837309</v>
      </c>
      <c r="AD196" s="164">
        <f>AD160*ROUNDDOWN(AD140,0)*'Project Information'!AD114</f>
        <v>123.8059769919646</v>
      </c>
      <c r="AE196" s="164">
        <f>AE160*ROUNDDOWN(AE140,0)*'Project Information'!AE114</f>
        <v>125.78294218266576</v>
      </c>
    </row>
    <row r="197" spans="1:31">
      <c r="A197" s="98">
        <f t="shared" ref="A197:B197" si="93">A179</f>
        <v>14435</v>
      </c>
      <c r="B197" s="28" t="str">
        <f t="shared" si="93"/>
        <v>Highland Avenue over I-35</v>
      </c>
      <c r="C197" s="224">
        <f t="shared" si="91"/>
        <v>3332</v>
      </c>
      <c r="D197" s="28"/>
      <c r="E197" s="39"/>
      <c r="F197" s="83" t="s">
        <v>215</v>
      </c>
      <c r="G197" s="164">
        <f>G161*ROUNDDOWN(G141,0)*'Project Information'!G115</f>
        <v>0</v>
      </c>
      <c r="H197" s="164">
        <f>H161*ROUNDDOWN(H141,0)*'Project Information'!H115</f>
        <v>0</v>
      </c>
      <c r="I197" s="164">
        <f>I161*ROUNDDOWN(I141,0)*'Project Information'!I115</f>
        <v>0</v>
      </c>
      <c r="J197" s="164">
        <f>J161*ROUNDDOWN(J141,0)*'Project Information'!J115</f>
        <v>0</v>
      </c>
      <c r="K197" s="164">
        <f>K161*ROUNDDOWN(K141,0)*'Project Information'!K115</f>
        <v>0</v>
      </c>
      <c r="L197" s="164">
        <f>L161*ROUNDDOWN(L141,0)*'Project Information'!L115</f>
        <v>0</v>
      </c>
      <c r="M197" s="164">
        <f>M161*ROUNDDOWN(M141,0)*'Project Information'!M115</f>
        <v>0</v>
      </c>
      <c r="N197" s="164">
        <f>N161*ROUNDDOWN(N141,0)*'Project Information'!N115</f>
        <v>0</v>
      </c>
      <c r="O197" s="164">
        <f>O161*ROUNDDOWN(O141,0)*'Project Information'!O115</f>
        <v>0</v>
      </c>
      <c r="P197" s="164">
        <f>P161*ROUNDDOWN(P141,0)*'Project Information'!P115</f>
        <v>0</v>
      </c>
      <c r="Q197" s="164">
        <f>Q161*ROUNDDOWN(Q141,0)*'Project Information'!Q115</f>
        <v>0</v>
      </c>
      <c r="R197" s="164">
        <f>R161*ROUNDDOWN(R141,0)*'Project Information'!R115</f>
        <v>214.26637224333015</v>
      </c>
      <c r="S197" s="164">
        <f>S161*ROUNDDOWN(S141,0)*'Project Information'!S115</f>
        <v>217.68783193174539</v>
      </c>
      <c r="T197" s="164">
        <f>T161*ROUNDDOWN(T141,0)*'Project Information'!T115</f>
        <v>221.16392635484584</v>
      </c>
      <c r="U197" s="164">
        <f>U161*ROUNDDOWN(U141,0)*'Project Information'!U115</f>
        <v>224.69552793390937</v>
      </c>
      <c r="V197" s="164">
        <f>V161*ROUNDDOWN(V141,0)*'Project Information'!V115</f>
        <v>228.28352302125791</v>
      </c>
      <c r="W197" s="164">
        <f>W161*ROUNDDOWN(W141,0)*'Project Information'!W115</f>
        <v>231.92881212271178</v>
      </c>
      <c r="X197" s="164">
        <f>X161*ROUNDDOWN(X141,0)*'Project Information'!X115</f>
        <v>235.63231012359608</v>
      </c>
      <c r="Y197" s="164">
        <f>Y161*ROUNDDOWN(Y141,0)*'Project Information'!Y115</f>
        <v>239.39494651835659</v>
      </c>
      <c r="Z197" s="164">
        <f>Z161*ROUNDDOWN(Z141,0)*'Project Information'!Z115</f>
        <v>243.21766564384174</v>
      </c>
      <c r="AA197" s="164">
        <f>AA161*ROUNDDOWN(AA141,0)*'Project Information'!AA115</f>
        <v>247.10142691630989</v>
      </c>
      <c r="AB197" s="164">
        <f>AB161*ROUNDDOWN(AB141,0)*'Project Information'!AB115</f>
        <v>251.04720507222103</v>
      </c>
      <c r="AC197" s="164">
        <f>AC161*ROUNDDOWN(AC141,0)*'Project Information'!AC115</f>
        <v>255.05599041287394</v>
      </c>
      <c r="AD197" s="164">
        <f>AD161*ROUNDDOWN(AD141,0)*'Project Information'!AD115</f>
        <v>259.12878905294912</v>
      </c>
      <c r="AE197" s="164">
        <f>AE161*ROUNDDOWN(AE141,0)*'Project Information'!AE115</f>
        <v>263.26662317302134</v>
      </c>
    </row>
    <row r="198" spans="1:31">
      <c r="A198" s="98">
        <f t="shared" ref="A198:B198" si="94">A180</f>
        <v>14437</v>
      </c>
      <c r="B198" s="28" t="str">
        <f t="shared" si="94"/>
        <v>Hartford Avenue over I-35</v>
      </c>
      <c r="C198" s="224">
        <f t="shared" si="91"/>
        <v>3332</v>
      </c>
      <c r="D198" s="28"/>
      <c r="E198" s="39"/>
      <c r="F198" s="83" t="s">
        <v>215</v>
      </c>
      <c r="G198" s="164">
        <f>G162*ROUNDDOWN(G142,0)*'Project Information'!G116</f>
        <v>0</v>
      </c>
      <c r="H198" s="164">
        <f>H162*ROUNDDOWN(H142,0)*'Project Information'!H116</f>
        <v>0</v>
      </c>
      <c r="I198" s="164">
        <f>I162*ROUNDDOWN(I142,0)*'Project Information'!I116</f>
        <v>0</v>
      </c>
      <c r="J198" s="164">
        <f>J162*ROUNDDOWN(J142,0)*'Project Information'!J116</f>
        <v>0</v>
      </c>
      <c r="K198" s="164">
        <f>K162*ROUNDDOWN(K142,0)*'Project Information'!K116</f>
        <v>0</v>
      </c>
      <c r="L198" s="164">
        <f>L162*ROUNDDOWN(L142,0)*'Project Information'!L116</f>
        <v>0</v>
      </c>
      <c r="M198" s="164">
        <f>M162*ROUNDDOWN(M142,0)*'Project Information'!M116</f>
        <v>0</v>
      </c>
      <c r="N198" s="164">
        <f>N162*ROUNDDOWN(N142,0)*'Project Information'!N116</f>
        <v>0</v>
      </c>
      <c r="O198" s="164">
        <f>O162*ROUNDDOWN(O142,0)*'Project Information'!O116</f>
        <v>0</v>
      </c>
      <c r="P198" s="164">
        <f>P162*ROUNDDOWN(P142,0)*'Project Information'!P116</f>
        <v>0</v>
      </c>
      <c r="Q198" s="164">
        <f>Q162*ROUNDDOWN(Q142,0)*'Project Information'!Q116</f>
        <v>0</v>
      </c>
      <c r="R198" s="164">
        <f>R162*ROUNDDOWN(R142,0)*'Project Information'!R116</f>
        <v>214.26637224333015</v>
      </c>
      <c r="S198" s="164">
        <f>S162*ROUNDDOWN(S142,0)*'Project Information'!S116</f>
        <v>217.68783193174542</v>
      </c>
      <c r="T198" s="164">
        <f>T162*ROUNDDOWN(T142,0)*'Project Information'!T116</f>
        <v>221.16392635484587</v>
      </c>
      <c r="U198" s="164">
        <f>U162*ROUNDDOWN(U142,0)*'Project Information'!U116</f>
        <v>224.6955279339094</v>
      </c>
      <c r="V198" s="164">
        <f>V162*ROUNDDOWN(V142,0)*'Project Information'!V116</f>
        <v>228.28352302125793</v>
      </c>
      <c r="W198" s="164">
        <f>W162*ROUNDDOWN(W142,0)*'Project Information'!W116</f>
        <v>231.92881212271178</v>
      </c>
      <c r="X198" s="164">
        <f>X162*ROUNDDOWN(X142,0)*'Project Information'!X116</f>
        <v>235.63231012359611</v>
      </c>
      <c r="Y198" s="164">
        <f>Y162*ROUNDDOWN(Y142,0)*'Project Information'!Y116</f>
        <v>239.39494651835662</v>
      </c>
      <c r="Z198" s="164">
        <f>Z162*ROUNDDOWN(Z142,0)*'Project Information'!Z116</f>
        <v>243.21766564384174</v>
      </c>
      <c r="AA198" s="164">
        <f>AA162*ROUNDDOWN(AA142,0)*'Project Information'!AA116</f>
        <v>247.10142691630989</v>
      </c>
      <c r="AB198" s="164">
        <f>AB162*ROUNDDOWN(AB142,0)*'Project Information'!AB116</f>
        <v>251.04720507222106</v>
      </c>
      <c r="AC198" s="164">
        <f>AC162*ROUNDDOWN(AC142,0)*'Project Information'!AC116</f>
        <v>255.05599041287391</v>
      </c>
      <c r="AD198" s="164">
        <f>AD162*ROUNDDOWN(AD142,0)*'Project Information'!AD116</f>
        <v>259.12878905294917</v>
      </c>
      <c r="AE198" s="164">
        <f>AE162*ROUNDDOWN(AE142,0)*'Project Information'!AE116</f>
        <v>263.26662317302134</v>
      </c>
    </row>
    <row r="199" spans="1:31">
      <c r="A199" s="98">
        <f t="shared" ref="A199:B199" si="95">A181</f>
        <v>15145</v>
      </c>
      <c r="B199" s="28" t="str">
        <f t="shared" si="95"/>
        <v>Coleman Road over I-35</v>
      </c>
      <c r="C199" s="224">
        <f t="shared" si="91"/>
        <v>1592</v>
      </c>
      <c r="D199" s="28"/>
      <c r="E199" s="39"/>
      <c r="F199" s="83" t="s">
        <v>215</v>
      </c>
      <c r="G199" s="164">
        <f>G163*ROUNDDOWN(G143,0)*'Project Information'!G117</f>
        <v>0</v>
      </c>
      <c r="H199" s="164">
        <f>H163*ROUNDDOWN(H143,0)*'Project Information'!H117</f>
        <v>0</v>
      </c>
      <c r="I199" s="164">
        <f>I163*ROUNDDOWN(I143,0)*'Project Information'!I117</f>
        <v>0</v>
      </c>
      <c r="J199" s="164">
        <f>J163*ROUNDDOWN(J143,0)*'Project Information'!J117</f>
        <v>0</v>
      </c>
      <c r="K199" s="164">
        <f>K163*ROUNDDOWN(K143,0)*'Project Information'!K117</f>
        <v>0</v>
      </c>
      <c r="L199" s="164">
        <f>L163*ROUNDDOWN(L143,0)*'Project Information'!L117</f>
        <v>0</v>
      </c>
      <c r="M199" s="164">
        <f>M163*ROUNDDOWN(M143,0)*'Project Information'!M117</f>
        <v>0</v>
      </c>
      <c r="N199" s="164">
        <f>N163*ROUNDDOWN(N143,0)*'Project Information'!N117</f>
        <v>0</v>
      </c>
      <c r="O199" s="164">
        <f>O163*ROUNDDOWN(O143,0)*'Project Information'!O117</f>
        <v>0</v>
      </c>
      <c r="P199" s="164">
        <f>P163*ROUNDDOWN(P143,0)*'Project Information'!P117</f>
        <v>0</v>
      </c>
      <c r="Q199" s="164">
        <f>Q163*ROUNDDOWN(Q143,0)*'Project Information'!Q117</f>
        <v>0</v>
      </c>
      <c r="R199" s="164">
        <f>R163*ROUNDDOWN(R143,0)*'Project Information'!R117</f>
        <v>102.3717111829244</v>
      </c>
      <c r="S199" s="164">
        <f>S163*ROUNDDOWN(S143,0)*'Project Information'!S117</f>
        <v>104.00640858961169</v>
      </c>
      <c r="T199" s="164">
        <f>T163*ROUNDDOWN(T143,0)*'Project Information'!T117</f>
        <v>105.66720925842635</v>
      </c>
      <c r="U199" s="164">
        <f>U163*ROUNDDOWN(U143,0)*'Project Information'!U117</f>
        <v>107.35453001286781</v>
      </c>
      <c r="V199" s="164">
        <f>V163*ROUNDDOWN(V143,0)*'Project Information'!V117</f>
        <v>109.0687943323788</v>
      </c>
      <c r="W199" s="164">
        <f>W163*ROUNDDOWN(W143,0)*'Project Information'!W117</f>
        <v>110.81043245862895</v>
      </c>
      <c r="X199" s="164">
        <f>X163*ROUNDDOWN(X143,0)*'Project Information'!X117</f>
        <v>112.57988150349591</v>
      </c>
      <c r="Y199" s="164">
        <f>Y163*ROUNDDOWN(Y143,0)*'Project Information'!Y117</f>
        <v>114.37758555877038</v>
      </c>
      <c r="Z199" s="164">
        <f>Z163*ROUNDDOWN(Z143,0)*'Project Information'!Z117</f>
        <v>116.20399580761327</v>
      </c>
      <c r="AA199" s="164">
        <f>AA163*ROUNDDOWN(AA143,0)*'Project Information'!AA117</f>
        <v>118.05957063779249</v>
      </c>
      <c r="AB199" s="164">
        <f>AB163*ROUNDDOWN(AB143,0)*'Project Information'!AB117</f>
        <v>119.94477575672784</v>
      </c>
      <c r="AC199" s="164">
        <f>AC163*ROUNDDOWN(AC143,0)*'Project Information'!AC117</f>
        <v>121.86008430837309</v>
      </c>
      <c r="AD199" s="164">
        <f>AD163*ROUNDDOWN(AD143,0)*'Project Information'!AD117</f>
        <v>123.8059769919646</v>
      </c>
      <c r="AE199" s="164">
        <f>AE163*ROUNDDOWN(AE143,0)*'Project Information'!AE117</f>
        <v>125.78294218266576</v>
      </c>
    </row>
    <row r="200" spans="1:31">
      <c r="A200" s="98">
        <f t="shared" ref="A200:B200" si="96">A182</f>
        <v>15146</v>
      </c>
      <c r="B200" s="28" t="str">
        <f t="shared" si="96"/>
        <v>Chrysler Avenue over I-35</v>
      </c>
      <c r="C200" s="224">
        <f t="shared" si="91"/>
        <v>3184</v>
      </c>
      <c r="D200" s="28"/>
      <c r="E200" s="39"/>
      <c r="F200" s="83" t="s">
        <v>215</v>
      </c>
      <c r="G200" s="164">
        <f>G164*ROUNDDOWN(G144,0)*'Project Information'!G118</f>
        <v>0</v>
      </c>
      <c r="H200" s="164">
        <f>H164*ROUNDDOWN(H144,0)*'Project Information'!H118</f>
        <v>0</v>
      </c>
      <c r="I200" s="164">
        <f>I164*ROUNDDOWN(I144,0)*'Project Information'!I118</f>
        <v>0</v>
      </c>
      <c r="J200" s="164">
        <f>J164*ROUNDDOWN(J144,0)*'Project Information'!J118</f>
        <v>0</v>
      </c>
      <c r="K200" s="164">
        <f>K164*ROUNDDOWN(K144,0)*'Project Information'!K118</f>
        <v>0</v>
      </c>
      <c r="L200" s="164">
        <f>L164*ROUNDDOWN(L144,0)*'Project Information'!L118</f>
        <v>0</v>
      </c>
      <c r="M200" s="164">
        <f>M164*ROUNDDOWN(M144,0)*'Project Information'!M118</f>
        <v>0</v>
      </c>
      <c r="N200" s="164">
        <f>N164*ROUNDDOWN(N144,0)*'Project Information'!N118</f>
        <v>0</v>
      </c>
      <c r="O200" s="164">
        <f>O164*ROUNDDOWN(O144,0)*'Project Information'!O118</f>
        <v>0</v>
      </c>
      <c r="P200" s="164">
        <f>P164*ROUNDDOWN(P144,0)*'Project Information'!P118</f>
        <v>0</v>
      </c>
      <c r="Q200" s="164">
        <f>Q164*ROUNDDOWN(Q144,0)*'Project Information'!Q118</f>
        <v>0</v>
      </c>
      <c r="R200" s="164">
        <f>R164*ROUNDDOWN(R144,0)*'Project Information'!R118</f>
        <v>204.7434223658488</v>
      </c>
      <c r="S200" s="164">
        <f>S164*ROUNDDOWN(S144,0)*'Project Information'!S118</f>
        <v>208.01281717922339</v>
      </c>
      <c r="T200" s="164">
        <f>T164*ROUNDDOWN(T144,0)*'Project Information'!T118</f>
        <v>211.33441851685271</v>
      </c>
      <c r="U200" s="164">
        <f>U164*ROUNDDOWN(U144,0)*'Project Information'!U118</f>
        <v>214.70906002573562</v>
      </c>
      <c r="V200" s="164">
        <f>V164*ROUNDDOWN(V144,0)*'Project Information'!V118</f>
        <v>218.1375886647576</v>
      </c>
      <c r="W200" s="164">
        <f>W164*ROUNDDOWN(W144,0)*'Project Information'!W118</f>
        <v>221.6208649172579</v>
      </c>
      <c r="X200" s="164">
        <f>X164*ROUNDDOWN(X144,0)*'Project Information'!X118</f>
        <v>225.15976300699182</v>
      </c>
      <c r="Y200" s="164">
        <f>Y164*ROUNDDOWN(Y144,0)*'Project Information'!Y118</f>
        <v>228.75517111754075</v>
      </c>
      <c r="Z200" s="164">
        <f>Z164*ROUNDDOWN(Z144,0)*'Project Information'!Z118</f>
        <v>232.40799161522654</v>
      </c>
      <c r="AA200" s="164">
        <f>AA164*ROUNDDOWN(AA144,0)*'Project Information'!AA118</f>
        <v>236.11914127558498</v>
      </c>
      <c r="AB200" s="164">
        <f>AB164*ROUNDDOWN(AB144,0)*'Project Information'!AB118</f>
        <v>239.88955151345567</v>
      </c>
      <c r="AC200" s="164">
        <f>AC164*ROUNDDOWN(AC144,0)*'Project Information'!AC118</f>
        <v>243.72016861674618</v>
      </c>
      <c r="AD200" s="164">
        <f>AD164*ROUNDDOWN(AD144,0)*'Project Information'!AD118</f>
        <v>247.6119539839292</v>
      </c>
      <c r="AE200" s="164">
        <f>AE164*ROUNDDOWN(AE144,0)*'Project Information'!AE118</f>
        <v>251.56588436533153</v>
      </c>
    </row>
    <row r="201" spans="1:31">
      <c r="A201" s="98">
        <f t="shared" ref="A201:B201" si="97">A183</f>
        <v>15147</v>
      </c>
      <c r="B201" s="28" t="str">
        <f t="shared" si="97"/>
        <v>Ferguson Avenue over I-35</v>
      </c>
      <c r="C201" s="224">
        <f t="shared" si="91"/>
        <v>3332</v>
      </c>
      <c r="D201" s="28"/>
      <c r="E201" s="39"/>
      <c r="F201" s="83" t="s">
        <v>215</v>
      </c>
      <c r="G201" s="164">
        <f>G165*ROUNDDOWN(G145,0)*'Project Information'!G119</f>
        <v>0</v>
      </c>
      <c r="H201" s="164">
        <f>H165*ROUNDDOWN(H145,0)*'Project Information'!H119</f>
        <v>0</v>
      </c>
      <c r="I201" s="164">
        <f>I165*ROUNDDOWN(I145,0)*'Project Information'!I119</f>
        <v>0</v>
      </c>
      <c r="J201" s="164">
        <f>J165*ROUNDDOWN(J145,0)*'Project Information'!J119</f>
        <v>0</v>
      </c>
      <c r="K201" s="164">
        <f>K165*ROUNDDOWN(K145,0)*'Project Information'!K119</f>
        <v>0</v>
      </c>
      <c r="L201" s="164">
        <f>L165*ROUNDDOWN(L145,0)*'Project Information'!L119</f>
        <v>0</v>
      </c>
      <c r="M201" s="164">
        <f>M165*ROUNDDOWN(M145,0)*'Project Information'!M119</f>
        <v>0</v>
      </c>
      <c r="N201" s="164">
        <f>N165*ROUNDDOWN(N145,0)*'Project Information'!N119</f>
        <v>0</v>
      </c>
      <c r="O201" s="164">
        <f>O165*ROUNDDOWN(O145,0)*'Project Information'!O119</f>
        <v>0</v>
      </c>
      <c r="P201" s="164">
        <f>P165*ROUNDDOWN(P145,0)*'Project Information'!P119</f>
        <v>0</v>
      </c>
      <c r="Q201" s="164">
        <f>Q165*ROUNDDOWN(Q145,0)*'Project Information'!Q119</f>
        <v>0</v>
      </c>
      <c r="R201" s="164">
        <f>R165*ROUNDDOWN(R145,0)*'Project Information'!R119</f>
        <v>214.26637224333015</v>
      </c>
      <c r="S201" s="164">
        <f>S165*ROUNDDOWN(S145,0)*'Project Information'!S119</f>
        <v>217.68783193174539</v>
      </c>
      <c r="T201" s="164">
        <f>T165*ROUNDDOWN(T145,0)*'Project Information'!T119</f>
        <v>221.16392635484584</v>
      </c>
      <c r="U201" s="164">
        <f>U165*ROUNDDOWN(U145,0)*'Project Information'!U119</f>
        <v>224.69552793390937</v>
      </c>
      <c r="V201" s="164">
        <f>V165*ROUNDDOWN(V145,0)*'Project Information'!V119</f>
        <v>228.28352302125791</v>
      </c>
      <c r="W201" s="164">
        <f>W165*ROUNDDOWN(W145,0)*'Project Information'!W119</f>
        <v>231.92881212271178</v>
      </c>
      <c r="X201" s="164">
        <f>X165*ROUNDDOWN(X145,0)*'Project Information'!X119</f>
        <v>235.63231012359608</v>
      </c>
      <c r="Y201" s="164">
        <f>Y165*ROUNDDOWN(Y145,0)*'Project Information'!Y119</f>
        <v>239.39494651835659</v>
      </c>
      <c r="Z201" s="164">
        <f>Z165*ROUNDDOWN(Z145,0)*'Project Information'!Z119</f>
        <v>243.21766564384174</v>
      </c>
      <c r="AA201" s="164">
        <f>AA165*ROUNDDOWN(AA145,0)*'Project Information'!AA119</f>
        <v>247.10142691630989</v>
      </c>
      <c r="AB201" s="164">
        <f>AB165*ROUNDDOWN(AB145,0)*'Project Information'!AB119</f>
        <v>251.04720507222103</v>
      </c>
      <c r="AC201" s="164">
        <f>AC165*ROUNDDOWN(AC145,0)*'Project Information'!AC119</f>
        <v>255.05599041287394</v>
      </c>
      <c r="AD201" s="164">
        <f>AD165*ROUNDDOWN(AD145,0)*'Project Information'!AD119</f>
        <v>259.12878905294912</v>
      </c>
      <c r="AE201" s="164">
        <f>AE165*ROUNDDOWN(AE145,0)*'Project Information'!AE119</f>
        <v>263.26662317302134</v>
      </c>
    </row>
    <row r="202" spans="1:31">
      <c r="A202" s="98">
        <f t="shared" ref="A202:B202" si="98">A184</f>
        <v>15149</v>
      </c>
      <c r="B202" s="28" t="str">
        <f t="shared" si="98"/>
        <v>Adobe Road over I-35</v>
      </c>
      <c r="C202" s="224">
        <f t="shared" si="91"/>
        <v>1296</v>
      </c>
      <c r="D202" s="28"/>
      <c r="E202" s="39"/>
      <c r="F202" s="83" t="s">
        <v>215</v>
      </c>
      <c r="G202" s="164">
        <f>G166*ROUNDDOWN(G146,0)*'Project Information'!G120</f>
        <v>0</v>
      </c>
      <c r="H202" s="164">
        <f>H166*ROUNDDOWN(H146,0)*'Project Information'!H120</f>
        <v>0</v>
      </c>
      <c r="I202" s="164">
        <f>I166*ROUNDDOWN(I146,0)*'Project Information'!I120</f>
        <v>0</v>
      </c>
      <c r="J202" s="164">
        <f>J166*ROUNDDOWN(J146,0)*'Project Information'!J120</f>
        <v>0</v>
      </c>
      <c r="K202" s="164">
        <f>K166*ROUNDDOWN(K146,0)*'Project Information'!K120</f>
        <v>0</v>
      </c>
      <c r="L202" s="164">
        <f>L166*ROUNDDOWN(L146,0)*'Project Information'!L120</f>
        <v>0</v>
      </c>
      <c r="M202" s="164">
        <f>M166*ROUNDDOWN(M146,0)*'Project Information'!M120</f>
        <v>0</v>
      </c>
      <c r="N202" s="164">
        <f>N166*ROUNDDOWN(N146,0)*'Project Information'!N120</f>
        <v>0</v>
      </c>
      <c r="O202" s="164">
        <f>O166*ROUNDDOWN(O146,0)*'Project Information'!O120</f>
        <v>0</v>
      </c>
      <c r="P202" s="164">
        <f>P166*ROUNDDOWN(P146,0)*'Project Information'!P120</f>
        <v>0</v>
      </c>
      <c r="Q202" s="164">
        <f>Q166*ROUNDDOWN(Q146,0)*'Project Information'!Q120</f>
        <v>0</v>
      </c>
      <c r="R202" s="164">
        <f>R166*ROUNDDOWN(R146,0)*'Project Information'!R120</f>
        <v>83.32581142796171</v>
      </c>
      <c r="S202" s="164">
        <f>S166*ROUNDDOWN(S146,0)*'Project Information'!S120</f>
        <v>84.656379084567661</v>
      </c>
      <c r="T202" s="164">
        <f>T166*ROUNDDOWN(T146,0)*'Project Information'!T120</f>
        <v>86.008193582440057</v>
      </c>
      <c r="U202" s="164">
        <f>U166*ROUNDDOWN(U146,0)*'Project Information'!U120</f>
        <v>87.381594196520311</v>
      </c>
      <c r="V202" s="164">
        <f>V166*ROUNDDOWN(V146,0)*'Project Information'!V120</f>
        <v>88.77692561937809</v>
      </c>
      <c r="W202" s="164">
        <f>W166*ROUNDDOWN(W146,0)*'Project Information'!W120</f>
        <v>90.194538047721238</v>
      </c>
      <c r="X202" s="164">
        <f>X166*ROUNDDOWN(X146,0)*'Project Information'!X120</f>
        <v>91.634787270287362</v>
      </c>
      <c r="Y202" s="164">
        <f>Y166*ROUNDDOWN(Y146,0)*'Project Information'!Y120</f>
        <v>93.098034757138677</v>
      </c>
      <c r="Z202" s="164">
        <f>Z166*ROUNDDOWN(Z146,0)*'Project Information'!Z120</f>
        <v>94.584647750382899</v>
      </c>
      <c r="AA202" s="164">
        <f>AA166*ROUNDDOWN(AA146,0)*'Project Information'!AA120</f>
        <v>96.094999356342726</v>
      </c>
      <c r="AB202" s="164">
        <f>AB166*ROUNDDOWN(AB146,0)*'Project Information'!AB120</f>
        <v>97.629468639197071</v>
      </c>
      <c r="AC202" s="164">
        <f>AC166*ROUNDDOWN(AC146,0)*'Project Information'!AC120</f>
        <v>99.188440716117626</v>
      </c>
      <c r="AD202" s="164">
        <f>AD166*ROUNDDOWN(AD146,0)*'Project Information'!AD120</f>
        <v>100.77230685392466</v>
      </c>
      <c r="AE202" s="164">
        <f>AE166*ROUNDDOWN(AE146,0)*'Project Information'!AE120</f>
        <v>102.38146456728607</v>
      </c>
    </row>
    <row r="203" spans="1:31">
      <c r="A203" s="99" t="s">
        <v>185</v>
      </c>
      <c r="B203" s="28"/>
      <c r="C203" s="239">
        <f>SUM(C195:C202)</f>
        <v>20622</v>
      </c>
      <c r="F203" s="83" t="s">
        <v>215</v>
      </c>
      <c r="G203" s="95">
        <f>SUM(G195:G202)</f>
        <v>0</v>
      </c>
      <c r="H203" s="95">
        <f t="shared" ref="H203:AE203" si="99">SUM(H195:H202)</f>
        <v>0</v>
      </c>
      <c r="I203" s="95">
        <f t="shared" si="99"/>
        <v>0</v>
      </c>
      <c r="J203" s="95">
        <f t="shared" si="99"/>
        <v>0</v>
      </c>
      <c r="K203" s="95">
        <f t="shared" si="99"/>
        <v>0</v>
      </c>
      <c r="L203" s="95">
        <f t="shared" si="99"/>
        <v>0</v>
      </c>
      <c r="M203" s="95">
        <f t="shared" si="99"/>
        <v>0</v>
      </c>
      <c r="N203" s="95">
        <f t="shared" si="99"/>
        <v>0</v>
      </c>
      <c r="O203" s="95">
        <f t="shared" si="99"/>
        <v>0</v>
      </c>
      <c r="P203" s="95">
        <f t="shared" si="99"/>
        <v>0</v>
      </c>
      <c r="Q203" s="95">
        <f t="shared" si="99"/>
        <v>0</v>
      </c>
      <c r="R203" s="95">
        <f t="shared" si="99"/>
        <v>1326.0707704392767</v>
      </c>
      <c r="S203" s="95">
        <f t="shared" si="99"/>
        <v>1347.245804288691</v>
      </c>
      <c r="T203" s="95">
        <f t="shared" si="99"/>
        <v>1368.7589664405461</v>
      </c>
      <c r="U203" s="95">
        <f t="shared" si="99"/>
        <v>1390.6156562131946</v>
      </c>
      <c r="V203" s="95">
        <f t="shared" si="99"/>
        <v>1412.8213591426741</v>
      </c>
      <c r="W203" s="95">
        <f t="shared" si="99"/>
        <v>1435.3816483594494</v>
      </c>
      <c r="X203" s="95">
        <f t="shared" si="99"/>
        <v>1458.3021859871449</v>
      </c>
      <c r="Y203" s="95">
        <f t="shared" si="99"/>
        <v>1481.5887245636072</v>
      </c>
      <c r="Z203" s="95">
        <f t="shared" si="99"/>
        <v>1505.247108484665</v>
      </c>
      <c r="AA203" s="95">
        <f t="shared" si="99"/>
        <v>1529.28327547094</v>
      </c>
      <c r="AB203" s="95">
        <f t="shared" si="99"/>
        <v>1553.703258058079</v>
      </c>
      <c r="AC203" s="95">
        <f t="shared" si="99"/>
        <v>1578.5131851107865</v>
      </c>
      <c r="AD203" s="95">
        <f t="shared" si="99"/>
        <v>1603.7192833610297</v>
      </c>
      <c r="AE203" s="95">
        <f t="shared" si="99"/>
        <v>1629.3278789708099</v>
      </c>
    </row>
    <row r="204" spans="1:31">
      <c r="A204" s="97" t="str">
        <f>A186</f>
        <v>Kay County Bridge Reconstructions</v>
      </c>
      <c r="B204" s="89"/>
      <c r="F204" s="83"/>
      <c r="G204" s="144"/>
      <c r="H204" s="144"/>
      <c r="I204" s="144"/>
      <c r="J204" s="144"/>
      <c r="K204" s="144"/>
      <c r="L204" s="144"/>
      <c r="M204" s="144"/>
      <c r="N204" s="144"/>
      <c r="O204" s="144"/>
      <c r="P204" s="144"/>
      <c r="Q204" s="144"/>
      <c r="R204" s="144"/>
      <c r="S204" s="144"/>
      <c r="T204" s="144"/>
      <c r="U204" s="144"/>
      <c r="V204" s="144"/>
      <c r="W204" s="144"/>
      <c r="X204" s="144"/>
      <c r="Y204" s="144"/>
      <c r="Z204" s="144"/>
      <c r="AA204" s="144"/>
      <c r="AB204" s="144"/>
      <c r="AC204" s="144"/>
      <c r="AD204" s="144"/>
      <c r="AE204" s="144"/>
    </row>
    <row r="205" spans="1:31">
      <c r="A205" s="98">
        <f>'Project Information'!$A$26</f>
        <v>14408</v>
      </c>
      <c r="B205" s="28" t="str">
        <f>'Project Information'!$B$26</f>
        <v>I-35 SB over US 60</v>
      </c>
      <c r="C205" s="224">
        <f>ROUND(SUM(G205:AE205),0)</f>
        <v>2435968</v>
      </c>
      <c r="D205" s="28"/>
      <c r="E205" s="39"/>
      <c r="F205" s="83" t="s">
        <v>215</v>
      </c>
      <c r="G205" s="164">
        <f>G169*ROUNDDOWN(G149,0)*'Project Information'!G123</f>
        <v>0</v>
      </c>
      <c r="H205" s="164">
        <f>H169*ROUNDDOWN(H149,0)*'Project Information'!H123</f>
        <v>0</v>
      </c>
      <c r="I205" s="164">
        <f>I169*ROUNDDOWN(I149,0)*'Project Information'!I123</f>
        <v>0</v>
      </c>
      <c r="J205" s="164">
        <f>J169*ROUNDDOWN(J149,0)*'Project Information'!J123</f>
        <v>0</v>
      </c>
      <c r="K205" s="164">
        <f>K169*ROUNDDOWN(K149,0)*'Project Information'!K123</f>
        <v>0</v>
      </c>
      <c r="L205" s="164">
        <f>L169*ROUNDDOWN(L149,0)*'Project Information'!L123</f>
        <v>0</v>
      </c>
      <c r="M205" s="164">
        <f>M169*ROUNDDOWN(M149,0)*'Project Information'!M123</f>
        <v>0</v>
      </c>
      <c r="N205" s="164">
        <f>N169*ROUNDDOWN(N149,0)*'Project Information'!N123</f>
        <v>0</v>
      </c>
      <c r="O205" s="164">
        <f>O169*ROUNDDOWN(O149,0)*'Project Information'!O123</f>
        <v>0</v>
      </c>
      <c r="P205" s="164">
        <f>P169*ROUNDDOWN(P149,0)*'Project Information'!P123</f>
        <v>0</v>
      </c>
      <c r="Q205" s="164">
        <f>Q169*ROUNDDOWN(Q149,0)*'Project Information'!Q123</f>
        <v>0</v>
      </c>
      <c r="R205" s="164">
        <f>R169*ROUNDDOWN(R149,0)*'Project Information'!R123</f>
        <v>156652.52548456803</v>
      </c>
      <c r="S205" s="164">
        <f>S169*ROUNDDOWN(S149,0)*'Project Information'!S123</f>
        <v>159153.99267898721</v>
      </c>
      <c r="T205" s="164">
        <f>T169*ROUNDDOWN(T149,0)*'Project Information'!T123</f>
        <v>161695.40393498732</v>
      </c>
      <c r="U205" s="164">
        <f>U169*ROUNDDOWN(U149,0)*'Project Information'!U123</f>
        <v>164277.39708945819</v>
      </c>
      <c r="V205" s="164">
        <f>V169*ROUNDDOWN(V149,0)*'Project Information'!V123</f>
        <v>166900.62016443082</v>
      </c>
      <c r="W205" s="164">
        <f>W169*ROUNDDOWN(W149,0)*'Project Information'!W123</f>
        <v>169565.73152971594</v>
      </c>
      <c r="X205" s="164">
        <f>X169*ROUNDDOWN(X149,0)*'Project Information'!X123</f>
        <v>172273.40006814024</v>
      </c>
      <c r="Y205" s="164">
        <f>Y169*ROUNDDOWN(Y149,0)*'Project Information'!Y123</f>
        <v>175024.30534342071</v>
      </c>
      <c r="Z205" s="164">
        <f>Z169*ROUNDDOWN(Z149,0)*'Project Information'!Z123</f>
        <v>177819.13777071986</v>
      </c>
      <c r="AA205" s="164">
        <f>AA169*ROUNDDOWN(AA149,0)*'Project Information'!AA123</f>
        <v>180658.59878992432</v>
      </c>
      <c r="AB205" s="164">
        <f>AB169*ROUNDDOWN(AB149,0)*'Project Information'!AB123</f>
        <v>183543.40104169049</v>
      </c>
      <c r="AC205" s="164">
        <f>AC169*ROUNDDOWN(AC149,0)*'Project Information'!AC123</f>
        <v>186474.26854630117</v>
      </c>
      <c r="AD205" s="164">
        <f>AD169*ROUNDDOWN(AD149,0)*'Project Information'!AD123</f>
        <v>189451.93688537835</v>
      </c>
      <c r="AE205" s="164">
        <f>AE169*ROUNDDOWN(AE149,0)*'Project Information'!AE123</f>
        <v>192477.15338649781</v>
      </c>
    </row>
    <row r="206" spans="1:31">
      <c r="A206" s="98">
        <f>'Project Information'!$A$27</f>
        <v>14409</v>
      </c>
      <c r="B206" s="28" t="str">
        <f>'Project Information'!$B$27</f>
        <v>I-35 NB over US 60</v>
      </c>
      <c r="C206" s="224">
        <f>ROUND(SUM(G206:AE206),0)</f>
        <v>2435968</v>
      </c>
      <c r="D206" s="28"/>
      <c r="E206" s="39"/>
      <c r="F206" s="83" t="s">
        <v>215</v>
      </c>
      <c r="G206" s="164">
        <f>G170*ROUNDDOWN(G150,0)*'Project Information'!G124</f>
        <v>0</v>
      </c>
      <c r="H206" s="164">
        <f>H170*ROUNDDOWN(H150,0)*'Project Information'!H124</f>
        <v>0</v>
      </c>
      <c r="I206" s="164">
        <f>I170*ROUNDDOWN(I150,0)*'Project Information'!I124</f>
        <v>0</v>
      </c>
      <c r="J206" s="164">
        <f>J170*ROUNDDOWN(J150,0)*'Project Information'!J124</f>
        <v>0</v>
      </c>
      <c r="K206" s="164">
        <f>K170*ROUNDDOWN(K150,0)*'Project Information'!K124</f>
        <v>0</v>
      </c>
      <c r="L206" s="164">
        <f>L170*ROUNDDOWN(L150,0)*'Project Information'!L124</f>
        <v>0</v>
      </c>
      <c r="M206" s="164">
        <f>M170*ROUNDDOWN(M150,0)*'Project Information'!M124</f>
        <v>0</v>
      </c>
      <c r="N206" s="164">
        <f>N170*ROUNDDOWN(N150,0)*'Project Information'!N124</f>
        <v>0</v>
      </c>
      <c r="O206" s="164">
        <f>O170*ROUNDDOWN(O150,0)*'Project Information'!O124</f>
        <v>0</v>
      </c>
      <c r="P206" s="164">
        <f>P170*ROUNDDOWN(P150,0)*'Project Information'!P124</f>
        <v>0</v>
      </c>
      <c r="Q206" s="164">
        <f>Q170*ROUNDDOWN(Q150,0)*'Project Information'!Q124</f>
        <v>0</v>
      </c>
      <c r="R206" s="164">
        <f>R170*ROUNDDOWN(R150,0)*'Project Information'!R124</f>
        <v>156652.52548456803</v>
      </c>
      <c r="S206" s="164">
        <f>S170*ROUNDDOWN(S150,0)*'Project Information'!S124</f>
        <v>159153.99267898721</v>
      </c>
      <c r="T206" s="164">
        <f>T170*ROUNDDOWN(T150,0)*'Project Information'!T124</f>
        <v>161695.40393498732</v>
      </c>
      <c r="U206" s="164">
        <f>U170*ROUNDDOWN(U150,0)*'Project Information'!U124</f>
        <v>164277.39708945819</v>
      </c>
      <c r="V206" s="164">
        <f>V170*ROUNDDOWN(V150,0)*'Project Information'!V124</f>
        <v>166900.62016443082</v>
      </c>
      <c r="W206" s="164">
        <f>W170*ROUNDDOWN(W150,0)*'Project Information'!W124</f>
        <v>169565.73152971594</v>
      </c>
      <c r="X206" s="164">
        <f>X170*ROUNDDOWN(X150,0)*'Project Information'!X124</f>
        <v>172273.40006814024</v>
      </c>
      <c r="Y206" s="164">
        <f>Y170*ROUNDDOWN(Y150,0)*'Project Information'!Y124</f>
        <v>175024.30534342071</v>
      </c>
      <c r="Z206" s="164">
        <f>Z170*ROUNDDOWN(Z150,0)*'Project Information'!Z124</f>
        <v>177819.13777071986</v>
      </c>
      <c r="AA206" s="164">
        <f>AA170*ROUNDDOWN(AA150,0)*'Project Information'!AA124</f>
        <v>180658.59878992432</v>
      </c>
      <c r="AB206" s="164">
        <f>AB170*ROUNDDOWN(AB150,0)*'Project Information'!AB124</f>
        <v>183543.40104169049</v>
      </c>
      <c r="AC206" s="164">
        <f>AC170*ROUNDDOWN(AC150,0)*'Project Information'!AC124</f>
        <v>186474.26854630117</v>
      </c>
      <c r="AD206" s="164">
        <f>AD170*ROUNDDOWN(AD150,0)*'Project Information'!AD124</f>
        <v>189451.93688537835</v>
      </c>
      <c r="AE206" s="164">
        <f>AE170*ROUNDDOWN(AE150,0)*'Project Information'!AE124</f>
        <v>192477.15338649781</v>
      </c>
    </row>
    <row r="207" spans="1:31">
      <c r="A207" s="99" t="s">
        <v>185</v>
      </c>
      <c r="B207" s="28"/>
      <c r="C207" s="239">
        <f>SUM(C205:C206)</f>
        <v>4871936</v>
      </c>
      <c r="F207" s="83" t="s">
        <v>215</v>
      </c>
      <c r="G207" s="95">
        <f>SUM(G205:G206)</f>
        <v>0</v>
      </c>
      <c r="H207" s="95">
        <f t="shared" ref="H207:AE207" si="100">SUM(H205:H206)</f>
        <v>0</v>
      </c>
      <c r="I207" s="95">
        <f t="shared" si="100"/>
        <v>0</v>
      </c>
      <c r="J207" s="95">
        <f t="shared" si="100"/>
        <v>0</v>
      </c>
      <c r="K207" s="95">
        <f t="shared" si="100"/>
        <v>0</v>
      </c>
      <c r="L207" s="95">
        <f t="shared" si="100"/>
        <v>0</v>
      </c>
      <c r="M207" s="95">
        <f t="shared" si="100"/>
        <v>0</v>
      </c>
      <c r="N207" s="95">
        <f t="shared" si="100"/>
        <v>0</v>
      </c>
      <c r="O207" s="95">
        <f t="shared" si="100"/>
        <v>0</v>
      </c>
      <c r="P207" s="95">
        <f t="shared" si="100"/>
        <v>0</v>
      </c>
      <c r="Q207" s="95">
        <f t="shared" si="100"/>
        <v>0</v>
      </c>
      <c r="R207" s="95">
        <f t="shared" si="100"/>
        <v>313305.05096913606</v>
      </c>
      <c r="S207" s="95">
        <f t="shared" si="100"/>
        <v>318307.98535797442</v>
      </c>
      <c r="T207" s="95">
        <f t="shared" si="100"/>
        <v>323390.80786997464</v>
      </c>
      <c r="U207" s="95">
        <f t="shared" si="100"/>
        <v>328554.79417891637</v>
      </c>
      <c r="V207" s="95">
        <f t="shared" si="100"/>
        <v>333801.24032886163</v>
      </c>
      <c r="W207" s="95">
        <f t="shared" si="100"/>
        <v>339131.46305943187</v>
      </c>
      <c r="X207" s="95">
        <f t="shared" si="100"/>
        <v>344546.80013628048</v>
      </c>
      <c r="Y207" s="95">
        <f t="shared" si="100"/>
        <v>350048.61068684142</v>
      </c>
      <c r="Z207" s="95">
        <f t="shared" si="100"/>
        <v>355638.27554143971</v>
      </c>
      <c r="AA207" s="95">
        <f t="shared" si="100"/>
        <v>361317.19757984864</v>
      </c>
      <c r="AB207" s="95">
        <f t="shared" si="100"/>
        <v>367086.80208338099</v>
      </c>
      <c r="AC207" s="95">
        <f t="shared" si="100"/>
        <v>372948.53709260235</v>
      </c>
      <c r="AD207" s="95">
        <f t="shared" si="100"/>
        <v>378903.87377075671</v>
      </c>
      <c r="AE207" s="95">
        <f t="shared" si="100"/>
        <v>384954.30677299562</v>
      </c>
    </row>
    <row r="208" spans="1:31">
      <c r="A208" s="100" t="s">
        <v>0</v>
      </c>
      <c r="C208" s="240">
        <f>SUM(C203,C207)</f>
        <v>4892558</v>
      </c>
      <c r="F208" s="83" t="s">
        <v>215</v>
      </c>
      <c r="G208" s="96">
        <f>SUM(G203,G207)</f>
        <v>0</v>
      </c>
      <c r="H208" s="96">
        <f t="shared" ref="H208:AE208" si="101">SUM(H203,H207)</f>
        <v>0</v>
      </c>
      <c r="I208" s="96">
        <f t="shared" si="101"/>
        <v>0</v>
      </c>
      <c r="J208" s="96">
        <f t="shared" si="101"/>
        <v>0</v>
      </c>
      <c r="K208" s="96">
        <f t="shared" si="101"/>
        <v>0</v>
      </c>
      <c r="L208" s="96">
        <f t="shared" si="101"/>
        <v>0</v>
      </c>
      <c r="M208" s="96">
        <f t="shared" si="101"/>
        <v>0</v>
      </c>
      <c r="N208" s="96">
        <f t="shared" si="101"/>
        <v>0</v>
      </c>
      <c r="O208" s="96">
        <f t="shared" si="101"/>
        <v>0</v>
      </c>
      <c r="P208" s="96">
        <f t="shared" si="101"/>
        <v>0</v>
      </c>
      <c r="Q208" s="96">
        <f t="shared" si="101"/>
        <v>0</v>
      </c>
      <c r="R208" s="96">
        <f t="shared" si="101"/>
        <v>314631.12173957535</v>
      </c>
      <c r="S208" s="96">
        <f t="shared" si="101"/>
        <v>319655.23116226314</v>
      </c>
      <c r="T208" s="96">
        <f t="shared" si="101"/>
        <v>324759.56683641521</v>
      </c>
      <c r="U208" s="96">
        <f t="shared" si="101"/>
        <v>329945.40983512957</v>
      </c>
      <c r="V208" s="96">
        <f t="shared" si="101"/>
        <v>335214.06168800429</v>
      </c>
      <c r="W208" s="96">
        <f t="shared" si="101"/>
        <v>340566.84470779134</v>
      </c>
      <c r="X208" s="96">
        <f t="shared" si="101"/>
        <v>346005.1023222676</v>
      </c>
      <c r="Y208" s="96">
        <f t="shared" si="101"/>
        <v>351530.19941140502</v>
      </c>
      <c r="Z208" s="96">
        <f t="shared" si="101"/>
        <v>357143.52264992439</v>
      </c>
      <c r="AA208" s="96">
        <f t="shared" si="101"/>
        <v>362846.48085531959</v>
      </c>
      <c r="AB208" s="96">
        <f t="shared" si="101"/>
        <v>368640.50534143904</v>
      </c>
      <c r="AC208" s="96">
        <f t="shared" si="101"/>
        <v>374527.0502777131</v>
      </c>
      <c r="AD208" s="96">
        <f t="shared" si="101"/>
        <v>380507.59305411775</v>
      </c>
      <c r="AE208" s="96">
        <f t="shared" si="101"/>
        <v>386583.63465196645</v>
      </c>
    </row>
    <row r="209" spans="1:5">
      <c r="A209" s="100"/>
      <c r="E209" s="67"/>
    </row>
    <row r="210" spans="1:5">
      <c r="A210" s="100"/>
    </row>
  </sheetData>
  <mergeCells count="4">
    <mergeCell ref="C156:D156"/>
    <mergeCell ref="C59:D59"/>
    <mergeCell ref="C79:D79"/>
    <mergeCell ref="C136:D13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BA216"/>
  <sheetViews>
    <sheetView zoomScale="75" zoomScaleNormal="75" workbookViewId="0">
      <pane xSplit="5" ySplit="19" topLeftCell="F20" activePane="bottomRight" state="frozen"/>
      <selection activeCell="A2" sqref="A2"/>
      <selection pane="topRight" activeCell="A2" sqref="A2"/>
      <selection pane="bottomLeft" activeCell="A2" sqref="A2"/>
      <selection pane="bottomRight"/>
    </sheetView>
  </sheetViews>
  <sheetFormatPr defaultColWidth="9.140625" defaultRowHeight="15"/>
  <cols>
    <col min="1" max="1" width="20.7109375" style="9" customWidth="1"/>
    <col min="2" max="2" width="48.7109375" style="9" customWidth="1"/>
    <col min="3" max="6" width="16.7109375" style="9" customWidth="1"/>
    <col min="7" max="31" width="13.7109375" style="9" customWidth="1"/>
    <col min="32" max="33" width="2.7109375" style="9" customWidth="1"/>
    <col min="34" max="16384" width="9.140625" style="9"/>
  </cols>
  <sheetData>
    <row r="1" spans="1:53" ht="21">
      <c r="A1" s="1" t="s">
        <v>171</v>
      </c>
    </row>
    <row r="2" spans="1:53" ht="18.75">
      <c r="A2" s="181" t="str">
        <f>CONCATENATE("Benefit ",Assumptions!A8,":  ",Assumptions!B8,":  ",Assumptions!C8," resulting from ",Assumptions!D8,IF(ISBLANK(Assumptions!E8),"",CONCATENATE(" associated with ",Assumptions!E8)))</f>
        <v>Benefit 1b:  Transportation System User Effects:  Reduced Travel Time resulting from Traffic Detours Avoided associated with Load Reduction/Closure of Bridge</v>
      </c>
    </row>
    <row r="7" spans="1:53" ht="18.75">
      <c r="A7" s="172" t="s">
        <v>105</v>
      </c>
      <c r="B7" s="7"/>
      <c r="C7" s="7"/>
      <c r="D7" s="7"/>
      <c r="E7" s="7"/>
      <c r="F7" s="7"/>
      <c r="G7" s="7"/>
      <c r="BA7" s="10"/>
    </row>
    <row r="8" spans="1:53">
      <c r="A8" s="102" t="s">
        <v>105</v>
      </c>
      <c r="B8" s="11"/>
      <c r="C8" s="11"/>
      <c r="D8" s="11"/>
      <c r="E8" s="11"/>
      <c r="F8" s="11"/>
      <c r="G8" s="11"/>
    </row>
    <row r="9" spans="1:53">
      <c r="A9" s="12" t="s">
        <v>107</v>
      </c>
      <c r="B9" s="105">
        <v>1.39</v>
      </c>
      <c r="C9" s="39" t="s">
        <v>111</v>
      </c>
      <c r="E9" s="9" t="s">
        <v>292</v>
      </c>
      <c r="BA9" s="10" t="s">
        <v>162</v>
      </c>
    </row>
    <row r="10" spans="1:53">
      <c r="A10" s="12" t="s">
        <v>108</v>
      </c>
      <c r="B10" s="105">
        <v>1</v>
      </c>
      <c r="C10" s="39" t="s">
        <v>112</v>
      </c>
      <c r="BA10" s="10" t="s">
        <v>162</v>
      </c>
    </row>
    <row r="11" spans="1:53" s="11" customFormat="1">
      <c r="A11" s="176"/>
      <c r="B11" s="188"/>
      <c r="C11" s="81"/>
    </row>
    <row r="13" spans="1:53" ht="18.75">
      <c r="A13" s="172" t="s">
        <v>99</v>
      </c>
      <c r="B13" s="7"/>
      <c r="C13" s="7"/>
      <c r="D13" s="7"/>
      <c r="E13" s="7"/>
      <c r="F13" s="7"/>
      <c r="G13" s="7"/>
    </row>
    <row r="14" spans="1:53">
      <c r="A14" s="102" t="s">
        <v>106</v>
      </c>
      <c r="B14" s="11"/>
      <c r="C14" s="11"/>
      <c r="D14" s="11"/>
      <c r="E14" s="11"/>
      <c r="F14" s="11"/>
      <c r="G14" s="11"/>
    </row>
    <row r="15" spans="1:53">
      <c r="A15" s="12" t="s">
        <v>109</v>
      </c>
      <c r="B15" s="103">
        <v>14.8</v>
      </c>
      <c r="C15" s="39" t="s">
        <v>83</v>
      </c>
      <c r="BA15" s="10" t="s">
        <v>163</v>
      </c>
    </row>
    <row r="16" spans="1:53">
      <c r="A16" s="12" t="s">
        <v>110</v>
      </c>
      <c r="B16" s="103">
        <v>28.6</v>
      </c>
      <c r="C16" s="39" t="s">
        <v>83</v>
      </c>
      <c r="BA16" s="10" t="s">
        <v>163</v>
      </c>
    </row>
    <row r="17" spans="1:34">
      <c r="G17" s="11"/>
    </row>
    <row r="18" spans="1:34">
      <c r="G18" s="26">
        <f>'Project Information'!G8</f>
        <v>0</v>
      </c>
      <c r="H18" s="26">
        <f>'Project Information'!H8</f>
        <v>1</v>
      </c>
      <c r="I18" s="26">
        <f>'Project Information'!I8</f>
        <v>2</v>
      </c>
      <c r="J18" s="26">
        <f>'Project Information'!J8</f>
        <v>3</v>
      </c>
      <c r="K18" s="26">
        <f>'Project Information'!K8</f>
        <v>4</v>
      </c>
      <c r="L18" s="26">
        <f>'Project Information'!L8</f>
        <v>5</v>
      </c>
      <c r="M18" s="26">
        <f>'Project Information'!M8</f>
        <v>6</v>
      </c>
      <c r="N18" s="26">
        <f>'Project Information'!N8</f>
        <v>7</v>
      </c>
      <c r="O18" s="26">
        <f>'Project Information'!O8</f>
        <v>8</v>
      </c>
      <c r="P18" s="26">
        <f>'Project Information'!P8</f>
        <v>9</v>
      </c>
      <c r="Q18" s="26">
        <f>'Project Information'!Q8</f>
        <v>10</v>
      </c>
      <c r="R18" s="26">
        <f>'Project Information'!R8</f>
        <v>11</v>
      </c>
      <c r="S18" s="26">
        <f>'Project Information'!S8</f>
        <v>12</v>
      </c>
      <c r="T18" s="26">
        <f>'Project Information'!T8</f>
        <v>13</v>
      </c>
      <c r="U18" s="26">
        <f>'Project Information'!U8</f>
        <v>14</v>
      </c>
      <c r="V18" s="26">
        <f>'Project Information'!V8</f>
        <v>15</v>
      </c>
      <c r="W18" s="26">
        <f>'Project Information'!W8</f>
        <v>16</v>
      </c>
      <c r="X18" s="26">
        <f>'Project Information'!X8</f>
        <v>17</v>
      </c>
      <c r="Y18" s="26">
        <f>'Project Information'!Y8</f>
        <v>18</v>
      </c>
      <c r="Z18" s="26">
        <f>'Project Information'!Z8</f>
        <v>19</v>
      </c>
      <c r="AA18" s="26">
        <f>'Project Information'!AA8</f>
        <v>20</v>
      </c>
      <c r="AB18" s="26">
        <f>'Project Information'!AB8</f>
        <v>21</v>
      </c>
      <c r="AC18" s="26">
        <f>'Project Information'!AC8</f>
        <v>22</v>
      </c>
      <c r="AD18" s="26">
        <f>'Project Information'!AD8</f>
        <v>23</v>
      </c>
      <c r="AE18" s="26">
        <f>'Project Information'!AE8</f>
        <v>24</v>
      </c>
      <c r="AF18" s="26">
        <f>'Project Information'!AF8</f>
        <v>25</v>
      </c>
    </row>
    <row r="19" spans="1:34" ht="18.75">
      <c r="A19" s="167" t="s">
        <v>225</v>
      </c>
      <c r="B19" s="7"/>
      <c r="C19" s="7"/>
      <c r="D19" s="7"/>
      <c r="E19" s="7"/>
      <c r="F19" s="39" t="s">
        <v>150</v>
      </c>
      <c r="G19" s="27">
        <f>'Project Information'!G9</f>
        <v>2017</v>
      </c>
      <c r="H19" s="27">
        <f>'Project Information'!H9</f>
        <v>2018</v>
      </c>
      <c r="I19" s="27">
        <f>'Project Information'!I9</f>
        <v>2019</v>
      </c>
      <c r="J19" s="27">
        <f>'Project Information'!J9</f>
        <v>2020</v>
      </c>
      <c r="K19" s="27">
        <f>'Project Information'!K9</f>
        <v>2021</v>
      </c>
      <c r="L19" s="27">
        <f>'Project Information'!L9</f>
        <v>2022</v>
      </c>
      <c r="M19" s="27">
        <f>'Project Information'!M9</f>
        <v>2023</v>
      </c>
      <c r="N19" s="27">
        <f>'Project Information'!N9</f>
        <v>2024</v>
      </c>
      <c r="O19" s="27">
        <f>'Project Information'!O9</f>
        <v>2025</v>
      </c>
      <c r="P19" s="27">
        <f>'Project Information'!P9</f>
        <v>2026</v>
      </c>
      <c r="Q19" s="27">
        <f>'Project Information'!Q9</f>
        <v>2027</v>
      </c>
      <c r="R19" s="27">
        <f>'Project Information'!R9</f>
        <v>2028</v>
      </c>
      <c r="S19" s="27">
        <f>'Project Information'!S9</f>
        <v>2029</v>
      </c>
      <c r="T19" s="27">
        <f>'Project Information'!T9</f>
        <v>2030</v>
      </c>
      <c r="U19" s="27">
        <f>'Project Information'!U9</f>
        <v>2031</v>
      </c>
      <c r="V19" s="27">
        <f>'Project Information'!V9</f>
        <v>2032</v>
      </c>
      <c r="W19" s="27">
        <f>'Project Information'!W9</f>
        <v>2033</v>
      </c>
      <c r="X19" s="27">
        <f>'Project Information'!X9</f>
        <v>2034</v>
      </c>
      <c r="Y19" s="27">
        <f>'Project Information'!Y9</f>
        <v>2035</v>
      </c>
      <c r="Z19" s="27">
        <f>'Project Information'!Z9</f>
        <v>2036</v>
      </c>
      <c r="AA19" s="27">
        <f>'Project Information'!AA9</f>
        <v>2037</v>
      </c>
      <c r="AB19" s="27">
        <f>'Project Information'!AB9</f>
        <v>2038</v>
      </c>
      <c r="AC19" s="27">
        <f>'Project Information'!AC9</f>
        <v>2039</v>
      </c>
      <c r="AD19" s="27">
        <f>'Project Information'!AD9</f>
        <v>2040</v>
      </c>
      <c r="AE19" s="27">
        <f>'Project Information'!AE9</f>
        <v>2041</v>
      </c>
      <c r="AF19" s="27">
        <f>'Project Information'!AF9</f>
        <v>2042</v>
      </c>
      <c r="AH19" s="4" t="s">
        <v>8</v>
      </c>
    </row>
    <row r="20" spans="1:34">
      <c r="F20" s="39"/>
      <c r="G20" s="54" t="str">
        <f>CONCATENATE('Project Information'!$G$9,"$")</f>
        <v>2017$</v>
      </c>
      <c r="H20" s="54" t="str">
        <f>CONCATENATE('Project Information'!$G$9,"$")</f>
        <v>2017$</v>
      </c>
      <c r="I20" s="54" t="str">
        <f>CONCATENATE('Project Information'!$G$9,"$")</f>
        <v>2017$</v>
      </c>
      <c r="J20" s="54" t="str">
        <f>CONCATENATE('Project Information'!$G$9,"$")</f>
        <v>2017$</v>
      </c>
      <c r="K20" s="54" t="str">
        <f>CONCATENATE('Project Information'!$G$9,"$")</f>
        <v>2017$</v>
      </c>
      <c r="L20" s="54" t="str">
        <f>CONCATENATE('Project Information'!$G$9,"$")</f>
        <v>2017$</v>
      </c>
      <c r="M20" s="54" t="str">
        <f>CONCATENATE('Project Information'!$G$9,"$")</f>
        <v>2017$</v>
      </c>
      <c r="N20" s="54" t="str">
        <f>CONCATENATE('Project Information'!$G$9,"$")</f>
        <v>2017$</v>
      </c>
      <c r="O20" s="54" t="str">
        <f>CONCATENATE('Project Information'!$G$9,"$")</f>
        <v>2017$</v>
      </c>
      <c r="P20" s="54" t="str">
        <f>CONCATENATE('Project Information'!$G$9,"$")</f>
        <v>2017$</v>
      </c>
      <c r="Q20" s="54" t="str">
        <f>CONCATENATE('Project Information'!$G$9,"$")</f>
        <v>2017$</v>
      </c>
      <c r="R20" s="54" t="str">
        <f>CONCATENATE('Project Information'!$G$9,"$")</f>
        <v>2017$</v>
      </c>
      <c r="S20" s="54" t="str">
        <f>CONCATENATE('Project Information'!$G$9,"$")</f>
        <v>2017$</v>
      </c>
      <c r="T20" s="54" t="str">
        <f>CONCATENATE('Project Information'!$G$9,"$")</f>
        <v>2017$</v>
      </c>
      <c r="U20" s="54" t="str">
        <f>CONCATENATE('Project Information'!$G$9,"$")</f>
        <v>2017$</v>
      </c>
      <c r="V20" s="54" t="str">
        <f>CONCATENATE('Project Information'!$G$9,"$")</f>
        <v>2017$</v>
      </c>
      <c r="W20" s="54" t="str">
        <f>CONCATENATE('Project Information'!$G$9,"$")</f>
        <v>2017$</v>
      </c>
      <c r="X20" s="54" t="str">
        <f>CONCATENATE('Project Information'!$G$9,"$")</f>
        <v>2017$</v>
      </c>
      <c r="Y20" s="54" t="str">
        <f>CONCATENATE('Project Information'!$G$9,"$")</f>
        <v>2017$</v>
      </c>
      <c r="Z20" s="54" t="str">
        <f>CONCATENATE('Project Information'!$G$9,"$")</f>
        <v>2017$</v>
      </c>
      <c r="AA20" s="54" t="str">
        <f>CONCATENATE('Project Information'!$G$9,"$")</f>
        <v>2017$</v>
      </c>
      <c r="AB20" s="54" t="str">
        <f>CONCATENATE('Project Information'!$G$9,"$")</f>
        <v>2017$</v>
      </c>
      <c r="AC20" s="54" t="str">
        <f>CONCATENATE('Project Information'!$G$9,"$")</f>
        <v>2017$</v>
      </c>
      <c r="AD20" s="54" t="str">
        <f>CONCATENATE('Project Information'!$G$9,"$")</f>
        <v>2017$</v>
      </c>
      <c r="AE20" s="54" t="str">
        <f>CONCATENATE('Project Information'!$G$9,"$")</f>
        <v>2017$</v>
      </c>
      <c r="AF20" s="54"/>
    </row>
    <row r="21" spans="1:34" ht="18.75">
      <c r="A21" s="254" t="s">
        <v>86</v>
      </c>
      <c r="B21" s="255"/>
      <c r="C21" s="255"/>
      <c r="D21" s="255"/>
      <c r="E21" s="255"/>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row>
    <row r="22" spans="1:34" ht="15.75">
      <c r="A22" s="169" t="s">
        <v>86</v>
      </c>
      <c r="B22" s="91"/>
      <c r="C22" s="91"/>
      <c r="D22" s="91"/>
      <c r="E22" s="91"/>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row>
    <row r="23" spans="1:34" s="11" customFormat="1" ht="15" customHeight="1">
      <c r="A23" s="182"/>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row>
    <row r="24" spans="1:34">
      <c r="A24" s="29" t="s">
        <v>77</v>
      </c>
      <c r="B24" s="4" t="s">
        <v>78</v>
      </c>
      <c r="D24" s="8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row>
    <row r="25" spans="1:34">
      <c r="A25" s="29"/>
      <c r="B25" s="4"/>
      <c r="C25" s="252" t="s">
        <v>208</v>
      </c>
      <c r="D25" s="252"/>
      <c r="E25" s="252"/>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row>
    <row r="26" spans="1:34">
      <c r="A26" s="97" t="str">
        <f>'Project Information'!$A$15</f>
        <v>Kay County Bridge Raises</v>
      </c>
      <c r="B26" s="89"/>
      <c r="C26" s="38" t="s">
        <v>145</v>
      </c>
      <c r="D26" s="38"/>
      <c r="E26" s="38"/>
      <c r="G26" s="26"/>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row>
    <row r="27" spans="1:34">
      <c r="A27" s="98">
        <f>'Project Information'!$A$16</f>
        <v>14155</v>
      </c>
      <c r="B27" s="28" t="str">
        <f>'Project Information'!$B$16</f>
        <v>Indian Road over I-35</v>
      </c>
      <c r="C27" s="249">
        <f>SUM(G27:AE27)</f>
        <v>99786.821128942407</v>
      </c>
      <c r="F27" s="115"/>
      <c r="G27" s="245">
        <f>SUM(G124,G183)*$B$16*$B$10+SUM(G106,G201)*$B$15*$B$9</f>
        <v>0</v>
      </c>
      <c r="H27" s="245">
        <f t="shared" ref="H27:AE34" si="0">SUM(H124,H183)*$B$16*$B$10+SUM(H106,H201)*$B$15*$B$9</f>
        <v>0</v>
      </c>
      <c r="I27" s="245">
        <f t="shared" si="0"/>
        <v>0</v>
      </c>
      <c r="J27" s="245">
        <f t="shared" si="0"/>
        <v>0</v>
      </c>
      <c r="K27" s="245">
        <f t="shared" si="0"/>
        <v>0</v>
      </c>
      <c r="L27" s="245">
        <f t="shared" si="0"/>
        <v>0</v>
      </c>
      <c r="M27" s="245">
        <f t="shared" si="0"/>
        <v>17.97251310260711</v>
      </c>
      <c r="N27" s="245">
        <f t="shared" si="0"/>
        <v>18.259502742821173</v>
      </c>
      <c r="O27" s="245">
        <f t="shared" si="0"/>
        <v>18.551075106281562</v>
      </c>
      <c r="P27" s="245">
        <f t="shared" si="0"/>
        <v>18.847303371073515</v>
      </c>
      <c r="Q27" s="245">
        <f t="shared" si="0"/>
        <v>19.148261883808445</v>
      </c>
      <c r="R27" s="245">
        <f t="shared" si="0"/>
        <v>97499.090495110111</v>
      </c>
      <c r="S27" s="245">
        <f t="shared" si="0"/>
        <v>153.26329083966593</v>
      </c>
      <c r="T27" s="245">
        <f t="shared" si="0"/>
        <v>155.71063787705492</v>
      </c>
      <c r="U27" s="245">
        <f t="shared" si="0"/>
        <v>158.19706477165298</v>
      </c>
      <c r="V27" s="245">
        <f t="shared" si="0"/>
        <v>160.72319556051588</v>
      </c>
      <c r="W27" s="245">
        <f t="shared" si="0"/>
        <v>163.28966424548105</v>
      </c>
      <c r="X27" s="245">
        <f t="shared" si="0"/>
        <v>165.89711495228778</v>
      </c>
      <c r="Y27" s="245">
        <f t="shared" si="0"/>
        <v>168.54620209223827</v>
      </c>
      <c r="Z27" s="245">
        <f t="shared" si="0"/>
        <v>171.23759052644016</v>
      </c>
      <c r="AA27" s="245">
        <f t="shared" si="0"/>
        <v>173.97195573267155</v>
      </c>
      <c r="AB27" s="245">
        <f t="shared" si="0"/>
        <v>176.74998397491078</v>
      </c>
      <c r="AC27" s="245">
        <f t="shared" si="0"/>
        <v>179.57237247557308</v>
      </c>
      <c r="AD27" s="245">
        <f t="shared" si="0"/>
        <v>182.43982959049794</v>
      </c>
      <c r="AE27" s="245">
        <f t="shared" si="0"/>
        <v>185.35307498673012</v>
      </c>
      <c r="AF27" s="93"/>
    </row>
    <row r="28" spans="1:34">
      <c r="A28" s="98">
        <f>'Project Information'!$A$17</f>
        <v>14429</v>
      </c>
      <c r="B28" s="28" t="str">
        <f>'Project Information'!$B$17</f>
        <v>North Avenue over I-35</v>
      </c>
      <c r="C28" s="249">
        <f t="shared" ref="C28:C35" si="1">SUM(G28:AE28)</f>
        <v>258905.23130145454</v>
      </c>
      <c r="F28" s="115"/>
      <c r="G28" s="245">
        <f t="shared" ref="G28:V34" si="2">SUM(G125,G184)*$B$16*$B$10+SUM(G107,G202)*$B$15*$B$9</f>
        <v>0</v>
      </c>
      <c r="H28" s="245">
        <f t="shared" si="2"/>
        <v>0</v>
      </c>
      <c r="I28" s="245">
        <f t="shared" si="2"/>
        <v>0</v>
      </c>
      <c r="J28" s="245">
        <f t="shared" si="2"/>
        <v>0</v>
      </c>
      <c r="K28" s="245">
        <f t="shared" si="2"/>
        <v>0</v>
      </c>
      <c r="L28" s="245">
        <f t="shared" si="2"/>
        <v>0</v>
      </c>
      <c r="M28" s="245">
        <f t="shared" si="2"/>
        <v>6.2903795859124898</v>
      </c>
      <c r="N28" s="245">
        <f t="shared" si="2"/>
        <v>6.3908259599874109</v>
      </c>
      <c r="O28" s="245">
        <f t="shared" si="2"/>
        <v>6.4928762871985484</v>
      </c>
      <c r="P28" s="245">
        <f t="shared" si="2"/>
        <v>6.59655617987573</v>
      </c>
      <c r="Q28" s="245">
        <f t="shared" si="2"/>
        <v>6.7018916593329561</v>
      </c>
      <c r="R28" s="245">
        <f t="shared" si="2"/>
        <v>257799.11909683075</v>
      </c>
      <c r="S28" s="245">
        <f t="shared" si="2"/>
        <v>74.967266453406268</v>
      </c>
      <c r="T28" s="245">
        <f t="shared" si="2"/>
        <v>76.164362747311557</v>
      </c>
      <c r="U28" s="245">
        <f t="shared" si="2"/>
        <v>77.380574577966087</v>
      </c>
      <c r="V28" s="245">
        <f t="shared" si="2"/>
        <v>78.616207187101139</v>
      </c>
      <c r="W28" s="245">
        <f t="shared" si="0"/>
        <v>79.871570690625163</v>
      </c>
      <c r="X28" s="245">
        <f t="shared" si="0"/>
        <v>81.146980156456053</v>
      </c>
      <c r="Y28" s="245">
        <f t="shared" si="0"/>
        <v>82.442755683595948</v>
      </c>
      <c r="Z28" s="245">
        <f t="shared" si="0"/>
        <v>83.759222482468871</v>
      </c>
      <c r="AA28" s="245">
        <f t="shared" si="0"/>
        <v>85.096710956541358</v>
      </c>
      <c r="AB28" s="245">
        <f t="shared" si="0"/>
        <v>86.455556785246074</v>
      </c>
      <c r="AC28" s="245">
        <f t="shared" si="0"/>
        <v>87.836101008229846</v>
      </c>
      <c r="AD28" s="245">
        <f t="shared" si="0"/>
        <v>89.238690110947019</v>
      </c>
      <c r="AE28" s="245">
        <f t="shared" si="0"/>
        <v>90.663676111619338</v>
      </c>
      <c r="AF28" s="54"/>
    </row>
    <row r="29" spans="1:34">
      <c r="A29" s="98">
        <f>'Project Information'!$A$18</f>
        <v>14435</v>
      </c>
      <c r="B29" s="28" t="str">
        <f>'Project Information'!$B$18</f>
        <v>Highland Avenue over I-35</v>
      </c>
      <c r="C29" s="249">
        <f t="shared" si="1"/>
        <v>264011.44699825451</v>
      </c>
      <c r="F29" s="115"/>
      <c r="G29" s="245">
        <f t="shared" si="2"/>
        <v>0</v>
      </c>
      <c r="H29" s="245">
        <f t="shared" si="0"/>
        <v>0</v>
      </c>
      <c r="I29" s="245">
        <f t="shared" si="0"/>
        <v>0</v>
      </c>
      <c r="J29" s="245">
        <f t="shared" si="0"/>
        <v>0</v>
      </c>
      <c r="K29" s="245">
        <f t="shared" si="0"/>
        <v>0</v>
      </c>
      <c r="L29" s="245">
        <f t="shared" si="0"/>
        <v>0</v>
      </c>
      <c r="M29" s="245">
        <f t="shared" si="0"/>
        <v>17.972513102607113</v>
      </c>
      <c r="N29" s="245">
        <f t="shared" si="0"/>
        <v>18.259502742821173</v>
      </c>
      <c r="O29" s="245">
        <f t="shared" si="0"/>
        <v>18.551075106281566</v>
      </c>
      <c r="P29" s="245">
        <f t="shared" si="0"/>
        <v>18.847303371073515</v>
      </c>
      <c r="Q29" s="245">
        <f t="shared" si="0"/>
        <v>19.148261883808445</v>
      </c>
      <c r="R29" s="245">
        <f t="shared" si="0"/>
        <v>261520.11204256717</v>
      </c>
      <c r="S29" s="245">
        <f t="shared" si="0"/>
        <v>167.48003394601471</v>
      </c>
      <c r="T29" s="245">
        <f t="shared" si="0"/>
        <v>170.15439753728313</v>
      </c>
      <c r="U29" s="245">
        <f t="shared" si="0"/>
        <v>172.87146604357801</v>
      </c>
      <c r="V29" s="245">
        <f t="shared" si="0"/>
        <v>175.63192138779624</v>
      </c>
      <c r="W29" s="245">
        <f t="shared" si="0"/>
        <v>178.43645638195221</v>
      </c>
      <c r="X29" s="245">
        <f t="shared" si="0"/>
        <v>181.28577490105798</v>
      </c>
      <c r="Y29" s="245">
        <f t="shared" si="0"/>
        <v>184.18059205977994</v>
      </c>
      <c r="Z29" s="245">
        <f t="shared" si="0"/>
        <v>187.1216343919167</v>
      </c>
      <c r="AA29" s="245">
        <f t="shared" si="0"/>
        <v>190.10964003274248</v>
      </c>
      <c r="AB29" s="245">
        <f t="shared" si="0"/>
        <v>193.14535890426231</v>
      </c>
      <c r="AC29" s="245">
        <f t="shared" si="0"/>
        <v>196.22955290342597</v>
      </c>
      <c r="AD29" s="245">
        <f t="shared" si="0"/>
        <v>199.3629960933464</v>
      </c>
      <c r="AE29" s="245">
        <f t="shared" si="0"/>
        <v>202.54647489757266</v>
      </c>
      <c r="AF29" s="54"/>
    </row>
    <row r="30" spans="1:34">
      <c r="A30" s="98">
        <f>'Project Information'!$A$19</f>
        <v>14437</v>
      </c>
      <c r="B30" s="28" t="str">
        <f>'Project Information'!$B$19</f>
        <v>Hartford Avenue over I-35</v>
      </c>
      <c r="C30" s="249">
        <f t="shared" si="1"/>
        <v>263662.54494258005</v>
      </c>
      <c r="F30" s="115"/>
      <c r="G30" s="245">
        <f t="shared" si="2"/>
        <v>0</v>
      </c>
      <c r="H30" s="245">
        <f t="shared" si="0"/>
        <v>0</v>
      </c>
      <c r="I30" s="245">
        <f t="shared" si="0"/>
        <v>0</v>
      </c>
      <c r="J30" s="245">
        <f t="shared" si="0"/>
        <v>0</v>
      </c>
      <c r="K30" s="245">
        <f t="shared" si="0"/>
        <v>0</v>
      </c>
      <c r="L30" s="245">
        <f t="shared" si="0"/>
        <v>0</v>
      </c>
      <c r="M30" s="245">
        <f t="shared" si="0"/>
        <v>8.9862565513035548</v>
      </c>
      <c r="N30" s="245">
        <f t="shared" si="0"/>
        <v>9.1297513714105865</v>
      </c>
      <c r="O30" s="245">
        <f t="shared" si="0"/>
        <v>9.2755375531407811</v>
      </c>
      <c r="P30" s="245">
        <f t="shared" si="0"/>
        <v>9.4236516855367576</v>
      </c>
      <c r="Q30" s="245">
        <f t="shared" si="0"/>
        <v>9.5741309419042224</v>
      </c>
      <c r="R30" s="245">
        <f t="shared" si="0"/>
        <v>261500.65801638889</v>
      </c>
      <c r="S30" s="245">
        <f t="shared" si="0"/>
        <v>147.71536095157688</v>
      </c>
      <c r="T30" s="245">
        <f t="shared" si="0"/>
        <v>150.07411723966857</v>
      </c>
      <c r="U30" s="245">
        <f t="shared" si="0"/>
        <v>152.47053874545162</v>
      </c>
      <c r="V30" s="245">
        <f t="shared" si="0"/>
        <v>154.90522691665979</v>
      </c>
      <c r="W30" s="245">
        <f t="shared" si="0"/>
        <v>157.37879280509648</v>
      </c>
      <c r="X30" s="245">
        <f t="shared" si="0"/>
        <v>159.89185721999496</v>
      </c>
      <c r="Y30" s="245">
        <f t="shared" si="0"/>
        <v>162.44505088382755</v>
      </c>
      <c r="Z30" s="245">
        <f t="shared" si="0"/>
        <v>165.03901459060279</v>
      </c>
      <c r="AA30" s="245">
        <f t="shared" si="0"/>
        <v>167.67439936669018</v>
      </c>
      <c r="AB30" s="245">
        <f t="shared" si="0"/>
        <v>170.35186663421302</v>
      </c>
      <c r="AC30" s="245">
        <f t="shared" si="0"/>
        <v>173.07208837705068</v>
      </c>
      <c r="AD30" s="245">
        <f t="shared" si="0"/>
        <v>175.83574730949135</v>
      </c>
      <c r="AE30" s="245">
        <f t="shared" si="0"/>
        <v>178.64353704757769</v>
      </c>
      <c r="AF30" s="54"/>
    </row>
    <row r="31" spans="1:34">
      <c r="A31" s="98">
        <f>'Project Information'!$A$20</f>
        <v>15145</v>
      </c>
      <c r="B31" s="28" t="str">
        <f>'Project Information'!$B$20</f>
        <v>Coleman Road over I-35</v>
      </c>
      <c r="C31" s="249">
        <f t="shared" si="1"/>
        <v>258575.23728082515</v>
      </c>
      <c r="F31" s="115"/>
      <c r="G31" s="245">
        <f t="shared" si="2"/>
        <v>0</v>
      </c>
      <c r="H31" s="245">
        <f t="shared" si="0"/>
        <v>0</v>
      </c>
      <c r="I31" s="245">
        <f t="shared" si="0"/>
        <v>0</v>
      </c>
      <c r="J31" s="245">
        <f t="shared" si="0"/>
        <v>0</v>
      </c>
      <c r="K31" s="245">
        <f t="shared" si="0"/>
        <v>0</v>
      </c>
      <c r="L31" s="245">
        <f t="shared" si="0"/>
        <v>0</v>
      </c>
      <c r="M31" s="245">
        <f t="shared" si="0"/>
        <v>6.2903795859124898</v>
      </c>
      <c r="N31" s="245">
        <f t="shared" si="0"/>
        <v>6.3908259599874109</v>
      </c>
      <c r="O31" s="245">
        <f t="shared" si="0"/>
        <v>6.4928762871985484</v>
      </c>
      <c r="P31" s="245">
        <f t="shared" si="0"/>
        <v>6.59655617987573</v>
      </c>
      <c r="Q31" s="245">
        <f t="shared" si="0"/>
        <v>6.7018916593329561</v>
      </c>
      <c r="R31" s="245">
        <f t="shared" si="0"/>
        <v>257469.12507620137</v>
      </c>
      <c r="S31" s="245">
        <f t="shared" si="0"/>
        <v>74.967266453406268</v>
      </c>
      <c r="T31" s="245">
        <f t="shared" si="0"/>
        <v>76.164362747311557</v>
      </c>
      <c r="U31" s="245">
        <f t="shared" si="0"/>
        <v>77.380574577966087</v>
      </c>
      <c r="V31" s="245">
        <f t="shared" si="0"/>
        <v>78.616207187101139</v>
      </c>
      <c r="W31" s="245">
        <f t="shared" si="0"/>
        <v>79.871570690625163</v>
      </c>
      <c r="X31" s="245">
        <f t="shared" si="0"/>
        <v>81.146980156456053</v>
      </c>
      <c r="Y31" s="245">
        <f t="shared" si="0"/>
        <v>82.442755683595948</v>
      </c>
      <c r="Z31" s="245">
        <f t="shared" si="0"/>
        <v>83.759222482468871</v>
      </c>
      <c r="AA31" s="245">
        <f t="shared" si="0"/>
        <v>85.096710956541358</v>
      </c>
      <c r="AB31" s="245">
        <f t="shared" si="0"/>
        <v>86.455556785246074</v>
      </c>
      <c r="AC31" s="245">
        <f t="shared" si="0"/>
        <v>87.836101008229846</v>
      </c>
      <c r="AD31" s="245">
        <f t="shared" si="0"/>
        <v>89.238690110947019</v>
      </c>
      <c r="AE31" s="245">
        <f t="shared" si="0"/>
        <v>90.663676111619338</v>
      </c>
      <c r="AF31" s="54"/>
    </row>
    <row r="32" spans="1:34">
      <c r="A32" s="98">
        <f>'Project Information'!$A$21</f>
        <v>15146</v>
      </c>
      <c r="B32" s="28" t="str">
        <f>'Project Information'!$B$21</f>
        <v>Chrysler Avenue over I-35</v>
      </c>
      <c r="C32" s="249">
        <f t="shared" si="1"/>
        <v>259755.13847070112</v>
      </c>
      <c r="F32" s="115"/>
      <c r="G32" s="245">
        <f t="shared" si="2"/>
        <v>0</v>
      </c>
      <c r="H32" s="245">
        <f t="shared" si="0"/>
        <v>0</v>
      </c>
      <c r="I32" s="245">
        <f t="shared" si="0"/>
        <v>0</v>
      </c>
      <c r="J32" s="245">
        <f t="shared" si="0"/>
        <v>0</v>
      </c>
      <c r="K32" s="245">
        <f t="shared" si="0"/>
        <v>0</v>
      </c>
      <c r="L32" s="245">
        <f t="shared" si="0"/>
        <v>0</v>
      </c>
      <c r="M32" s="245">
        <f t="shared" si="0"/>
        <v>12.580759171824978</v>
      </c>
      <c r="N32" s="245">
        <f t="shared" si="0"/>
        <v>12.78165191997482</v>
      </c>
      <c r="O32" s="245">
        <f t="shared" si="0"/>
        <v>12.985752574397095</v>
      </c>
      <c r="P32" s="245">
        <f t="shared" si="0"/>
        <v>13.193112359751458</v>
      </c>
      <c r="Q32" s="245">
        <f t="shared" si="0"/>
        <v>13.403783318665912</v>
      </c>
      <c r="R32" s="245">
        <f t="shared" si="0"/>
        <v>257542.91406145348</v>
      </c>
      <c r="S32" s="245">
        <f t="shared" si="0"/>
        <v>149.93453290681248</v>
      </c>
      <c r="T32" s="245">
        <f t="shared" si="0"/>
        <v>152.32872549462309</v>
      </c>
      <c r="U32" s="245">
        <f t="shared" si="0"/>
        <v>154.76114915593217</v>
      </c>
      <c r="V32" s="245">
        <f t="shared" si="0"/>
        <v>157.23241437420225</v>
      </c>
      <c r="W32" s="245">
        <f t="shared" si="0"/>
        <v>159.7431413812503</v>
      </c>
      <c r="X32" s="245">
        <f t="shared" si="0"/>
        <v>162.29396031291211</v>
      </c>
      <c r="Y32" s="245">
        <f t="shared" si="0"/>
        <v>164.88551136719187</v>
      </c>
      <c r="Z32" s="245">
        <f t="shared" si="0"/>
        <v>167.51844496493771</v>
      </c>
      <c r="AA32" s="245">
        <f t="shared" si="0"/>
        <v>170.19342191308269</v>
      </c>
      <c r="AB32" s="245">
        <f t="shared" si="0"/>
        <v>172.91111357049215</v>
      </c>
      <c r="AC32" s="245">
        <f t="shared" si="0"/>
        <v>175.67220201645969</v>
      </c>
      <c r="AD32" s="245">
        <f t="shared" si="0"/>
        <v>178.47738022189401</v>
      </c>
      <c r="AE32" s="245">
        <f t="shared" si="0"/>
        <v>181.32735222323865</v>
      </c>
      <c r="AF32" s="54"/>
    </row>
    <row r="33" spans="1:32">
      <c r="A33" s="98">
        <f>'Project Information'!$A$22</f>
        <v>15147</v>
      </c>
      <c r="B33" s="28" t="str">
        <f>'Project Information'!$B$22</f>
        <v>Ferguson Avenue over I-35</v>
      </c>
      <c r="C33" s="249">
        <f t="shared" si="1"/>
        <v>260051.51875070145</v>
      </c>
      <c r="F33" s="115"/>
      <c r="G33" s="245">
        <f t="shared" si="2"/>
        <v>0</v>
      </c>
      <c r="H33" s="245">
        <f t="shared" si="0"/>
        <v>0</v>
      </c>
      <c r="I33" s="245">
        <f t="shared" si="0"/>
        <v>0</v>
      </c>
      <c r="J33" s="245">
        <f t="shared" si="0"/>
        <v>0</v>
      </c>
      <c r="K33" s="245">
        <f t="shared" si="0"/>
        <v>0</v>
      </c>
      <c r="L33" s="245">
        <f t="shared" si="0"/>
        <v>0</v>
      </c>
      <c r="M33" s="245">
        <f t="shared" si="0"/>
        <v>17.972513102607113</v>
      </c>
      <c r="N33" s="245">
        <f t="shared" si="0"/>
        <v>18.259502742821173</v>
      </c>
      <c r="O33" s="245">
        <f t="shared" si="0"/>
        <v>18.551075106281566</v>
      </c>
      <c r="P33" s="245">
        <f t="shared" si="0"/>
        <v>18.847303371073515</v>
      </c>
      <c r="Q33" s="245">
        <f t="shared" si="0"/>
        <v>19.148261883808445</v>
      </c>
      <c r="R33" s="245">
        <f t="shared" si="0"/>
        <v>257560.18379501413</v>
      </c>
      <c r="S33" s="245">
        <f t="shared" si="0"/>
        <v>167.48003394601471</v>
      </c>
      <c r="T33" s="245">
        <f t="shared" si="0"/>
        <v>170.15439753728313</v>
      </c>
      <c r="U33" s="245">
        <f t="shared" si="0"/>
        <v>172.87146604357801</v>
      </c>
      <c r="V33" s="245">
        <f t="shared" si="0"/>
        <v>175.63192138779624</v>
      </c>
      <c r="W33" s="245">
        <f t="shared" si="0"/>
        <v>178.43645638195221</v>
      </c>
      <c r="X33" s="245">
        <f t="shared" si="0"/>
        <v>181.28577490105798</v>
      </c>
      <c r="Y33" s="245">
        <f t="shared" si="0"/>
        <v>184.18059205977994</v>
      </c>
      <c r="Z33" s="245">
        <f t="shared" si="0"/>
        <v>187.1216343919167</v>
      </c>
      <c r="AA33" s="245">
        <f t="shared" si="0"/>
        <v>190.10964003274248</v>
      </c>
      <c r="AB33" s="245">
        <f t="shared" si="0"/>
        <v>193.14535890426231</v>
      </c>
      <c r="AC33" s="245">
        <f t="shared" si="0"/>
        <v>196.22955290342597</v>
      </c>
      <c r="AD33" s="245">
        <f t="shared" si="0"/>
        <v>199.3629960933464</v>
      </c>
      <c r="AE33" s="245">
        <f t="shared" si="0"/>
        <v>202.54647489757266</v>
      </c>
      <c r="AF33" s="54"/>
    </row>
    <row r="34" spans="1:32">
      <c r="A34" s="98">
        <f>'Project Information'!$A$23</f>
        <v>15149</v>
      </c>
      <c r="B34" s="28" t="str">
        <f>'Project Information'!$B$23</f>
        <v>Adobe Road over I-35</v>
      </c>
      <c r="C34" s="249">
        <f t="shared" si="1"/>
        <v>179481.71588111197</v>
      </c>
      <c r="F34" s="115"/>
      <c r="G34" s="245">
        <f t="shared" si="2"/>
        <v>0</v>
      </c>
      <c r="H34" s="245">
        <f t="shared" si="0"/>
        <v>0</v>
      </c>
      <c r="I34" s="245">
        <f t="shared" si="0"/>
        <v>0</v>
      </c>
      <c r="J34" s="245">
        <f t="shared" si="0"/>
        <v>0</v>
      </c>
      <c r="K34" s="245">
        <f t="shared" si="0"/>
        <v>0</v>
      </c>
      <c r="L34" s="245">
        <f t="shared" si="0"/>
        <v>0</v>
      </c>
      <c r="M34" s="245">
        <f t="shared" si="0"/>
        <v>13.479384826955332</v>
      </c>
      <c r="N34" s="245">
        <f t="shared" si="0"/>
        <v>13.694627057115881</v>
      </c>
      <c r="O34" s="245">
        <f t="shared" si="0"/>
        <v>13.913306329711174</v>
      </c>
      <c r="P34" s="245">
        <f t="shared" si="0"/>
        <v>14.135477528305135</v>
      </c>
      <c r="Q34" s="245">
        <f t="shared" si="0"/>
        <v>14.361196412856334</v>
      </c>
      <c r="R34" s="245">
        <f t="shared" si="0"/>
        <v>178274.9287103753</v>
      </c>
      <c r="S34" s="245">
        <f t="shared" si="0"/>
        <v>79.405610363877514</v>
      </c>
      <c r="T34" s="245">
        <f t="shared" si="0"/>
        <v>80.673579257220638</v>
      </c>
      <c r="U34" s="245">
        <f t="shared" si="0"/>
        <v>81.961795398927165</v>
      </c>
      <c r="V34" s="245">
        <f t="shared" si="0"/>
        <v>83.270582102185983</v>
      </c>
      <c r="W34" s="245">
        <f t="shared" si="0"/>
        <v>84.60026784293278</v>
      </c>
      <c r="X34" s="245">
        <f t="shared" si="0"/>
        <v>85.951186342290271</v>
      </c>
      <c r="Y34" s="245">
        <f t="shared" si="0"/>
        <v>87.323676650324472</v>
      </c>
      <c r="Z34" s="245">
        <f t="shared" si="0"/>
        <v>88.718083231138735</v>
      </c>
      <c r="AA34" s="245">
        <f t="shared" si="0"/>
        <v>90.134756049326469</v>
      </c>
      <c r="AB34" s="245">
        <f t="shared" si="0"/>
        <v>91.574050657804264</v>
      </c>
      <c r="AC34" s="245">
        <f t="shared" si="0"/>
        <v>93.036328287047752</v>
      </c>
      <c r="AD34" s="245">
        <f t="shared" si="0"/>
        <v>94.521955935752274</v>
      </c>
      <c r="AE34" s="245">
        <f t="shared" si="0"/>
        <v>96.031306462941274</v>
      </c>
      <c r="AF34" s="54"/>
    </row>
    <row r="35" spans="1:32">
      <c r="A35" s="99" t="s">
        <v>185</v>
      </c>
      <c r="B35" s="28"/>
      <c r="C35" s="250">
        <f t="shared" si="1"/>
        <v>1844229.6547545712</v>
      </c>
      <c r="F35" s="115"/>
      <c r="G35" s="246">
        <f>SUM(G27:G34)</f>
        <v>0</v>
      </c>
      <c r="H35" s="246">
        <f t="shared" ref="H35:AE35" si="3">SUM(H27:H34)</f>
        <v>0</v>
      </c>
      <c r="I35" s="246">
        <f t="shared" si="3"/>
        <v>0</v>
      </c>
      <c r="J35" s="246">
        <f t="shared" si="3"/>
        <v>0</v>
      </c>
      <c r="K35" s="246">
        <f t="shared" si="3"/>
        <v>0</v>
      </c>
      <c r="L35" s="246">
        <f t="shared" si="3"/>
        <v>0</v>
      </c>
      <c r="M35" s="246">
        <f t="shared" si="3"/>
        <v>101.54469902973017</v>
      </c>
      <c r="N35" s="246">
        <f t="shared" si="3"/>
        <v>103.16619049693962</v>
      </c>
      <c r="O35" s="246">
        <f t="shared" si="3"/>
        <v>104.81357435049084</v>
      </c>
      <c r="P35" s="246">
        <f t="shared" si="3"/>
        <v>106.48726404656534</v>
      </c>
      <c r="Q35" s="246">
        <f t="shared" si="3"/>
        <v>108.18767964351771</v>
      </c>
      <c r="R35" s="246">
        <f t="shared" si="3"/>
        <v>1829166.1312939411</v>
      </c>
      <c r="S35" s="246">
        <f t="shared" si="3"/>
        <v>1015.2133958607748</v>
      </c>
      <c r="T35" s="246">
        <f t="shared" si="3"/>
        <v>1031.4245804377565</v>
      </c>
      <c r="U35" s="246">
        <f t="shared" si="3"/>
        <v>1047.894629315052</v>
      </c>
      <c r="V35" s="246">
        <f t="shared" si="3"/>
        <v>1064.6276761033587</v>
      </c>
      <c r="W35" s="246">
        <f t="shared" si="3"/>
        <v>1081.6279204199154</v>
      </c>
      <c r="X35" s="246">
        <f t="shared" si="3"/>
        <v>1098.8996289425131</v>
      </c>
      <c r="Y35" s="246">
        <f t="shared" si="3"/>
        <v>1116.4471364803337</v>
      </c>
      <c r="Z35" s="246">
        <f t="shared" si="3"/>
        <v>1134.2748470618908</v>
      </c>
      <c r="AA35" s="246">
        <f t="shared" si="3"/>
        <v>1152.3872350403385</v>
      </c>
      <c r="AB35" s="246">
        <f t="shared" si="3"/>
        <v>1170.7888462164369</v>
      </c>
      <c r="AC35" s="246">
        <f t="shared" si="3"/>
        <v>1189.4842989794429</v>
      </c>
      <c r="AD35" s="246">
        <f t="shared" si="3"/>
        <v>1208.4782854662224</v>
      </c>
      <c r="AE35" s="246">
        <f t="shared" si="3"/>
        <v>1227.7755727388719</v>
      </c>
      <c r="AF35" s="54"/>
    </row>
    <row r="36" spans="1:32">
      <c r="A36" s="97" t="str">
        <f>'Project Information'!$A$25</f>
        <v>Kay County Bridge Reconstructions</v>
      </c>
      <c r="B36" s="89"/>
      <c r="F36" s="85"/>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54"/>
    </row>
    <row r="37" spans="1:32">
      <c r="A37" s="98">
        <f>'Project Information'!$A$26</f>
        <v>14408</v>
      </c>
      <c r="B37" s="28" t="str">
        <f>'Project Information'!$B$26</f>
        <v>I-35 SB over US 60</v>
      </c>
      <c r="C37" s="249">
        <f>SUM(G37:AE37)</f>
        <v>2026595.2177501877</v>
      </c>
      <c r="F37" s="115"/>
      <c r="G37" s="245">
        <f t="shared" ref="G37:V38" si="4">SUM(G134,G193)*$B$16*$B$10+SUM(G116,G211)*$B$15*$B$9</f>
        <v>0</v>
      </c>
      <c r="H37" s="245">
        <f t="shared" si="4"/>
        <v>0</v>
      </c>
      <c r="I37" s="245">
        <f t="shared" si="4"/>
        <v>0</v>
      </c>
      <c r="J37" s="245">
        <f t="shared" si="4"/>
        <v>0</v>
      </c>
      <c r="K37" s="245">
        <f t="shared" si="4"/>
        <v>0</v>
      </c>
      <c r="L37" s="245">
        <f t="shared" si="4"/>
        <v>0</v>
      </c>
      <c r="M37" s="245">
        <f t="shared" si="4"/>
        <v>9173.4702294557119</v>
      </c>
      <c r="N37" s="245">
        <f t="shared" si="4"/>
        <v>9319.9545249816401</v>
      </c>
      <c r="O37" s="245">
        <f t="shared" si="4"/>
        <v>9468.7779188312143</v>
      </c>
      <c r="P37" s="245">
        <f t="shared" si="4"/>
        <v>9619.9777623187711</v>
      </c>
      <c r="Q37" s="245">
        <f t="shared" si="4"/>
        <v>9773.5920031938931</v>
      </c>
      <c r="R37" s="245">
        <f t="shared" si="4"/>
        <v>127281.17686594866</v>
      </c>
      <c r="S37" s="245">
        <f t="shared" si="4"/>
        <v>129313.63492822612</v>
      </c>
      <c r="T37" s="245">
        <f t="shared" si="4"/>
        <v>131378.5477955002</v>
      </c>
      <c r="U37" s="245">
        <f t="shared" si="4"/>
        <v>133476.43371431512</v>
      </c>
      <c r="V37" s="245">
        <f t="shared" si="4"/>
        <v>135607.81920670747</v>
      </c>
      <c r="W37" s="245">
        <f t="shared" ref="H37:AE38" si="5">SUM(W134,W193)*$B$16*$B$10+SUM(W116,W211)*$B$15*$B$9</f>
        <v>137773.23920235076</v>
      </c>
      <c r="X37" s="245">
        <f t="shared" si="5"/>
        <v>139973.2371728112</v>
      </c>
      <c r="Y37" s="245">
        <f t="shared" si="5"/>
        <v>142208.36526794641</v>
      </c>
      <c r="Z37" s="245">
        <f t="shared" si="5"/>
        <v>144479.18445448289</v>
      </c>
      <c r="AA37" s="245">
        <f t="shared" si="5"/>
        <v>146786.26465680578</v>
      </c>
      <c r="AB37" s="245">
        <f t="shared" si="5"/>
        <v>149130.1848999972</v>
      </c>
      <c r="AC37" s="245">
        <f t="shared" si="5"/>
        <v>151511.53345515829</v>
      </c>
      <c r="AD37" s="245">
        <f t="shared" si="5"/>
        <v>153930.90798705217</v>
      </c>
      <c r="AE37" s="245">
        <f t="shared" si="5"/>
        <v>156388.91570410429</v>
      </c>
      <c r="AF37" s="54"/>
    </row>
    <row r="38" spans="1:32">
      <c r="A38" s="98">
        <f>'Project Information'!$A$27</f>
        <v>14409</v>
      </c>
      <c r="B38" s="28" t="str">
        <f>'Project Information'!$B$27</f>
        <v>I-35 NB over US 60</v>
      </c>
      <c r="C38" s="249">
        <f t="shared" ref="C38:C39" si="6">SUM(G38:AE38)</f>
        <v>2026595.2177501877</v>
      </c>
      <c r="F38" s="115"/>
      <c r="G38" s="245">
        <f t="shared" si="4"/>
        <v>0</v>
      </c>
      <c r="H38" s="245">
        <f t="shared" si="5"/>
        <v>0</v>
      </c>
      <c r="I38" s="245">
        <f t="shared" si="5"/>
        <v>0</v>
      </c>
      <c r="J38" s="245">
        <f t="shared" si="5"/>
        <v>0</v>
      </c>
      <c r="K38" s="245">
        <f t="shared" si="5"/>
        <v>0</v>
      </c>
      <c r="L38" s="245">
        <f t="shared" si="5"/>
        <v>0</v>
      </c>
      <c r="M38" s="245">
        <f t="shared" si="5"/>
        <v>9173.4702294557119</v>
      </c>
      <c r="N38" s="245">
        <f t="shared" si="5"/>
        <v>9319.9545249816401</v>
      </c>
      <c r="O38" s="245">
        <f t="shared" si="5"/>
        <v>9468.7779188312143</v>
      </c>
      <c r="P38" s="245">
        <f t="shared" si="5"/>
        <v>9619.9777623187711</v>
      </c>
      <c r="Q38" s="245">
        <f t="shared" si="5"/>
        <v>9773.5920031938931</v>
      </c>
      <c r="R38" s="245">
        <f t="shared" si="5"/>
        <v>127281.17686594866</v>
      </c>
      <c r="S38" s="245">
        <f t="shared" si="5"/>
        <v>129313.63492822612</v>
      </c>
      <c r="T38" s="245">
        <f t="shared" si="5"/>
        <v>131378.5477955002</v>
      </c>
      <c r="U38" s="245">
        <f t="shared" si="5"/>
        <v>133476.43371431512</v>
      </c>
      <c r="V38" s="245">
        <f t="shared" si="5"/>
        <v>135607.81920670747</v>
      </c>
      <c r="W38" s="245">
        <f t="shared" si="5"/>
        <v>137773.23920235076</v>
      </c>
      <c r="X38" s="245">
        <f t="shared" si="5"/>
        <v>139973.2371728112</v>
      </c>
      <c r="Y38" s="245">
        <f t="shared" si="5"/>
        <v>142208.36526794641</v>
      </c>
      <c r="Z38" s="245">
        <f t="shared" si="5"/>
        <v>144479.18445448289</v>
      </c>
      <c r="AA38" s="245">
        <f t="shared" si="5"/>
        <v>146786.26465680578</v>
      </c>
      <c r="AB38" s="245">
        <f t="shared" si="5"/>
        <v>149130.1848999972</v>
      </c>
      <c r="AC38" s="245">
        <f t="shared" si="5"/>
        <v>151511.53345515829</v>
      </c>
      <c r="AD38" s="245">
        <f t="shared" si="5"/>
        <v>153930.90798705217</v>
      </c>
      <c r="AE38" s="245">
        <f t="shared" si="5"/>
        <v>156388.91570410429</v>
      </c>
      <c r="AF38" s="54"/>
    </row>
    <row r="39" spans="1:32">
      <c r="A39" s="99" t="s">
        <v>185</v>
      </c>
      <c r="B39" s="28"/>
      <c r="C39" s="250">
        <f t="shared" si="6"/>
        <v>4053190.4355003755</v>
      </c>
      <c r="D39" s="2"/>
      <c r="F39" s="115"/>
      <c r="G39" s="246">
        <f>SUM(G37:G38)</f>
        <v>0</v>
      </c>
      <c r="H39" s="246">
        <f t="shared" ref="H39:AE39" si="7">SUM(H37:H38)</f>
        <v>0</v>
      </c>
      <c r="I39" s="246">
        <f t="shared" si="7"/>
        <v>0</v>
      </c>
      <c r="J39" s="246">
        <f t="shared" si="7"/>
        <v>0</v>
      </c>
      <c r="K39" s="246">
        <f t="shared" si="7"/>
        <v>0</v>
      </c>
      <c r="L39" s="246">
        <f t="shared" si="7"/>
        <v>0</v>
      </c>
      <c r="M39" s="246">
        <f t="shared" si="7"/>
        <v>18346.940458911424</v>
      </c>
      <c r="N39" s="246">
        <f t="shared" si="7"/>
        <v>18639.90904996328</v>
      </c>
      <c r="O39" s="246">
        <f t="shared" si="7"/>
        <v>18937.555837662429</v>
      </c>
      <c r="P39" s="246">
        <f t="shared" si="7"/>
        <v>19239.955524637542</v>
      </c>
      <c r="Q39" s="246">
        <f t="shared" si="7"/>
        <v>19547.184006387786</v>
      </c>
      <c r="R39" s="246">
        <f t="shared" si="7"/>
        <v>254562.35373189731</v>
      </c>
      <c r="S39" s="246">
        <f t="shared" si="7"/>
        <v>258627.26985645224</v>
      </c>
      <c r="T39" s="246">
        <f t="shared" si="7"/>
        <v>262757.0955910004</v>
      </c>
      <c r="U39" s="246">
        <f t="shared" si="7"/>
        <v>266952.86742863024</v>
      </c>
      <c r="V39" s="246">
        <f t="shared" si="7"/>
        <v>271215.63841341494</v>
      </c>
      <c r="W39" s="246">
        <f t="shared" si="7"/>
        <v>275546.47840470151</v>
      </c>
      <c r="X39" s="246">
        <f t="shared" si="7"/>
        <v>279946.47434562241</v>
      </c>
      <c r="Y39" s="246">
        <f t="shared" si="7"/>
        <v>284416.73053589283</v>
      </c>
      <c r="Z39" s="246">
        <f t="shared" si="7"/>
        <v>288958.36890896579</v>
      </c>
      <c r="AA39" s="246">
        <f t="shared" si="7"/>
        <v>293572.52931361157</v>
      </c>
      <c r="AB39" s="246">
        <f t="shared" si="7"/>
        <v>298260.3697999944</v>
      </c>
      <c r="AC39" s="246">
        <f t="shared" si="7"/>
        <v>303023.06691031659</v>
      </c>
      <c r="AD39" s="246">
        <f t="shared" si="7"/>
        <v>307861.81597410433</v>
      </c>
      <c r="AE39" s="246">
        <f t="shared" si="7"/>
        <v>312777.83140820859</v>
      </c>
      <c r="AF39" s="54"/>
    </row>
    <row r="40" spans="1:32">
      <c r="A40" s="100" t="s">
        <v>0</v>
      </c>
      <c r="C40" s="251">
        <f>SUM(G40:AE40)</f>
        <v>5897420.0902549475</v>
      </c>
      <c r="F40" s="115"/>
      <c r="G40" s="248">
        <f>SUM(G35,G39)</f>
        <v>0</v>
      </c>
      <c r="H40" s="248">
        <f t="shared" ref="H40:AE40" si="8">SUM(H35,H39)</f>
        <v>0</v>
      </c>
      <c r="I40" s="248">
        <f t="shared" si="8"/>
        <v>0</v>
      </c>
      <c r="J40" s="248">
        <f t="shared" si="8"/>
        <v>0</v>
      </c>
      <c r="K40" s="248">
        <f t="shared" si="8"/>
        <v>0</v>
      </c>
      <c r="L40" s="248">
        <f t="shared" si="8"/>
        <v>0</v>
      </c>
      <c r="M40" s="248">
        <f t="shared" si="8"/>
        <v>18448.485157941155</v>
      </c>
      <c r="N40" s="248">
        <f t="shared" si="8"/>
        <v>18743.075240460221</v>
      </c>
      <c r="O40" s="248">
        <f t="shared" si="8"/>
        <v>19042.369412012918</v>
      </c>
      <c r="P40" s="248">
        <f t="shared" si="8"/>
        <v>19346.442788684108</v>
      </c>
      <c r="Q40" s="248">
        <f t="shared" si="8"/>
        <v>19655.371686031303</v>
      </c>
      <c r="R40" s="248">
        <f t="shared" si="8"/>
        <v>2083728.4850258385</v>
      </c>
      <c r="S40" s="248">
        <f t="shared" si="8"/>
        <v>259642.48325231302</v>
      </c>
      <c r="T40" s="248">
        <f t="shared" si="8"/>
        <v>263788.52017143817</v>
      </c>
      <c r="U40" s="248">
        <f t="shared" si="8"/>
        <v>268000.76205794531</v>
      </c>
      <c r="V40" s="248">
        <f t="shared" si="8"/>
        <v>272280.26608951832</v>
      </c>
      <c r="W40" s="248">
        <f t="shared" si="8"/>
        <v>276628.10632512142</v>
      </c>
      <c r="X40" s="248">
        <f t="shared" si="8"/>
        <v>281045.37397456495</v>
      </c>
      <c r="Y40" s="248">
        <f t="shared" si="8"/>
        <v>285533.17767237319</v>
      </c>
      <c r="Z40" s="248">
        <f t="shared" si="8"/>
        <v>290092.64375602768</v>
      </c>
      <c r="AA40" s="248">
        <f t="shared" si="8"/>
        <v>294724.91654865188</v>
      </c>
      <c r="AB40" s="248">
        <f t="shared" si="8"/>
        <v>299431.15864621085</v>
      </c>
      <c r="AC40" s="248">
        <f t="shared" si="8"/>
        <v>304212.55120929604</v>
      </c>
      <c r="AD40" s="248">
        <f t="shared" si="8"/>
        <v>309070.29425957054</v>
      </c>
      <c r="AE40" s="248">
        <f t="shared" si="8"/>
        <v>314005.60698094743</v>
      </c>
      <c r="AF40" s="54"/>
    </row>
    <row r="41" spans="1:32">
      <c r="A41" s="100"/>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54"/>
    </row>
    <row r="42" spans="1:32" ht="15.75">
      <c r="A42" s="169" t="s">
        <v>226</v>
      </c>
      <c r="B42" s="91"/>
      <c r="C42" s="91"/>
      <c r="D42" s="91"/>
      <c r="E42" s="91"/>
      <c r="F42" s="115" t="s">
        <v>227</v>
      </c>
      <c r="G42" s="106">
        <f>Assumptions!$G$38</f>
        <v>1</v>
      </c>
      <c r="H42" s="106">
        <f>Assumptions!$H$38</f>
        <v>0.93457943925233644</v>
      </c>
      <c r="I42" s="106">
        <f>Assumptions!$I$38</f>
        <v>0.87343872827321156</v>
      </c>
      <c r="J42" s="106">
        <f>Assumptions!$J$38</f>
        <v>0.81629787689085187</v>
      </c>
      <c r="K42" s="106">
        <f>Assumptions!$K$38</f>
        <v>0.7628952120475252</v>
      </c>
      <c r="L42" s="106">
        <f>Assumptions!$L$38</f>
        <v>0.71298617948366838</v>
      </c>
      <c r="M42" s="106">
        <f>Assumptions!$M$38</f>
        <v>0.66634222381651254</v>
      </c>
      <c r="N42" s="106">
        <f>Assumptions!$N$38</f>
        <v>0.62274974188459109</v>
      </c>
      <c r="O42" s="106">
        <f>Assumptions!$O$38</f>
        <v>0.5820091045650384</v>
      </c>
      <c r="P42" s="106">
        <f>Assumptions!$P$38</f>
        <v>0.54393374258414806</v>
      </c>
      <c r="Q42" s="106">
        <f>Assumptions!$Q$38</f>
        <v>0.5083492921347178</v>
      </c>
      <c r="R42" s="106">
        <f>Assumptions!$R$38</f>
        <v>0.47509279638758667</v>
      </c>
      <c r="S42" s="106">
        <f>Assumptions!$S$38</f>
        <v>0.44401195924073528</v>
      </c>
      <c r="T42" s="106">
        <f>Assumptions!$T$38</f>
        <v>0.41496444788853759</v>
      </c>
      <c r="U42" s="106">
        <f>Assumptions!$U$38</f>
        <v>0.3878172410173249</v>
      </c>
      <c r="V42" s="106">
        <f>Assumptions!$V$38</f>
        <v>0.36244601964235967</v>
      </c>
      <c r="W42" s="106">
        <f>Assumptions!$W$38</f>
        <v>0.33873459779659787</v>
      </c>
      <c r="X42" s="106">
        <f>Assumptions!$X$38</f>
        <v>0.31657439046411018</v>
      </c>
      <c r="Y42" s="106">
        <f>Assumptions!$Y$38</f>
        <v>0.29586391632159825</v>
      </c>
      <c r="Z42" s="106">
        <f>Assumptions!$Z$38</f>
        <v>0.27650833301083949</v>
      </c>
      <c r="AA42" s="106">
        <f>Assumptions!$AA$38</f>
        <v>0.2584190028138687</v>
      </c>
      <c r="AB42" s="106">
        <f>Assumptions!$AB$38</f>
        <v>0.24151308674193336</v>
      </c>
      <c r="AC42" s="106">
        <f>Assumptions!$AC$38</f>
        <v>0.22571316517937698</v>
      </c>
      <c r="AD42" s="106">
        <f>Assumptions!$AD$38</f>
        <v>0.21094688334521211</v>
      </c>
      <c r="AE42" s="106">
        <f>Assumptions!$AE$38</f>
        <v>0.19714661994879637</v>
      </c>
      <c r="AF42" s="54"/>
    </row>
    <row r="43" spans="1:32" s="11" customFormat="1" ht="15" customHeight="1">
      <c r="A43" s="182"/>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row>
    <row r="44" spans="1:32">
      <c r="A44" s="29" t="s">
        <v>77</v>
      </c>
      <c r="B44" s="4" t="s">
        <v>78</v>
      </c>
      <c r="D44" s="8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row>
    <row r="45" spans="1:32">
      <c r="A45" s="29"/>
      <c r="B45" s="4"/>
      <c r="C45" s="252" t="s">
        <v>208</v>
      </c>
      <c r="D45" s="252"/>
      <c r="E45" s="252"/>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row>
    <row r="46" spans="1:32">
      <c r="A46" s="97" t="str">
        <f>'Project Information'!$A$15</f>
        <v>Kay County Bridge Raises</v>
      </c>
      <c r="B46" s="89"/>
      <c r="C46" s="38" t="s">
        <v>145</v>
      </c>
      <c r="D46" s="38"/>
      <c r="E46" s="38"/>
      <c r="G46" s="26"/>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row>
    <row r="47" spans="1:32">
      <c r="A47" s="98">
        <f>'Project Information'!$A$16</f>
        <v>14155</v>
      </c>
      <c r="B47" s="28" t="str">
        <f>'Project Information'!$B$16</f>
        <v>Indian Road over I-35</v>
      </c>
      <c r="C47" s="249">
        <f>SUM(G47:AE47)</f>
        <v>47035.765007102971</v>
      </c>
      <c r="F47" s="115"/>
      <c r="G47" s="266">
        <f>G27*G$42</f>
        <v>0</v>
      </c>
      <c r="H47" s="266">
        <f t="shared" ref="H47:AE54" si="9">H27*H$42</f>
        <v>0</v>
      </c>
      <c r="I47" s="266">
        <f t="shared" si="9"/>
        <v>0</v>
      </c>
      <c r="J47" s="266">
        <f t="shared" si="9"/>
        <v>0</v>
      </c>
      <c r="K47" s="266">
        <f t="shared" si="9"/>
        <v>0</v>
      </c>
      <c r="L47" s="266">
        <f t="shared" si="9"/>
        <v>0</v>
      </c>
      <c r="M47" s="266">
        <f t="shared" si="9"/>
        <v>11.975844348362632</v>
      </c>
      <c r="N47" s="266">
        <f t="shared" si="9"/>
        <v>11.371100620032868</v>
      </c>
      <c r="O47" s="266">
        <f t="shared" si="9"/>
        <v>10.796894611325706</v>
      </c>
      <c r="P47" s="266">
        <f t="shared" si="9"/>
        <v>10.251684260246847</v>
      </c>
      <c r="Q47" s="266">
        <f t="shared" si="9"/>
        <v>9.7340053742442212</v>
      </c>
      <c r="R47" s="266">
        <f t="shared" si="9"/>
        <v>46321.115548568232</v>
      </c>
      <c r="S47" s="266">
        <f t="shared" si="9"/>
        <v>68.050734045402706</v>
      </c>
      <c r="T47" s="266">
        <f t="shared" si="9"/>
        <v>64.614378877024109</v>
      </c>
      <c r="U47" s="266">
        <f t="shared" si="9"/>
        <v>61.351549196781498</v>
      </c>
      <c r="V47" s="266">
        <f t="shared" si="9"/>
        <v>58.253482495109552</v>
      </c>
      <c r="W47" s="266">
        <f t="shared" si="9"/>
        <v>55.311858742534532</v>
      </c>
      <c r="X47" s="266">
        <f t="shared" si="9"/>
        <v>52.518778045774923</v>
      </c>
      <c r="Y47" s="266">
        <f t="shared" si="9"/>
        <v>49.866739432141173</v>
      </c>
      <c r="Z47" s="266">
        <f t="shared" si="9"/>
        <v>47.348620705258689</v>
      </c>
      <c r="AA47" s="266">
        <f t="shared" si="9"/>
        <v>44.957659318015487</v>
      </c>
      <c r="AB47" s="266">
        <f t="shared" si="9"/>
        <v>42.687434211367957</v>
      </c>
      <c r="AC47" s="266">
        <f t="shared" si="9"/>
        <v>40.531848570231631</v>
      </c>
      <c r="AD47" s="266">
        <f t="shared" si="9"/>
        <v>38.485113450147146</v>
      </c>
      <c r="AE47" s="266">
        <f t="shared" si="9"/>
        <v>36.541732230749638</v>
      </c>
      <c r="AF47" s="93"/>
    </row>
    <row r="48" spans="1:32">
      <c r="A48" s="98">
        <f>'Project Information'!$A$17</f>
        <v>14429</v>
      </c>
      <c r="B48" s="28" t="str">
        <f>'Project Information'!$B$17</f>
        <v>North Avenue over I-35</v>
      </c>
      <c r="C48" s="249">
        <f t="shared" ref="C48:C55" si="10">SUM(G48:AE48)</f>
        <v>122820.5367116087</v>
      </c>
      <c r="F48" s="115"/>
      <c r="G48" s="266">
        <f t="shared" ref="G48:V54" si="11">G28*G$42</f>
        <v>0</v>
      </c>
      <c r="H48" s="266">
        <f t="shared" si="11"/>
        <v>0</v>
      </c>
      <c r="I48" s="266">
        <f t="shared" si="11"/>
        <v>0</v>
      </c>
      <c r="J48" s="266">
        <f t="shared" si="11"/>
        <v>0</v>
      </c>
      <c r="K48" s="266">
        <f t="shared" si="11"/>
        <v>0</v>
      </c>
      <c r="L48" s="266">
        <f t="shared" si="11"/>
        <v>0</v>
      </c>
      <c r="M48" s="266">
        <f t="shared" si="11"/>
        <v>4.1915455219269218</v>
      </c>
      <c r="N48" s="266">
        <f t="shared" si="11"/>
        <v>3.9798852170115042</v>
      </c>
      <c r="O48" s="266">
        <f t="shared" si="11"/>
        <v>3.7789131139639984</v>
      </c>
      <c r="P48" s="266">
        <f t="shared" si="11"/>
        <v>3.5880894910863965</v>
      </c>
      <c r="Q48" s="266">
        <f t="shared" si="11"/>
        <v>3.4069018809854774</v>
      </c>
      <c r="R48" s="266">
        <f t="shared" si="11"/>
        <v>122478.50439796982</v>
      </c>
      <c r="S48" s="266">
        <f t="shared" si="11"/>
        <v>33.286362856899167</v>
      </c>
      <c r="T48" s="266">
        <f t="shared" si="11"/>
        <v>31.605502736220441</v>
      </c>
      <c r="U48" s="266">
        <f t="shared" si="11"/>
        <v>30.009520941162158</v>
      </c>
      <c r="V48" s="266">
        <f t="shared" si="11"/>
        <v>28.494131374343876</v>
      </c>
      <c r="W48" s="266">
        <f t="shared" si="9"/>
        <v>27.055264373271449</v>
      </c>
      <c r="X48" s="266">
        <f t="shared" si="9"/>
        <v>25.689055781033318</v>
      </c>
      <c r="Y48" s="266">
        <f t="shared" si="9"/>
        <v>24.3918365688934</v>
      </c>
      <c r="Z48" s="266">
        <f t="shared" si="9"/>
        <v>23.160122982911496</v>
      </c>
      <c r="AA48" s="266">
        <f t="shared" si="9"/>
        <v>21.990607188129434</v>
      </c>
      <c r="AB48" s="266">
        <f t="shared" si="9"/>
        <v>20.88014838519728</v>
      </c>
      <c r="AC48" s="266">
        <f t="shared" si="9"/>
        <v>19.825764375583024</v>
      </c>
      <c r="AD48" s="266">
        <f t="shared" si="9"/>
        <v>18.824623552713476</v>
      </c>
      <c r="AE48" s="266">
        <f t="shared" si="9"/>
        <v>17.874037297538187</v>
      </c>
      <c r="AF48" s="54"/>
    </row>
    <row r="49" spans="1:32">
      <c r="A49" s="98">
        <f>'Project Information'!$A$18</f>
        <v>14435</v>
      </c>
      <c r="B49" s="28" t="str">
        <f>'Project Information'!$B$18</f>
        <v>Highland Avenue over I-35</v>
      </c>
      <c r="C49" s="249">
        <f t="shared" si="10"/>
        <v>125022.2408025341</v>
      </c>
      <c r="F49" s="115"/>
      <c r="G49" s="266">
        <f t="shared" si="11"/>
        <v>0</v>
      </c>
      <c r="H49" s="266">
        <f t="shared" si="9"/>
        <v>0</v>
      </c>
      <c r="I49" s="266">
        <f t="shared" si="9"/>
        <v>0</v>
      </c>
      <c r="J49" s="266">
        <f t="shared" si="9"/>
        <v>0</v>
      </c>
      <c r="K49" s="266">
        <f t="shared" si="9"/>
        <v>0</v>
      </c>
      <c r="L49" s="266">
        <f t="shared" si="9"/>
        <v>0</v>
      </c>
      <c r="M49" s="266">
        <f t="shared" si="9"/>
        <v>11.975844348362633</v>
      </c>
      <c r="N49" s="266">
        <f t="shared" si="9"/>
        <v>11.371100620032868</v>
      </c>
      <c r="O49" s="266">
        <f t="shared" si="9"/>
        <v>10.796894611325708</v>
      </c>
      <c r="P49" s="266">
        <f t="shared" si="9"/>
        <v>10.251684260246847</v>
      </c>
      <c r="Q49" s="266">
        <f t="shared" si="9"/>
        <v>9.7340053742442212</v>
      </c>
      <c r="R49" s="266">
        <f t="shared" si="9"/>
        <v>124246.32134189822</v>
      </c>
      <c r="S49" s="266">
        <f t="shared" si="9"/>
        <v>74.363138006074848</v>
      </c>
      <c r="T49" s="266">
        <f t="shared" si="9"/>
        <v>70.608025629865438</v>
      </c>
      <c r="U49" s="266">
        <f t="shared" si="9"/>
        <v>67.042535011640595</v>
      </c>
      <c r="V49" s="266">
        <f t="shared" si="9"/>
        <v>63.657090829146568</v>
      </c>
      <c r="W49" s="266">
        <f t="shared" si="9"/>
        <v>60.442601284790761</v>
      </c>
      <c r="X49" s="266">
        <f t="shared" si="9"/>
        <v>57.390433689116314</v>
      </c>
      <c r="Y49" s="266">
        <f t="shared" si="9"/>
        <v>54.492391277237154</v>
      </c>
      <c r="Z49" s="266">
        <f t="shared" si="9"/>
        <v>51.740691195972659</v>
      </c>
      <c r="AA49" s="266">
        <f t="shared" si="9"/>
        <v>49.127943602564841</v>
      </c>
      <c r="AB49" s="266">
        <f t="shared" si="9"/>
        <v>46.647131818846958</v>
      </c>
      <c r="AC49" s="266">
        <f t="shared" si="9"/>
        <v>44.291593487566281</v>
      </c>
      <c r="AD49" s="266">
        <f t="shared" si="9"/>
        <v>42.055002680255122</v>
      </c>
      <c r="AE49" s="266">
        <f t="shared" si="9"/>
        <v>39.931352908600182</v>
      </c>
      <c r="AF49" s="54"/>
    </row>
    <row r="50" spans="1:32">
      <c r="A50" s="98">
        <f>'Project Information'!$A$19</f>
        <v>14437</v>
      </c>
      <c r="B50" s="28" t="str">
        <f>'Project Information'!$B$19</f>
        <v>Hartford Avenue over I-35</v>
      </c>
      <c r="C50" s="249">
        <f t="shared" si="10"/>
        <v>124900.75361397324</v>
      </c>
      <c r="F50" s="115"/>
      <c r="G50" s="266">
        <f t="shared" si="11"/>
        <v>0</v>
      </c>
      <c r="H50" s="266">
        <f t="shared" si="9"/>
        <v>0</v>
      </c>
      <c r="I50" s="266">
        <f t="shared" si="9"/>
        <v>0</v>
      </c>
      <c r="J50" s="266">
        <f t="shared" si="9"/>
        <v>0</v>
      </c>
      <c r="K50" s="266">
        <f t="shared" si="9"/>
        <v>0</v>
      </c>
      <c r="L50" s="266">
        <f t="shared" si="9"/>
        <v>0</v>
      </c>
      <c r="M50" s="266">
        <f t="shared" si="9"/>
        <v>5.9879221741813158</v>
      </c>
      <c r="N50" s="266">
        <f t="shared" si="9"/>
        <v>5.685550310016434</v>
      </c>
      <c r="O50" s="266">
        <f t="shared" si="9"/>
        <v>5.3984473056628532</v>
      </c>
      <c r="P50" s="266">
        <f t="shared" si="9"/>
        <v>5.1258421301234236</v>
      </c>
      <c r="Q50" s="266">
        <f t="shared" si="9"/>
        <v>4.8670026871221106</v>
      </c>
      <c r="R50" s="266">
        <f t="shared" si="9"/>
        <v>124237.07887420018</v>
      </c>
      <c r="S50" s="266">
        <f t="shared" si="9"/>
        <v>65.587386826062058</v>
      </c>
      <c r="T50" s="266">
        <f t="shared" si="9"/>
        <v>62.275423202718727</v>
      </c>
      <c r="U50" s="266">
        <f t="shared" si="9"/>
        <v>59.130703672686188</v>
      </c>
      <c r="V50" s="266">
        <f t="shared" si="9"/>
        <v>56.144782917739853</v>
      </c>
      <c r="W50" s="266">
        <f t="shared" si="9"/>
        <v>53.309642082548464</v>
      </c>
      <c r="X50" s="266">
        <f t="shared" si="9"/>
        <v>50.617667239594439</v>
      </c>
      <c r="Y50" s="266">
        <f t="shared" si="9"/>
        <v>48.061628941550524</v>
      </c>
      <c r="Z50" s="266">
        <f t="shared" si="9"/>
        <v>45.634662806199195</v>
      </c>
      <c r="AA50" s="266">
        <f t="shared" si="9"/>
        <v>43.330251081754454</v>
      </c>
      <c r="AB50" s="266">
        <f t="shared" si="9"/>
        <v>41.142205143078954</v>
      </c>
      <c r="AC50" s="266">
        <f t="shared" si="9"/>
        <v>39.064648871788968</v>
      </c>
      <c r="AD50" s="266">
        <f t="shared" si="9"/>
        <v>37.092002875613467</v>
      </c>
      <c r="AE50" s="266">
        <f t="shared" si="9"/>
        <v>35.218969504627523</v>
      </c>
      <c r="AF50" s="54"/>
    </row>
    <row r="51" spans="1:32">
      <c r="A51" s="98">
        <f>'Project Information'!$A$20</f>
        <v>15145</v>
      </c>
      <c r="B51" s="28" t="str">
        <f>'Project Information'!$B$20</f>
        <v>Coleman Road over I-35</v>
      </c>
      <c r="C51" s="249">
        <f t="shared" si="10"/>
        <v>122663.7589295567</v>
      </c>
      <c r="F51" s="115"/>
      <c r="G51" s="266">
        <f t="shared" si="11"/>
        <v>0</v>
      </c>
      <c r="H51" s="266">
        <f t="shared" si="9"/>
        <v>0</v>
      </c>
      <c r="I51" s="266">
        <f t="shared" si="9"/>
        <v>0</v>
      </c>
      <c r="J51" s="266">
        <f t="shared" si="9"/>
        <v>0</v>
      </c>
      <c r="K51" s="266">
        <f t="shared" si="9"/>
        <v>0</v>
      </c>
      <c r="L51" s="266">
        <f t="shared" si="9"/>
        <v>0</v>
      </c>
      <c r="M51" s="266">
        <f t="shared" si="9"/>
        <v>4.1915455219269218</v>
      </c>
      <c r="N51" s="266">
        <f t="shared" si="9"/>
        <v>3.9798852170115042</v>
      </c>
      <c r="O51" s="266">
        <f t="shared" si="9"/>
        <v>3.7789131139639984</v>
      </c>
      <c r="P51" s="266">
        <f t="shared" si="9"/>
        <v>3.5880894910863965</v>
      </c>
      <c r="Q51" s="266">
        <f t="shared" si="9"/>
        <v>3.4069018809854774</v>
      </c>
      <c r="R51" s="266">
        <f t="shared" si="9"/>
        <v>122321.72661591783</v>
      </c>
      <c r="S51" s="266">
        <f t="shared" si="9"/>
        <v>33.286362856899167</v>
      </c>
      <c r="T51" s="266">
        <f t="shared" si="9"/>
        <v>31.605502736220441</v>
      </c>
      <c r="U51" s="266">
        <f t="shared" si="9"/>
        <v>30.009520941162158</v>
      </c>
      <c r="V51" s="266">
        <f t="shared" si="9"/>
        <v>28.494131374343876</v>
      </c>
      <c r="W51" s="266">
        <f t="shared" si="9"/>
        <v>27.055264373271449</v>
      </c>
      <c r="X51" s="266">
        <f t="shared" si="9"/>
        <v>25.689055781033318</v>
      </c>
      <c r="Y51" s="266">
        <f t="shared" si="9"/>
        <v>24.3918365688934</v>
      </c>
      <c r="Z51" s="266">
        <f t="shared" si="9"/>
        <v>23.160122982911496</v>
      </c>
      <c r="AA51" s="266">
        <f t="shared" si="9"/>
        <v>21.990607188129434</v>
      </c>
      <c r="AB51" s="266">
        <f t="shared" si="9"/>
        <v>20.88014838519728</v>
      </c>
      <c r="AC51" s="266">
        <f t="shared" si="9"/>
        <v>19.825764375583024</v>
      </c>
      <c r="AD51" s="266">
        <f t="shared" si="9"/>
        <v>18.824623552713476</v>
      </c>
      <c r="AE51" s="266">
        <f t="shared" si="9"/>
        <v>17.874037297538187</v>
      </c>
      <c r="AF51" s="54"/>
    </row>
    <row r="52" spans="1:32">
      <c r="A52" s="98">
        <f>'Project Information'!$A$21</f>
        <v>15146</v>
      </c>
      <c r="B52" s="28" t="str">
        <f>'Project Information'!$B$21</f>
        <v>Chrysler Avenue over I-35</v>
      </c>
      <c r="C52" s="249">
        <f t="shared" si="10"/>
        <v>123040.8478585416</v>
      </c>
      <c r="F52" s="115"/>
      <c r="G52" s="266">
        <f t="shared" si="11"/>
        <v>0</v>
      </c>
      <c r="H52" s="266">
        <f t="shared" si="9"/>
        <v>0</v>
      </c>
      <c r="I52" s="266">
        <f t="shared" si="9"/>
        <v>0</v>
      </c>
      <c r="J52" s="266">
        <f t="shared" si="9"/>
        <v>0</v>
      </c>
      <c r="K52" s="266">
        <f t="shared" si="9"/>
        <v>0</v>
      </c>
      <c r="L52" s="266">
        <f t="shared" si="9"/>
        <v>0</v>
      </c>
      <c r="M52" s="266">
        <f t="shared" si="9"/>
        <v>8.3830910438538417</v>
      </c>
      <c r="N52" s="266">
        <f t="shared" si="9"/>
        <v>7.9597704340230075</v>
      </c>
      <c r="O52" s="266">
        <f t="shared" si="9"/>
        <v>7.5578262279279951</v>
      </c>
      <c r="P52" s="266">
        <f t="shared" si="9"/>
        <v>7.1761789821727922</v>
      </c>
      <c r="Q52" s="266">
        <f t="shared" si="9"/>
        <v>6.8138037619709548</v>
      </c>
      <c r="R52" s="266">
        <f t="shared" si="9"/>
        <v>122356.78323126385</v>
      </c>
      <c r="S52" s="266">
        <f t="shared" si="9"/>
        <v>66.572725713798306</v>
      </c>
      <c r="T52" s="266">
        <f t="shared" si="9"/>
        <v>63.211005472440867</v>
      </c>
      <c r="U52" s="266">
        <f t="shared" si="9"/>
        <v>60.019041882324316</v>
      </c>
      <c r="V52" s="266">
        <f t="shared" si="9"/>
        <v>56.988262748687745</v>
      </c>
      <c r="W52" s="266">
        <f t="shared" si="9"/>
        <v>54.11052874654289</v>
      </c>
      <c r="X52" s="266">
        <f t="shared" si="9"/>
        <v>51.378111562066636</v>
      </c>
      <c r="Y52" s="266">
        <f t="shared" si="9"/>
        <v>48.783673137786792</v>
      </c>
      <c r="Z52" s="266">
        <f t="shared" si="9"/>
        <v>46.320245965822984</v>
      </c>
      <c r="AA52" s="266">
        <f t="shared" si="9"/>
        <v>43.981214376258862</v>
      </c>
      <c r="AB52" s="266">
        <f t="shared" si="9"/>
        <v>41.760296770394561</v>
      </c>
      <c r="AC52" s="266">
        <f t="shared" si="9"/>
        <v>39.651528751166047</v>
      </c>
      <c r="AD52" s="266">
        <f t="shared" si="9"/>
        <v>37.649247105426944</v>
      </c>
      <c r="AE52" s="266">
        <f t="shared" si="9"/>
        <v>35.748074595076368</v>
      </c>
      <c r="AF52" s="54"/>
    </row>
    <row r="53" spans="1:32">
      <c r="A53" s="98">
        <f>'Project Information'!$A$22</f>
        <v>15147</v>
      </c>
      <c r="B53" s="28" t="str">
        <f>'Project Information'!$B$22</f>
        <v>Ferguson Avenue over I-35</v>
      </c>
      <c r="C53" s="249">
        <f t="shared" si="10"/>
        <v>123140.90741790993</v>
      </c>
      <c r="F53" s="115"/>
      <c r="G53" s="266">
        <f t="shared" si="11"/>
        <v>0</v>
      </c>
      <c r="H53" s="266">
        <f t="shared" si="9"/>
        <v>0</v>
      </c>
      <c r="I53" s="266">
        <f t="shared" si="9"/>
        <v>0</v>
      </c>
      <c r="J53" s="266">
        <f t="shared" si="9"/>
        <v>0</v>
      </c>
      <c r="K53" s="266">
        <f t="shared" si="9"/>
        <v>0</v>
      </c>
      <c r="L53" s="266">
        <f t="shared" si="9"/>
        <v>0</v>
      </c>
      <c r="M53" s="266">
        <f t="shared" si="9"/>
        <v>11.975844348362633</v>
      </c>
      <c r="N53" s="266">
        <f t="shared" si="9"/>
        <v>11.371100620032868</v>
      </c>
      <c r="O53" s="266">
        <f t="shared" si="9"/>
        <v>10.796894611325708</v>
      </c>
      <c r="P53" s="266">
        <f t="shared" si="9"/>
        <v>10.251684260246847</v>
      </c>
      <c r="Q53" s="266">
        <f t="shared" si="9"/>
        <v>9.7340053742442212</v>
      </c>
      <c r="R53" s="266">
        <f t="shared" si="9"/>
        <v>122364.98795727405</v>
      </c>
      <c r="S53" s="266">
        <f t="shared" si="9"/>
        <v>74.363138006074848</v>
      </c>
      <c r="T53" s="266">
        <f t="shared" si="9"/>
        <v>70.608025629865438</v>
      </c>
      <c r="U53" s="266">
        <f t="shared" si="9"/>
        <v>67.042535011640595</v>
      </c>
      <c r="V53" s="266">
        <f t="shared" si="9"/>
        <v>63.657090829146568</v>
      </c>
      <c r="W53" s="266">
        <f t="shared" si="9"/>
        <v>60.442601284790761</v>
      </c>
      <c r="X53" s="266">
        <f t="shared" si="9"/>
        <v>57.390433689116314</v>
      </c>
      <c r="Y53" s="266">
        <f t="shared" si="9"/>
        <v>54.492391277237154</v>
      </c>
      <c r="Z53" s="266">
        <f t="shared" si="9"/>
        <v>51.740691195972659</v>
      </c>
      <c r="AA53" s="266">
        <f t="shared" si="9"/>
        <v>49.127943602564841</v>
      </c>
      <c r="AB53" s="266">
        <f t="shared" si="9"/>
        <v>46.647131818846958</v>
      </c>
      <c r="AC53" s="266">
        <f t="shared" si="9"/>
        <v>44.291593487566281</v>
      </c>
      <c r="AD53" s="266">
        <f t="shared" si="9"/>
        <v>42.055002680255122</v>
      </c>
      <c r="AE53" s="266">
        <f t="shared" si="9"/>
        <v>39.931352908600182</v>
      </c>
      <c r="AF53" s="54"/>
    </row>
    <row r="54" spans="1:32">
      <c r="A54" s="98">
        <f>'Project Information'!$A$23</f>
        <v>15149</v>
      </c>
      <c r="B54" s="28" t="str">
        <f>'Project Information'!$B$23</f>
        <v>Adobe Road over I-35</v>
      </c>
      <c r="C54" s="249">
        <f t="shared" si="10"/>
        <v>85079.946495458105</v>
      </c>
      <c r="F54" s="115"/>
      <c r="G54" s="266">
        <f t="shared" si="11"/>
        <v>0</v>
      </c>
      <c r="H54" s="266">
        <f t="shared" si="9"/>
        <v>0</v>
      </c>
      <c r="I54" s="266">
        <f t="shared" si="9"/>
        <v>0</v>
      </c>
      <c r="J54" s="266">
        <f t="shared" si="9"/>
        <v>0</v>
      </c>
      <c r="K54" s="266">
        <f t="shared" si="9"/>
        <v>0</v>
      </c>
      <c r="L54" s="266">
        <f t="shared" si="9"/>
        <v>0</v>
      </c>
      <c r="M54" s="266">
        <f t="shared" si="9"/>
        <v>8.9818832612719728</v>
      </c>
      <c r="N54" s="266">
        <f t="shared" si="9"/>
        <v>8.5283254650246523</v>
      </c>
      <c r="O54" s="266">
        <f t="shared" si="9"/>
        <v>8.0976709584942821</v>
      </c>
      <c r="P54" s="266">
        <f t="shared" si="9"/>
        <v>7.6887631951851345</v>
      </c>
      <c r="Q54" s="266">
        <f t="shared" si="9"/>
        <v>7.3005040306831654</v>
      </c>
      <c r="R54" s="266">
        <f t="shared" si="9"/>
        <v>84697.134406809855</v>
      </c>
      <c r="S54" s="266">
        <f t="shared" si="9"/>
        <v>35.257040632371691</v>
      </c>
      <c r="T54" s="266">
        <f t="shared" si="9"/>
        <v>33.476667275664738</v>
      </c>
      <c r="U54" s="266">
        <f t="shared" si="9"/>
        <v>31.786197360438408</v>
      </c>
      <c r="V54" s="266">
        <f t="shared" si="9"/>
        <v>30.181091036239625</v>
      </c>
      <c r="W54" s="266">
        <f t="shared" si="9"/>
        <v>28.657037701260286</v>
      </c>
      <c r="X54" s="266">
        <f t="shared" si="9"/>
        <v>27.209944425977692</v>
      </c>
      <c r="Y54" s="266">
        <f t="shared" si="9"/>
        <v>25.835924961365905</v>
      </c>
      <c r="Z54" s="266">
        <f t="shared" si="9"/>
        <v>24.531289302159085</v>
      </c>
      <c r="AA54" s="266">
        <f t="shared" si="9"/>
        <v>23.292533777138267</v>
      </c>
      <c r="AB54" s="266">
        <f t="shared" si="9"/>
        <v>22.116331639828481</v>
      </c>
      <c r="AC54" s="266">
        <f t="shared" si="9"/>
        <v>20.99952413433715</v>
      </c>
      <c r="AD54" s="266">
        <f t="shared" si="9"/>
        <v>19.939112012340413</v>
      </c>
      <c r="AE54" s="266">
        <f t="shared" si="9"/>
        <v>18.932247478435876</v>
      </c>
      <c r="AF54" s="54"/>
    </row>
    <row r="55" spans="1:32">
      <c r="A55" s="99" t="s">
        <v>185</v>
      </c>
      <c r="B55" s="28"/>
      <c r="C55" s="250">
        <f t="shared" si="10"/>
        <v>873704.75683668547</v>
      </c>
      <c r="F55" s="115"/>
      <c r="G55" s="267">
        <f>SUM(G47:G54)</f>
        <v>0</v>
      </c>
      <c r="H55" s="267">
        <f t="shared" ref="H55:AE55" si="12">SUM(H47:H54)</f>
        <v>0</v>
      </c>
      <c r="I55" s="267">
        <f t="shared" si="12"/>
        <v>0</v>
      </c>
      <c r="J55" s="267">
        <f t="shared" si="12"/>
        <v>0</v>
      </c>
      <c r="K55" s="267">
        <f t="shared" si="12"/>
        <v>0</v>
      </c>
      <c r="L55" s="267">
        <f t="shared" si="12"/>
        <v>0</v>
      </c>
      <c r="M55" s="267">
        <f t="shared" si="12"/>
        <v>67.66352056824887</v>
      </c>
      <c r="N55" s="267">
        <f t="shared" si="12"/>
        <v>64.246718503185704</v>
      </c>
      <c r="O55" s="267">
        <f t="shared" si="12"/>
        <v>61.002454553990255</v>
      </c>
      <c r="P55" s="267">
        <f t="shared" si="12"/>
        <v>57.922016070394683</v>
      </c>
      <c r="Q55" s="267">
        <f t="shared" si="12"/>
        <v>54.997130364479844</v>
      </c>
      <c r="R55" s="267">
        <f t="shared" si="12"/>
        <v>869023.65237390203</v>
      </c>
      <c r="S55" s="267">
        <f t="shared" si="12"/>
        <v>450.76688894358284</v>
      </c>
      <c r="T55" s="267">
        <f t="shared" si="12"/>
        <v>428.00453156002021</v>
      </c>
      <c r="U55" s="267">
        <f t="shared" si="12"/>
        <v>406.3916040178359</v>
      </c>
      <c r="V55" s="267">
        <f t="shared" si="12"/>
        <v>385.87006360475772</v>
      </c>
      <c r="W55" s="267">
        <f t="shared" si="12"/>
        <v>366.38479858901059</v>
      </c>
      <c r="X55" s="267">
        <f t="shared" si="12"/>
        <v>347.88348021371303</v>
      </c>
      <c r="Y55" s="267">
        <f t="shared" si="12"/>
        <v>330.31642216510551</v>
      </c>
      <c r="Z55" s="267">
        <f t="shared" si="12"/>
        <v>313.63644713720828</v>
      </c>
      <c r="AA55" s="267">
        <f t="shared" si="12"/>
        <v>297.79876013455561</v>
      </c>
      <c r="AB55" s="267">
        <f t="shared" si="12"/>
        <v>282.76082817275847</v>
      </c>
      <c r="AC55" s="267">
        <f t="shared" si="12"/>
        <v>268.4822660538224</v>
      </c>
      <c r="AD55" s="267">
        <f t="shared" si="12"/>
        <v>254.92472790946519</v>
      </c>
      <c r="AE55" s="267">
        <f t="shared" si="12"/>
        <v>242.05180422116615</v>
      </c>
      <c r="AF55" s="54"/>
    </row>
    <row r="56" spans="1:32">
      <c r="A56" s="97" t="str">
        <f>'Project Information'!$A$25</f>
        <v>Kay County Bridge Reconstructions</v>
      </c>
      <c r="B56" s="89"/>
      <c r="F56" s="85"/>
      <c r="G56" s="268"/>
      <c r="H56" s="268"/>
      <c r="I56" s="268"/>
      <c r="J56" s="268"/>
      <c r="K56" s="268"/>
      <c r="L56" s="268"/>
      <c r="M56" s="268"/>
      <c r="N56" s="268"/>
      <c r="O56" s="268"/>
      <c r="P56" s="268"/>
      <c r="Q56" s="268"/>
      <c r="R56" s="268"/>
      <c r="S56" s="268"/>
      <c r="T56" s="268"/>
      <c r="U56" s="268"/>
      <c r="V56" s="268"/>
      <c r="W56" s="268"/>
      <c r="X56" s="268"/>
      <c r="Y56" s="268"/>
      <c r="Z56" s="268"/>
      <c r="AA56" s="268"/>
      <c r="AB56" s="268"/>
      <c r="AC56" s="268"/>
      <c r="AD56" s="268"/>
      <c r="AE56" s="268"/>
      <c r="AF56" s="54"/>
    </row>
    <row r="57" spans="1:32">
      <c r="A57" s="98">
        <f>'Project Information'!$A$26</f>
        <v>14408</v>
      </c>
      <c r="B57" s="28" t="str">
        <f>'Project Information'!$B$26</f>
        <v>I-35 SB over US 60</v>
      </c>
      <c r="C57" s="249">
        <f>SUM(G57:AE57)</f>
        <v>645402.90558861755</v>
      </c>
      <c r="F57" s="115"/>
      <c r="G57" s="266">
        <f t="shared" ref="G57:AE58" si="13">G37*G$42</f>
        <v>0</v>
      </c>
      <c r="H57" s="266">
        <f t="shared" si="13"/>
        <v>0</v>
      </c>
      <c r="I57" s="266">
        <f t="shared" si="13"/>
        <v>0</v>
      </c>
      <c r="J57" s="266">
        <f t="shared" si="13"/>
        <v>0</v>
      </c>
      <c r="K57" s="266">
        <f t="shared" si="13"/>
        <v>0</v>
      </c>
      <c r="L57" s="266">
        <f t="shared" si="13"/>
        <v>0</v>
      </c>
      <c r="M57" s="266">
        <f t="shared" si="13"/>
        <v>6112.6705528100929</v>
      </c>
      <c r="N57" s="266">
        <f t="shared" si="13"/>
        <v>5803.9992748084433</v>
      </c>
      <c r="O57" s="266">
        <f t="shared" si="13"/>
        <v>5510.9149578641627</v>
      </c>
      <c r="P57" s="266">
        <f t="shared" si="13"/>
        <v>5232.6305078343275</v>
      </c>
      <c r="Q57" s="266">
        <f t="shared" si="13"/>
        <v>4968.3985764371537</v>
      </c>
      <c r="R57" s="266">
        <f t="shared" si="13"/>
        <v>60470.370244746548</v>
      </c>
      <c r="S57" s="266">
        <f t="shared" si="13"/>
        <v>57416.800401022861</v>
      </c>
      <c r="T57" s="266">
        <f t="shared" si="13"/>
        <v>54517.426550357588</v>
      </c>
      <c r="U57" s="266">
        <f t="shared" si="13"/>
        <v>51764.462263917536</v>
      </c>
      <c r="V57" s="266">
        <f t="shared" si="13"/>
        <v>49150.514303851858</v>
      </c>
      <c r="W57" s="266">
        <f t="shared" si="13"/>
        <v>46668.562768342752</v>
      </c>
      <c r="X57" s="266">
        <f t="shared" si="13"/>
        <v>44311.942239271033</v>
      </c>
      <c r="Y57" s="266">
        <f t="shared" si="13"/>
        <v>42074.323881866978</v>
      </c>
      <c r="Z57" s="266">
        <f t="shared" si="13"/>
        <v>39949.698448274663</v>
      </c>
      <c r="AA57" s="266">
        <f t="shared" si="13"/>
        <v>37932.360139384371</v>
      </c>
      <c r="AB57" s="266">
        <f t="shared" si="13"/>
        <v>36016.891281593584</v>
      </c>
      <c r="AC57" s="266">
        <f t="shared" si="13"/>
        <v>34198.147777344842</v>
      </c>
      <c r="AD57" s="266">
        <f t="shared" si="13"/>
        <v>32471.245290367271</v>
      </c>
      <c r="AE57" s="266">
        <f t="shared" si="13"/>
        <v>30831.546128521401</v>
      </c>
      <c r="AF57" s="54"/>
    </row>
    <row r="58" spans="1:32">
      <c r="A58" s="98">
        <f>'Project Information'!$A$27</f>
        <v>14409</v>
      </c>
      <c r="B58" s="28" t="str">
        <f>'Project Information'!$B$27</f>
        <v>I-35 NB over US 60</v>
      </c>
      <c r="C58" s="249">
        <f t="shared" ref="C58:C59" si="14">SUM(G58:AE58)</f>
        <v>645402.90558861755</v>
      </c>
      <c r="F58" s="115"/>
      <c r="G58" s="266">
        <f t="shared" si="13"/>
        <v>0</v>
      </c>
      <c r="H58" s="266">
        <f t="shared" si="13"/>
        <v>0</v>
      </c>
      <c r="I58" s="266">
        <f t="shared" si="13"/>
        <v>0</v>
      </c>
      <c r="J58" s="266">
        <f t="shared" si="13"/>
        <v>0</v>
      </c>
      <c r="K58" s="266">
        <f t="shared" si="13"/>
        <v>0</v>
      </c>
      <c r="L58" s="266">
        <f t="shared" si="13"/>
        <v>0</v>
      </c>
      <c r="M58" s="266">
        <f t="shared" si="13"/>
        <v>6112.6705528100929</v>
      </c>
      <c r="N58" s="266">
        <f t="shared" si="13"/>
        <v>5803.9992748084433</v>
      </c>
      <c r="O58" s="266">
        <f t="shared" si="13"/>
        <v>5510.9149578641627</v>
      </c>
      <c r="P58" s="266">
        <f t="shared" si="13"/>
        <v>5232.6305078343275</v>
      </c>
      <c r="Q58" s="266">
        <f t="shared" si="13"/>
        <v>4968.3985764371537</v>
      </c>
      <c r="R58" s="266">
        <f t="shared" si="13"/>
        <v>60470.370244746548</v>
      </c>
      <c r="S58" s="266">
        <f t="shared" si="13"/>
        <v>57416.800401022861</v>
      </c>
      <c r="T58" s="266">
        <f t="shared" si="13"/>
        <v>54517.426550357588</v>
      </c>
      <c r="U58" s="266">
        <f t="shared" si="13"/>
        <v>51764.462263917536</v>
      </c>
      <c r="V58" s="266">
        <f t="shared" si="13"/>
        <v>49150.514303851858</v>
      </c>
      <c r="W58" s="266">
        <f t="shared" si="13"/>
        <v>46668.562768342752</v>
      </c>
      <c r="X58" s="266">
        <f t="shared" si="13"/>
        <v>44311.942239271033</v>
      </c>
      <c r="Y58" s="266">
        <f t="shared" si="13"/>
        <v>42074.323881866978</v>
      </c>
      <c r="Z58" s="266">
        <f t="shared" si="13"/>
        <v>39949.698448274663</v>
      </c>
      <c r="AA58" s="266">
        <f t="shared" si="13"/>
        <v>37932.360139384371</v>
      </c>
      <c r="AB58" s="266">
        <f t="shared" si="13"/>
        <v>36016.891281593584</v>
      </c>
      <c r="AC58" s="266">
        <f t="shared" si="13"/>
        <v>34198.147777344842</v>
      </c>
      <c r="AD58" s="266">
        <f t="shared" si="13"/>
        <v>32471.245290367271</v>
      </c>
      <c r="AE58" s="266">
        <f t="shared" si="13"/>
        <v>30831.546128521401</v>
      </c>
      <c r="AF58" s="54"/>
    </row>
    <row r="59" spans="1:32">
      <c r="A59" s="99" t="s">
        <v>185</v>
      </c>
      <c r="B59" s="28"/>
      <c r="C59" s="250">
        <f t="shared" si="14"/>
        <v>1290805.8111772351</v>
      </c>
      <c r="D59" s="2"/>
      <c r="F59" s="115"/>
      <c r="G59" s="267">
        <f>SUM(G57:G58)</f>
        <v>0</v>
      </c>
      <c r="H59" s="267">
        <f t="shared" ref="H59:AE59" si="15">SUM(H57:H58)</f>
        <v>0</v>
      </c>
      <c r="I59" s="267">
        <f t="shared" si="15"/>
        <v>0</v>
      </c>
      <c r="J59" s="267">
        <f t="shared" si="15"/>
        <v>0</v>
      </c>
      <c r="K59" s="267">
        <f t="shared" si="15"/>
        <v>0</v>
      </c>
      <c r="L59" s="267">
        <f t="shared" si="15"/>
        <v>0</v>
      </c>
      <c r="M59" s="267">
        <f t="shared" si="15"/>
        <v>12225.341105620186</v>
      </c>
      <c r="N59" s="267">
        <f t="shared" si="15"/>
        <v>11607.998549616887</v>
      </c>
      <c r="O59" s="267">
        <f t="shared" si="15"/>
        <v>11021.829915728325</v>
      </c>
      <c r="P59" s="267">
        <f t="shared" si="15"/>
        <v>10465.261015668655</v>
      </c>
      <c r="Q59" s="267">
        <f t="shared" si="15"/>
        <v>9936.7971528743074</v>
      </c>
      <c r="R59" s="267">
        <f t="shared" si="15"/>
        <v>120940.7404894931</v>
      </c>
      <c r="S59" s="267">
        <f t="shared" si="15"/>
        <v>114833.60080204572</v>
      </c>
      <c r="T59" s="267">
        <f t="shared" si="15"/>
        <v>109034.85310071518</v>
      </c>
      <c r="U59" s="267">
        <f t="shared" si="15"/>
        <v>103528.92452783507</v>
      </c>
      <c r="V59" s="267">
        <f t="shared" si="15"/>
        <v>98301.028607703716</v>
      </c>
      <c r="W59" s="267">
        <f t="shared" si="15"/>
        <v>93337.125536685504</v>
      </c>
      <c r="X59" s="267">
        <f t="shared" si="15"/>
        <v>88623.884478542066</v>
      </c>
      <c r="Y59" s="267">
        <f t="shared" si="15"/>
        <v>84148.647763733956</v>
      </c>
      <c r="Z59" s="267">
        <f t="shared" si="15"/>
        <v>79899.396896549326</v>
      </c>
      <c r="AA59" s="267">
        <f t="shared" si="15"/>
        <v>75864.720278768742</v>
      </c>
      <c r="AB59" s="267">
        <f t="shared" si="15"/>
        <v>72033.782563187167</v>
      </c>
      <c r="AC59" s="267">
        <f t="shared" si="15"/>
        <v>68396.295554689685</v>
      </c>
      <c r="AD59" s="267">
        <f t="shared" si="15"/>
        <v>64942.490580734542</v>
      </c>
      <c r="AE59" s="267">
        <f t="shared" si="15"/>
        <v>61663.092257042801</v>
      </c>
      <c r="AF59" s="54"/>
    </row>
    <row r="60" spans="1:32">
      <c r="A60" s="100" t="s">
        <v>0</v>
      </c>
      <c r="C60" s="251">
        <f>SUM(G60:AE60)</f>
        <v>2164510.5680139204</v>
      </c>
      <c r="F60" s="115"/>
      <c r="G60" s="269">
        <f>SUM(G55,G59)</f>
        <v>0</v>
      </c>
      <c r="H60" s="269">
        <f t="shared" ref="H60:AE60" si="16">SUM(H55,H59)</f>
        <v>0</v>
      </c>
      <c r="I60" s="269">
        <f t="shared" si="16"/>
        <v>0</v>
      </c>
      <c r="J60" s="269">
        <f t="shared" si="16"/>
        <v>0</v>
      </c>
      <c r="K60" s="269">
        <f t="shared" si="16"/>
        <v>0</v>
      </c>
      <c r="L60" s="269">
        <f t="shared" si="16"/>
        <v>0</v>
      </c>
      <c r="M60" s="269">
        <f t="shared" si="16"/>
        <v>12293.004626188434</v>
      </c>
      <c r="N60" s="269">
        <f t="shared" si="16"/>
        <v>11672.245268120072</v>
      </c>
      <c r="O60" s="269">
        <f t="shared" si="16"/>
        <v>11082.832370282316</v>
      </c>
      <c r="P60" s="269">
        <f t="shared" si="16"/>
        <v>10523.18303173905</v>
      </c>
      <c r="Q60" s="269">
        <f t="shared" si="16"/>
        <v>9991.7942832387871</v>
      </c>
      <c r="R60" s="269">
        <f t="shared" si="16"/>
        <v>989964.39286339516</v>
      </c>
      <c r="S60" s="269">
        <f t="shared" si="16"/>
        <v>115284.36769098931</v>
      </c>
      <c r="T60" s="269">
        <f t="shared" si="16"/>
        <v>109462.85763227519</v>
      </c>
      <c r="U60" s="269">
        <f t="shared" si="16"/>
        <v>103935.3161318529</v>
      </c>
      <c r="V60" s="269">
        <f t="shared" si="16"/>
        <v>98686.898671308474</v>
      </c>
      <c r="W60" s="269">
        <f t="shared" si="16"/>
        <v>93703.510335274521</v>
      </c>
      <c r="X60" s="269">
        <f t="shared" si="16"/>
        <v>88971.76795875578</v>
      </c>
      <c r="Y60" s="269">
        <f t="shared" si="16"/>
        <v>84478.964185899065</v>
      </c>
      <c r="Z60" s="269">
        <f t="shared" si="16"/>
        <v>80213.033343686533</v>
      </c>
      <c r="AA60" s="269">
        <f t="shared" si="16"/>
        <v>76162.519038903294</v>
      </c>
      <c r="AB60" s="269">
        <f t="shared" si="16"/>
        <v>72316.543391359926</v>
      </c>
      <c r="AC60" s="269">
        <f t="shared" si="16"/>
        <v>68664.777820743504</v>
      </c>
      <c r="AD60" s="269">
        <f t="shared" si="16"/>
        <v>65197.415308644006</v>
      </c>
      <c r="AE60" s="269">
        <f t="shared" si="16"/>
        <v>61905.144061263971</v>
      </c>
      <c r="AF60" s="54"/>
    </row>
    <row r="61" spans="1:32">
      <c r="A61" s="100"/>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54"/>
    </row>
    <row r="62" spans="1:32" ht="18.75">
      <c r="A62" s="235" t="s">
        <v>279</v>
      </c>
      <c r="B62" s="236"/>
      <c r="C62" s="236"/>
      <c r="D62" s="236"/>
      <c r="E62" s="236"/>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row>
    <row r="63" spans="1:32" ht="15.75">
      <c r="A63" s="169" t="s">
        <v>205</v>
      </c>
      <c r="B63" s="91"/>
      <c r="C63" s="91"/>
      <c r="D63" s="91"/>
      <c r="E63" s="91"/>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row>
    <row r="64" spans="1:32" s="11" customFormat="1" ht="15" customHeight="1">
      <c r="A64" s="182"/>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row>
    <row r="65" spans="1:32">
      <c r="A65" s="29" t="s">
        <v>77</v>
      </c>
      <c r="B65" s="4" t="s">
        <v>78</v>
      </c>
      <c r="C65" s="301" t="s">
        <v>206</v>
      </c>
      <c r="D65" s="301"/>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row>
    <row r="66" spans="1:32">
      <c r="A66" s="29"/>
      <c r="B66" s="4"/>
      <c r="C66" s="279" t="s">
        <v>189</v>
      </c>
      <c r="D66" s="279" t="s">
        <v>280</v>
      </c>
      <c r="E66" s="252" t="s">
        <v>208</v>
      </c>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row>
    <row r="67" spans="1:32">
      <c r="A67" s="97" t="str">
        <f>'Project Information'!A15</f>
        <v>Kay County Bridge Raises</v>
      </c>
      <c r="B67" s="89"/>
      <c r="C67" s="38" t="s">
        <v>93</v>
      </c>
      <c r="D67" s="38" t="s">
        <v>93</v>
      </c>
      <c r="E67" s="38" t="s">
        <v>93</v>
      </c>
      <c r="G67" s="26"/>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row>
    <row r="68" spans="1:32">
      <c r="A68" s="98">
        <f>'Project Information'!A16</f>
        <v>14155</v>
      </c>
      <c r="B68" s="28" t="str">
        <f>'Project Information'!B16</f>
        <v>Indian Road over I-35</v>
      </c>
      <c r="C68" s="141">
        <f>Assumptions!$C$42</f>
        <v>2.5</v>
      </c>
      <c r="D68" s="141">
        <v>0</v>
      </c>
      <c r="E68" s="9">
        <f>C68-D68</f>
        <v>2.5</v>
      </c>
      <c r="F68" s="115" t="s">
        <v>93</v>
      </c>
      <c r="G68" s="93">
        <f>IF(G$19='Project Information'!$E152,$E68,0)</f>
        <v>0</v>
      </c>
      <c r="H68" s="93">
        <f>IF(H$19='Project Information'!$E152,$E68,0)</f>
        <v>0</v>
      </c>
      <c r="I68" s="93">
        <f>IF(I$19='Project Information'!$E152,$E68,0)</f>
        <v>0</v>
      </c>
      <c r="J68" s="93">
        <f>IF(J$19='Project Information'!$E152,$E68,0)</f>
        <v>0</v>
      </c>
      <c r="K68" s="93">
        <f>IF(K$19='Project Information'!$E152,$E68,0)</f>
        <v>0</v>
      </c>
      <c r="L68" s="93">
        <f>IF(L$19='Project Information'!$E152,$E68,0)</f>
        <v>0</v>
      </c>
      <c r="M68" s="93">
        <f>IF(M$19='Project Information'!$E152,$E68,0)</f>
        <v>0</v>
      </c>
      <c r="N68" s="93">
        <f>IF(N$19='Project Information'!$E152,$E68,0)</f>
        <v>0</v>
      </c>
      <c r="O68" s="93">
        <f>IF(O$19='Project Information'!$E152,$E68,0)</f>
        <v>0</v>
      </c>
      <c r="P68" s="93">
        <f>IF(P$19='Project Information'!$E152,$E68,0)</f>
        <v>0</v>
      </c>
      <c r="Q68" s="93">
        <f>IF(Q$19='Project Information'!$E152,$E68,0)</f>
        <v>0</v>
      </c>
      <c r="R68" s="93">
        <f>IF(R$19='Project Information'!$E152,$E68,0)</f>
        <v>2.5</v>
      </c>
      <c r="S68" s="93">
        <f>IF(S$19='Project Information'!$E152,$E68,0)</f>
        <v>0</v>
      </c>
      <c r="T68" s="93">
        <f>IF(T$19='Project Information'!$E152,$E68,0)</f>
        <v>0</v>
      </c>
      <c r="U68" s="93">
        <f>IF(U$19='Project Information'!$E152,$E68,0)</f>
        <v>0</v>
      </c>
      <c r="V68" s="93">
        <f>IF(V$19='Project Information'!$E152,$E68,0)</f>
        <v>0</v>
      </c>
      <c r="W68" s="93">
        <f>IF(W$19='Project Information'!$E152,$E68,0)</f>
        <v>0</v>
      </c>
      <c r="X68" s="93">
        <f>IF(X$19='Project Information'!$E152,$E68,0)</f>
        <v>0</v>
      </c>
      <c r="Y68" s="93">
        <f>IF(Y$19='Project Information'!$E152,$E68,0)</f>
        <v>0</v>
      </c>
      <c r="Z68" s="93">
        <f>IF(Z$19='Project Information'!$E152,$E68,0)</f>
        <v>0</v>
      </c>
      <c r="AA68" s="93">
        <f>IF(AA$19='Project Information'!$E152,$E68,0)</f>
        <v>0</v>
      </c>
      <c r="AB68" s="93">
        <f>IF(AB$19='Project Information'!$E152,$E68,0)</f>
        <v>0</v>
      </c>
      <c r="AC68" s="93">
        <f>IF(AC$19='Project Information'!$E152,$E68,0)</f>
        <v>0</v>
      </c>
      <c r="AD68" s="93">
        <f>IF(AD$19='Project Information'!$E152,$E68,0)</f>
        <v>0</v>
      </c>
      <c r="AE68" s="93">
        <f>IF(AE$19='Project Information'!$E152,$E68,0)</f>
        <v>0</v>
      </c>
      <c r="AF68" s="93"/>
    </row>
    <row r="69" spans="1:32">
      <c r="A69" s="98">
        <f>'Project Information'!A17</f>
        <v>14429</v>
      </c>
      <c r="B69" s="28" t="str">
        <f>'Project Information'!B17</f>
        <v>North Avenue over I-35</v>
      </c>
      <c r="C69" s="141">
        <f>Assumptions!$C$42</f>
        <v>2.5</v>
      </c>
      <c r="D69" s="141">
        <v>0</v>
      </c>
      <c r="E69" s="9">
        <f t="shared" ref="E69:E75" si="17">C69-D69</f>
        <v>2.5</v>
      </c>
      <c r="F69" s="115" t="s">
        <v>93</v>
      </c>
      <c r="G69" s="93">
        <f>IF(G$19='Project Information'!$E153,$E69,0)</f>
        <v>0</v>
      </c>
      <c r="H69" s="93">
        <f>IF(H$19='Project Information'!$E153,$E69,0)</f>
        <v>0</v>
      </c>
      <c r="I69" s="93">
        <f>IF(I$19='Project Information'!$E153,$E69,0)</f>
        <v>0</v>
      </c>
      <c r="J69" s="93">
        <f>IF(J$19='Project Information'!$E153,$E69,0)</f>
        <v>0</v>
      </c>
      <c r="K69" s="93">
        <f>IF(K$19='Project Information'!$E153,$E69,0)</f>
        <v>0</v>
      </c>
      <c r="L69" s="93">
        <f>IF(L$19='Project Information'!$E153,$E69,0)</f>
        <v>0</v>
      </c>
      <c r="M69" s="93">
        <f>IF(M$19='Project Information'!$E153,$E69,0)</f>
        <v>0</v>
      </c>
      <c r="N69" s="93">
        <f>IF(N$19='Project Information'!$E153,$E69,0)</f>
        <v>0</v>
      </c>
      <c r="O69" s="93">
        <f>IF(O$19='Project Information'!$E153,$E69,0)</f>
        <v>0</v>
      </c>
      <c r="P69" s="93">
        <f>IF(P$19='Project Information'!$E153,$E69,0)</f>
        <v>0</v>
      </c>
      <c r="Q69" s="93">
        <f>IF(Q$19='Project Information'!$E153,$E69,0)</f>
        <v>0</v>
      </c>
      <c r="R69" s="93">
        <f>IF(R$19='Project Information'!$E153,$E69,0)</f>
        <v>2.5</v>
      </c>
      <c r="S69" s="93">
        <f>IF(S$19='Project Information'!$E153,$E69,0)</f>
        <v>0</v>
      </c>
      <c r="T69" s="93">
        <f>IF(T$19='Project Information'!$E153,$E69,0)</f>
        <v>0</v>
      </c>
      <c r="U69" s="93">
        <f>IF(U$19='Project Information'!$E153,$E69,0)</f>
        <v>0</v>
      </c>
      <c r="V69" s="93">
        <f>IF(V$19='Project Information'!$E153,$E69,0)</f>
        <v>0</v>
      </c>
      <c r="W69" s="93">
        <f>IF(W$19='Project Information'!$E153,$E69,0)</f>
        <v>0</v>
      </c>
      <c r="X69" s="93">
        <f>IF(X$19='Project Information'!$E153,$E69,0)</f>
        <v>0</v>
      </c>
      <c r="Y69" s="93">
        <f>IF(Y$19='Project Information'!$E153,$E69,0)</f>
        <v>0</v>
      </c>
      <c r="Z69" s="93">
        <f>IF(Z$19='Project Information'!$E153,$E69,0)</f>
        <v>0</v>
      </c>
      <c r="AA69" s="93">
        <f>IF(AA$19='Project Information'!$E153,$E69,0)</f>
        <v>0</v>
      </c>
      <c r="AB69" s="93">
        <f>IF(AB$19='Project Information'!$E153,$E69,0)</f>
        <v>0</v>
      </c>
      <c r="AC69" s="93">
        <f>IF(AC$19='Project Information'!$E153,$E69,0)</f>
        <v>0</v>
      </c>
      <c r="AD69" s="93">
        <f>IF(AD$19='Project Information'!$E153,$E69,0)</f>
        <v>0</v>
      </c>
      <c r="AE69" s="93">
        <f>IF(AE$19='Project Information'!$E153,$E69,0)</f>
        <v>0</v>
      </c>
      <c r="AF69" s="54"/>
    </row>
    <row r="70" spans="1:32">
      <c r="A70" s="98">
        <f>'Project Information'!A18</f>
        <v>14435</v>
      </c>
      <c r="B70" s="28" t="str">
        <f>'Project Information'!B18</f>
        <v>Highland Avenue over I-35</v>
      </c>
      <c r="C70" s="141">
        <f>Assumptions!$C$42</f>
        <v>2.5</v>
      </c>
      <c r="D70" s="141">
        <v>0</v>
      </c>
      <c r="E70" s="9">
        <f t="shared" si="17"/>
        <v>2.5</v>
      </c>
      <c r="F70" s="115" t="s">
        <v>93</v>
      </c>
      <c r="G70" s="93">
        <f>IF(G$19='Project Information'!$E154,$E70,0)</f>
        <v>0</v>
      </c>
      <c r="H70" s="93">
        <f>IF(H$19='Project Information'!$E154,$E70,0)</f>
        <v>0</v>
      </c>
      <c r="I70" s="93">
        <f>IF(I$19='Project Information'!$E154,$E70,0)</f>
        <v>0</v>
      </c>
      <c r="J70" s="93">
        <f>IF(J$19='Project Information'!$E154,$E70,0)</f>
        <v>0</v>
      </c>
      <c r="K70" s="93">
        <f>IF(K$19='Project Information'!$E154,$E70,0)</f>
        <v>0</v>
      </c>
      <c r="L70" s="93">
        <f>IF(L$19='Project Information'!$E154,$E70,0)</f>
        <v>0</v>
      </c>
      <c r="M70" s="93">
        <f>IF(M$19='Project Information'!$E154,$E70,0)</f>
        <v>0</v>
      </c>
      <c r="N70" s="93">
        <f>IF(N$19='Project Information'!$E154,$E70,0)</f>
        <v>0</v>
      </c>
      <c r="O70" s="93">
        <f>IF(O$19='Project Information'!$E154,$E70,0)</f>
        <v>0</v>
      </c>
      <c r="P70" s="93">
        <f>IF(P$19='Project Information'!$E154,$E70,0)</f>
        <v>0</v>
      </c>
      <c r="Q70" s="93">
        <f>IF(Q$19='Project Information'!$E154,$E70,0)</f>
        <v>0</v>
      </c>
      <c r="R70" s="93">
        <f>IF(R$19='Project Information'!$E154,$E70,0)</f>
        <v>2.5</v>
      </c>
      <c r="S70" s="93">
        <f>IF(S$19='Project Information'!$E154,$E70,0)</f>
        <v>0</v>
      </c>
      <c r="T70" s="93">
        <f>IF(T$19='Project Information'!$E154,$E70,0)</f>
        <v>0</v>
      </c>
      <c r="U70" s="93">
        <f>IF(U$19='Project Information'!$E154,$E70,0)</f>
        <v>0</v>
      </c>
      <c r="V70" s="93">
        <f>IF(V$19='Project Information'!$E154,$E70,0)</f>
        <v>0</v>
      </c>
      <c r="W70" s="93">
        <f>IF(W$19='Project Information'!$E154,$E70,0)</f>
        <v>0</v>
      </c>
      <c r="X70" s="93">
        <f>IF(X$19='Project Information'!$E154,$E70,0)</f>
        <v>0</v>
      </c>
      <c r="Y70" s="93">
        <f>IF(Y$19='Project Information'!$E154,$E70,0)</f>
        <v>0</v>
      </c>
      <c r="Z70" s="93">
        <f>IF(Z$19='Project Information'!$E154,$E70,0)</f>
        <v>0</v>
      </c>
      <c r="AA70" s="93">
        <f>IF(AA$19='Project Information'!$E154,$E70,0)</f>
        <v>0</v>
      </c>
      <c r="AB70" s="93">
        <f>IF(AB$19='Project Information'!$E154,$E70,0)</f>
        <v>0</v>
      </c>
      <c r="AC70" s="93">
        <f>IF(AC$19='Project Information'!$E154,$E70,0)</f>
        <v>0</v>
      </c>
      <c r="AD70" s="93">
        <f>IF(AD$19='Project Information'!$E154,$E70,0)</f>
        <v>0</v>
      </c>
      <c r="AE70" s="93">
        <f>IF(AE$19='Project Information'!$E154,$E70,0)</f>
        <v>0</v>
      </c>
      <c r="AF70" s="54"/>
    </row>
    <row r="71" spans="1:32">
      <c r="A71" s="98">
        <f>'Project Information'!A19</f>
        <v>14437</v>
      </c>
      <c r="B71" s="28" t="str">
        <f>'Project Information'!B19</f>
        <v>Hartford Avenue over I-35</v>
      </c>
      <c r="C71" s="141">
        <f>Assumptions!$C$42</f>
        <v>2.5</v>
      </c>
      <c r="D71" s="141">
        <v>0</v>
      </c>
      <c r="E71" s="9">
        <f t="shared" si="17"/>
        <v>2.5</v>
      </c>
      <c r="F71" s="115" t="s">
        <v>93</v>
      </c>
      <c r="G71" s="93">
        <f>IF(G$19='Project Information'!$E155,$E71,0)</f>
        <v>0</v>
      </c>
      <c r="H71" s="93">
        <f>IF(H$19='Project Information'!$E155,$E71,0)</f>
        <v>0</v>
      </c>
      <c r="I71" s="93">
        <f>IF(I$19='Project Information'!$E155,$E71,0)</f>
        <v>0</v>
      </c>
      <c r="J71" s="93">
        <f>IF(J$19='Project Information'!$E155,$E71,0)</f>
        <v>0</v>
      </c>
      <c r="K71" s="93">
        <f>IF(K$19='Project Information'!$E155,$E71,0)</f>
        <v>0</v>
      </c>
      <c r="L71" s="93">
        <f>IF(L$19='Project Information'!$E155,$E71,0)</f>
        <v>0</v>
      </c>
      <c r="M71" s="93">
        <f>IF(M$19='Project Information'!$E155,$E71,0)</f>
        <v>0</v>
      </c>
      <c r="N71" s="93">
        <f>IF(N$19='Project Information'!$E155,$E71,0)</f>
        <v>0</v>
      </c>
      <c r="O71" s="93">
        <f>IF(O$19='Project Information'!$E155,$E71,0)</f>
        <v>0</v>
      </c>
      <c r="P71" s="93">
        <f>IF(P$19='Project Information'!$E155,$E71,0)</f>
        <v>0</v>
      </c>
      <c r="Q71" s="93">
        <f>IF(Q$19='Project Information'!$E155,$E71,0)</f>
        <v>0</v>
      </c>
      <c r="R71" s="93">
        <f>IF(R$19='Project Information'!$E155,$E71,0)</f>
        <v>2.5</v>
      </c>
      <c r="S71" s="93">
        <f>IF(S$19='Project Information'!$E155,$E71,0)</f>
        <v>0</v>
      </c>
      <c r="T71" s="93">
        <f>IF(T$19='Project Information'!$E155,$E71,0)</f>
        <v>0</v>
      </c>
      <c r="U71" s="93">
        <f>IF(U$19='Project Information'!$E155,$E71,0)</f>
        <v>0</v>
      </c>
      <c r="V71" s="93">
        <f>IF(V$19='Project Information'!$E155,$E71,0)</f>
        <v>0</v>
      </c>
      <c r="W71" s="93">
        <f>IF(W$19='Project Information'!$E155,$E71,0)</f>
        <v>0</v>
      </c>
      <c r="X71" s="93">
        <f>IF(X$19='Project Information'!$E155,$E71,0)</f>
        <v>0</v>
      </c>
      <c r="Y71" s="93">
        <f>IF(Y$19='Project Information'!$E155,$E71,0)</f>
        <v>0</v>
      </c>
      <c r="Z71" s="93">
        <f>IF(Z$19='Project Information'!$E155,$E71,0)</f>
        <v>0</v>
      </c>
      <c r="AA71" s="93">
        <f>IF(AA$19='Project Information'!$E155,$E71,0)</f>
        <v>0</v>
      </c>
      <c r="AB71" s="93">
        <f>IF(AB$19='Project Information'!$E155,$E71,0)</f>
        <v>0</v>
      </c>
      <c r="AC71" s="93">
        <f>IF(AC$19='Project Information'!$E155,$E71,0)</f>
        <v>0</v>
      </c>
      <c r="AD71" s="93">
        <f>IF(AD$19='Project Information'!$E155,$E71,0)</f>
        <v>0</v>
      </c>
      <c r="AE71" s="93">
        <f>IF(AE$19='Project Information'!$E155,$E71,0)</f>
        <v>0</v>
      </c>
      <c r="AF71" s="54"/>
    </row>
    <row r="72" spans="1:32">
      <c r="A72" s="98">
        <f>'Project Information'!A20</f>
        <v>15145</v>
      </c>
      <c r="B72" s="28" t="str">
        <f>'Project Information'!B20</f>
        <v>Coleman Road over I-35</v>
      </c>
      <c r="C72" s="141">
        <f>Assumptions!$C$42</f>
        <v>2.5</v>
      </c>
      <c r="D72" s="141">
        <v>0</v>
      </c>
      <c r="E72" s="9">
        <f t="shared" si="17"/>
        <v>2.5</v>
      </c>
      <c r="F72" s="115" t="s">
        <v>93</v>
      </c>
      <c r="G72" s="93">
        <f>IF(G$19='Project Information'!$E156,$E72,0)</f>
        <v>0</v>
      </c>
      <c r="H72" s="93">
        <f>IF(H$19='Project Information'!$E156,$E72,0)</f>
        <v>0</v>
      </c>
      <c r="I72" s="93">
        <f>IF(I$19='Project Information'!$E156,$E72,0)</f>
        <v>0</v>
      </c>
      <c r="J72" s="93">
        <f>IF(J$19='Project Information'!$E156,$E72,0)</f>
        <v>0</v>
      </c>
      <c r="K72" s="93">
        <f>IF(K$19='Project Information'!$E156,$E72,0)</f>
        <v>0</v>
      </c>
      <c r="L72" s="93">
        <f>IF(L$19='Project Information'!$E156,$E72,0)</f>
        <v>0</v>
      </c>
      <c r="M72" s="93">
        <f>IF(M$19='Project Information'!$E156,$E72,0)</f>
        <v>0</v>
      </c>
      <c r="N72" s="93">
        <f>IF(N$19='Project Information'!$E156,$E72,0)</f>
        <v>0</v>
      </c>
      <c r="O72" s="93">
        <f>IF(O$19='Project Information'!$E156,$E72,0)</f>
        <v>0</v>
      </c>
      <c r="P72" s="93">
        <f>IF(P$19='Project Information'!$E156,$E72,0)</f>
        <v>0</v>
      </c>
      <c r="Q72" s="93">
        <f>IF(Q$19='Project Information'!$E156,$E72,0)</f>
        <v>0</v>
      </c>
      <c r="R72" s="93">
        <f>IF(R$19='Project Information'!$E156,$E72,0)</f>
        <v>2.5</v>
      </c>
      <c r="S72" s="93">
        <f>IF(S$19='Project Information'!$E156,$E72,0)</f>
        <v>0</v>
      </c>
      <c r="T72" s="93">
        <f>IF(T$19='Project Information'!$E156,$E72,0)</f>
        <v>0</v>
      </c>
      <c r="U72" s="93">
        <f>IF(U$19='Project Information'!$E156,$E72,0)</f>
        <v>0</v>
      </c>
      <c r="V72" s="93">
        <f>IF(V$19='Project Information'!$E156,$E72,0)</f>
        <v>0</v>
      </c>
      <c r="W72" s="93">
        <f>IF(W$19='Project Information'!$E156,$E72,0)</f>
        <v>0</v>
      </c>
      <c r="X72" s="93">
        <f>IF(X$19='Project Information'!$E156,$E72,0)</f>
        <v>0</v>
      </c>
      <c r="Y72" s="93">
        <f>IF(Y$19='Project Information'!$E156,$E72,0)</f>
        <v>0</v>
      </c>
      <c r="Z72" s="93">
        <f>IF(Z$19='Project Information'!$E156,$E72,0)</f>
        <v>0</v>
      </c>
      <c r="AA72" s="93">
        <f>IF(AA$19='Project Information'!$E156,$E72,0)</f>
        <v>0</v>
      </c>
      <c r="AB72" s="93">
        <f>IF(AB$19='Project Information'!$E156,$E72,0)</f>
        <v>0</v>
      </c>
      <c r="AC72" s="93">
        <f>IF(AC$19='Project Information'!$E156,$E72,0)</f>
        <v>0</v>
      </c>
      <c r="AD72" s="93">
        <f>IF(AD$19='Project Information'!$E156,$E72,0)</f>
        <v>0</v>
      </c>
      <c r="AE72" s="93">
        <f>IF(AE$19='Project Information'!$E156,$E72,0)</f>
        <v>0</v>
      </c>
      <c r="AF72" s="54"/>
    </row>
    <row r="73" spans="1:32">
      <c r="A73" s="98">
        <f>'Project Information'!A21</f>
        <v>15146</v>
      </c>
      <c r="B73" s="28" t="str">
        <f>'Project Information'!B21</f>
        <v>Chrysler Avenue over I-35</v>
      </c>
      <c r="C73" s="141">
        <f>Assumptions!$C$42</f>
        <v>2.5</v>
      </c>
      <c r="D73" s="141">
        <v>0</v>
      </c>
      <c r="E73" s="9">
        <f t="shared" si="17"/>
        <v>2.5</v>
      </c>
      <c r="F73" s="115" t="s">
        <v>93</v>
      </c>
      <c r="G73" s="93">
        <f>IF(G$19='Project Information'!$E157,$E73,0)</f>
        <v>0</v>
      </c>
      <c r="H73" s="93">
        <f>IF(H$19='Project Information'!$E157,$E73,0)</f>
        <v>0</v>
      </c>
      <c r="I73" s="93">
        <f>IF(I$19='Project Information'!$E157,$E73,0)</f>
        <v>0</v>
      </c>
      <c r="J73" s="93">
        <f>IF(J$19='Project Information'!$E157,$E73,0)</f>
        <v>0</v>
      </c>
      <c r="K73" s="93">
        <f>IF(K$19='Project Information'!$E157,$E73,0)</f>
        <v>0</v>
      </c>
      <c r="L73" s="93">
        <f>IF(L$19='Project Information'!$E157,$E73,0)</f>
        <v>0</v>
      </c>
      <c r="M73" s="93">
        <f>IF(M$19='Project Information'!$E157,$E73,0)</f>
        <v>0</v>
      </c>
      <c r="N73" s="93">
        <f>IF(N$19='Project Information'!$E157,$E73,0)</f>
        <v>0</v>
      </c>
      <c r="O73" s="93">
        <f>IF(O$19='Project Information'!$E157,$E73,0)</f>
        <v>0</v>
      </c>
      <c r="P73" s="93">
        <f>IF(P$19='Project Information'!$E157,$E73,0)</f>
        <v>0</v>
      </c>
      <c r="Q73" s="93">
        <f>IF(Q$19='Project Information'!$E157,$E73,0)</f>
        <v>0</v>
      </c>
      <c r="R73" s="93">
        <f>IF(R$19='Project Information'!$E157,$E73,0)</f>
        <v>2.5</v>
      </c>
      <c r="S73" s="93">
        <f>IF(S$19='Project Information'!$E157,$E73,0)</f>
        <v>0</v>
      </c>
      <c r="T73" s="93">
        <f>IF(T$19='Project Information'!$E157,$E73,0)</f>
        <v>0</v>
      </c>
      <c r="U73" s="93">
        <f>IF(U$19='Project Information'!$E157,$E73,0)</f>
        <v>0</v>
      </c>
      <c r="V73" s="93">
        <f>IF(V$19='Project Information'!$E157,$E73,0)</f>
        <v>0</v>
      </c>
      <c r="W73" s="93">
        <f>IF(W$19='Project Information'!$E157,$E73,0)</f>
        <v>0</v>
      </c>
      <c r="X73" s="93">
        <f>IF(X$19='Project Information'!$E157,$E73,0)</f>
        <v>0</v>
      </c>
      <c r="Y73" s="93">
        <f>IF(Y$19='Project Information'!$E157,$E73,0)</f>
        <v>0</v>
      </c>
      <c r="Z73" s="93">
        <f>IF(Z$19='Project Information'!$E157,$E73,0)</f>
        <v>0</v>
      </c>
      <c r="AA73" s="93">
        <f>IF(AA$19='Project Information'!$E157,$E73,0)</f>
        <v>0</v>
      </c>
      <c r="AB73" s="93">
        <f>IF(AB$19='Project Information'!$E157,$E73,0)</f>
        <v>0</v>
      </c>
      <c r="AC73" s="93">
        <f>IF(AC$19='Project Information'!$E157,$E73,0)</f>
        <v>0</v>
      </c>
      <c r="AD73" s="93">
        <f>IF(AD$19='Project Information'!$E157,$E73,0)</f>
        <v>0</v>
      </c>
      <c r="AE73" s="93">
        <f>IF(AE$19='Project Information'!$E157,$E73,0)</f>
        <v>0</v>
      </c>
      <c r="AF73" s="54"/>
    </row>
    <row r="74" spans="1:32">
      <c r="A74" s="98">
        <f>'Project Information'!A22</f>
        <v>15147</v>
      </c>
      <c r="B74" s="28" t="str">
        <f>'Project Information'!B22</f>
        <v>Ferguson Avenue over I-35</v>
      </c>
      <c r="C74" s="141">
        <f>Assumptions!$C$42</f>
        <v>2.5</v>
      </c>
      <c r="D74" s="141">
        <v>0</v>
      </c>
      <c r="E74" s="9">
        <f t="shared" si="17"/>
        <v>2.5</v>
      </c>
      <c r="F74" s="115" t="s">
        <v>93</v>
      </c>
      <c r="G74" s="93">
        <f>IF(G$19='Project Information'!$E158,$E74,0)</f>
        <v>0</v>
      </c>
      <c r="H74" s="93">
        <f>IF(H$19='Project Information'!$E158,$E74,0)</f>
        <v>0</v>
      </c>
      <c r="I74" s="93">
        <f>IF(I$19='Project Information'!$E158,$E74,0)</f>
        <v>0</v>
      </c>
      <c r="J74" s="93">
        <f>IF(J$19='Project Information'!$E158,$E74,0)</f>
        <v>0</v>
      </c>
      <c r="K74" s="93">
        <f>IF(K$19='Project Information'!$E158,$E74,0)</f>
        <v>0</v>
      </c>
      <c r="L74" s="93">
        <f>IF(L$19='Project Information'!$E158,$E74,0)</f>
        <v>0</v>
      </c>
      <c r="M74" s="93">
        <f>IF(M$19='Project Information'!$E158,$E74,0)</f>
        <v>0</v>
      </c>
      <c r="N74" s="93">
        <f>IF(N$19='Project Information'!$E158,$E74,0)</f>
        <v>0</v>
      </c>
      <c r="O74" s="93">
        <f>IF(O$19='Project Information'!$E158,$E74,0)</f>
        <v>0</v>
      </c>
      <c r="P74" s="93">
        <f>IF(P$19='Project Information'!$E158,$E74,0)</f>
        <v>0</v>
      </c>
      <c r="Q74" s="93">
        <f>IF(Q$19='Project Information'!$E158,$E74,0)</f>
        <v>0</v>
      </c>
      <c r="R74" s="93">
        <f>IF(R$19='Project Information'!$E158,$E74,0)</f>
        <v>2.5</v>
      </c>
      <c r="S74" s="93">
        <f>IF(S$19='Project Information'!$E158,$E74,0)</f>
        <v>0</v>
      </c>
      <c r="T74" s="93">
        <f>IF(T$19='Project Information'!$E158,$E74,0)</f>
        <v>0</v>
      </c>
      <c r="U74" s="93">
        <f>IF(U$19='Project Information'!$E158,$E74,0)</f>
        <v>0</v>
      </c>
      <c r="V74" s="93">
        <f>IF(V$19='Project Information'!$E158,$E74,0)</f>
        <v>0</v>
      </c>
      <c r="W74" s="93">
        <f>IF(W$19='Project Information'!$E158,$E74,0)</f>
        <v>0</v>
      </c>
      <c r="X74" s="93">
        <f>IF(X$19='Project Information'!$E158,$E74,0)</f>
        <v>0</v>
      </c>
      <c r="Y74" s="93">
        <f>IF(Y$19='Project Information'!$E158,$E74,0)</f>
        <v>0</v>
      </c>
      <c r="Z74" s="93">
        <f>IF(Z$19='Project Information'!$E158,$E74,0)</f>
        <v>0</v>
      </c>
      <c r="AA74" s="93">
        <f>IF(AA$19='Project Information'!$E158,$E74,0)</f>
        <v>0</v>
      </c>
      <c r="AB74" s="93">
        <f>IF(AB$19='Project Information'!$E158,$E74,0)</f>
        <v>0</v>
      </c>
      <c r="AC74" s="93">
        <f>IF(AC$19='Project Information'!$E158,$E74,0)</f>
        <v>0</v>
      </c>
      <c r="AD74" s="93">
        <f>IF(AD$19='Project Information'!$E158,$E74,0)</f>
        <v>0</v>
      </c>
      <c r="AE74" s="93">
        <f>IF(AE$19='Project Information'!$E158,$E74,0)</f>
        <v>0</v>
      </c>
      <c r="AF74" s="54"/>
    </row>
    <row r="75" spans="1:32">
      <c r="A75" s="98">
        <f>'Project Information'!A23</f>
        <v>15149</v>
      </c>
      <c r="B75" s="28" t="str">
        <f>'Project Information'!B23</f>
        <v>Adobe Road over I-35</v>
      </c>
      <c r="C75" s="141">
        <f>Assumptions!$C$42</f>
        <v>2.5</v>
      </c>
      <c r="D75" s="141">
        <v>0</v>
      </c>
      <c r="E75" s="9">
        <f t="shared" si="17"/>
        <v>2.5</v>
      </c>
      <c r="F75" s="115" t="s">
        <v>93</v>
      </c>
      <c r="G75" s="93">
        <f>IF(G$19='Project Information'!$E159,$E75,0)</f>
        <v>0</v>
      </c>
      <c r="H75" s="93">
        <f>IF(H$19='Project Information'!$E159,$E75,0)</f>
        <v>0</v>
      </c>
      <c r="I75" s="93">
        <f>IF(I$19='Project Information'!$E159,$E75,0)</f>
        <v>0</v>
      </c>
      <c r="J75" s="93">
        <f>IF(J$19='Project Information'!$E159,$E75,0)</f>
        <v>0</v>
      </c>
      <c r="K75" s="93">
        <f>IF(K$19='Project Information'!$E159,$E75,0)</f>
        <v>0</v>
      </c>
      <c r="L75" s="93">
        <f>IF(L$19='Project Information'!$E159,$E75,0)</f>
        <v>0</v>
      </c>
      <c r="M75" s="93">
        <f>IF(M$19='Project Information'!$E159,$E75,0)</f>
        <v>0</v>
      </c>
      <c r="N75" s="93">
        <f>IF(N$19='Project Information'!$E159,$E75,0)</f>
        <v>0</v>
      </c>
      <c r="O75" s="93">
        <f>IF(O$19='Project Information'!$E159,$E75,0)</f>
        <v>0</v>
      </c>
      <c r="P75" s="93">
        <f>IF(P$19='Project Information'!$E159,$E75,0)</f>
        <v>0</v>
      </c>
      <c r="Q75" s="93">
        <f>IF(Q$19='Project Information'!$E159,$E75,0)</f>
        <v>0</v>
      </c>
      <c r="R75" s="93">
        <f>IF(R$19='Project Information'!$E159,$E75,0)</f>
        <v>2.5</v>
      </c>
      <c r="S75" s="93">
        <f>IF(S$19='Project Information'!$E159,$E75,0)</f>
        <v>0</v>
      </c>
      <c r="T75" s="93">
        <f>IF(T$19='Project Information'!$E159,$E75,0)</f>
        <v>0</v>
      </c>
      <c r="U75" s="93">
        <f>IF(U$19='Project Information'!$E159,$E75,0)</f>
        <v>0</v>
      </c>
      <c r="V75" s="93">
        <f>IF(V$19='Project Information'!$E159,$E75,0)</f>
        <v>0</v>
      </c>
      <c r="W75" s="93">
        <f>IF(W$19='Project Information'!$E159,$E75,0)</f>
        <v>0</v>
      </c>
      <c r="X75" s="93">
        <f>IF(X$19='Project Information'!$E159,$E75,0)</f>
        <v>0</v>
      </c>
      <c r="Y75" s="93">
        <f>IF(Y$19='Project Information'!$E159,$E75,0)</f>
        <v>0</v>
      </c>
      <c r="Z75" s="93">
        <f>IF(Z$19='Project Information'!$E159,$E75,0)</f>
        <v>0</v>
      </c>
      <c r="AA75" s="93">
        <f>IF(AA$19='Project Information'!$E159,$E75,0)</f>
        <v>0</v>
      </c>
      <c r="AB75" s="93">
        <f>IF(AB$19='Project Information'!$E159,$E75,0)</f>
        <v>0</v>
      </c>
      <c r="AC75" s="93">
        <f>IF(AC$19='Project Information'!$E159,$E75,0)</f>
        <v>0</v>
      </c>
      <c r="AD75" s="93">
        <f>IF(AD$19='Project Information'!$E159,$E75,0)</f>
        <v>0</v>
      </c>
      <c r="AE75" s="93">
        <f>IF(AE$19='Project Information'!$E159,$E75,0)</f>
        <v>0</v>
      </c>
      <c r="AF75" s="54"/>
    </row>
    <row r="76" spans="1:32">
      <c r="A76" s="99" t="s">
        <v>185</v>
      </c>
      <c r="B76" s="28"/>
      <c r="C76" s="142"/>
      <c r="D76" s="142"/>
      <c r="F76" s="115" t="s">
        <v>93</v>
      </c>
      <c r="G76" s="95">
        <f>SUM(G68:G75)</f>
        <v>0</v>
      </c>
      <c r="H76" s="95">
        <f t="shared" ref="H76:AE76" si="18">SUM(H68:H75)</f>
        <v>0</v>
      </c>
      <c r="I76" s="95">
        <f t="shared" si="18"/>
        <v>0</v>
      </c>
      <c r="J76" s="95">
        <f t="shared" si="18"/>
        <v>0</v>
      </c>
      <c r="K76" s="95">
        <f t="shared" si="18"/>
        <v>0</v>
      </c>
      <c r="L76" s="95">
        <f t="shared" si="18"/>
        <v>0</v>
      </c>
      <c r="M76" s="95">
        <f t="shared" si="18"/>
        <v>0</v>
      </c>
      <c r="N76" s="95">
        <f t="shared" si="18"/>
        <v>0</v>
      </c>
      <c r="O76" s="95">
        <f t="shared" si="18"/>
        <v>0</v>
      </c>
      <c r="P76" s="95">
        <f t="shared" si="18"/>
        <v>0</v>
      </c>
      <c r="Q76" s="95">
        <f t="shared" si="18"/>
        <v>0</v>
      </c>
      <c r="R76" s="95">
        <f t="shared" si="18"/>
        <v>20</v>
      </c>
      <c r="S76" s="95">
        <f t="shared" si="18"/>
        <v>0</v>
      </c>
      <c r="T76" s="95">
        <f t="shared" si="18"/>
        <v>0</v>
      </c>
      <c r="U76" s="95">
        <f t="shared" si="18"/>
        <v>0</v>
      </c>
      <c r="V76" s="95">
        <f t="shared" si="18"/>
        <v>0</v>
      </c>
      <c r="W76" s="95">
        <f t="shared" si="18"/>
        <v>0</v>
      </c>
      <c r="X76" s="95">
        <f t="shared" si="18"/>
        <v>0</v>
      </c>
      <c r="Y76" s="95">
        <f t="shared" si="18"/>
        <v>0</v>
      </c>
      <c r="Z76" s="95">
        <f t="shared" si="18"/>
        <v>0</v>
      </c>
      <c r="AA76" s="95">
        <f t="shared" si="18"/>
        <v>0</v>
      </c>
      <c r="AB76" s="95">
        <f t="shared" si="18"/>
        <v>0</v>
      </c>
      <c r="AC76" s="95">
        <f t="shared" si="18"/>
        <v>0</v>
      </c>
      <c r="AD76" s="95">
        <f t="shared" si="18"/>
        <v>0</v>
      </c>
      <c r="AE76" s="95">
        <f t="shared" si="18"/>
        <v>0</v>
      </c>
      <c r="AF76" s="54"/>
    </row>
    <row r="77" spans="1:32">
      <c r="A77" s="97" t="str">
        <f>'Project Information'!A25</f>
        <v>Kay County Bridge Reconstructions</v>
      </c>
      <c r="B77" s="89"/>
      <c r="C77" s="280" t="s">
        <v>189</v>
      </c>
      <c r="D77" s="280" t="s">
        <v>281</v>
      </c>
      <c r="F77" s="85"/>
      <c r="G77" s="2"/>
      <c r="H77" s="2"/>
      <c r="I77" s="2"/>
      <c r="J77" s="2"/>
      <c r="K77" s="2"/>
      <c r="L77" s="2"/>
      <c r="M77" s="2"/>
      <c r="N77" s="2"/>
      <c r="O77" s="2"/>
      <c r="P77" s="2"/>
      <c r="Q77" s="2"/>
      <c r="R77" s="2"/>
      <c r="S77" s="2"/>
      <c r="T77" s="2"/>
      <c r="U77" s="2"/>
      <c r="V77" s="2"/>
      <c r="W77" s="2"/>
      <c r="X77" s="2"/>
      <c r="Y77" s="2"/>
      <c r="Z77" s="2"/>
      <c r="AA77" s="2"/>
      <c r="AB77" s="2"/>
      <c r="AC77" s="2"/>
      <c r="AD77" s="2"/>
      <c r="AE77" s="2"/>
      <c r="AF77" s="54"/>
    </row>
    <row r="78" spans="1:32">
      <c r="A78" s="98">
        <f>'Project Information'!$A$26</f>
        <v>14408</v>
      </c>
      <c r="B78" s="28" t="str">
        <f>'Project Information'!$B$26</f>
        <v>I-35 SB over US 60</v>
      </c>
      <c r="C78" s="141">
        <f>Assumptions!$C$42</f>
        <v>2.5</v>
      </c>
      <c r="D78" s="141">
        <f>Assumptions!$C$42</f>
        <v>2.5</v>
      </c>
      <c r="E78" s="9">
        <f>C78-D78</f>
        <v>0</v>
      </c>
      <c r="F78" s="115" t="s">
        <v>93</v>
      </c>
      <c r="G78" s="93">
        <f>IF(G$19='Project Information'!$E162,$E78,0)</f>
        <v>0</v>
      </c>
      <c r="H78" s="93">
        <f>IF(H$19='Project Information'!$E162,$E78,0)</f>
        <v>0</v>
      </c>
      <c r="I78" s="93">
        <f>IF(I$19='Project Information'!$E162,$E78,0)</f>
        <v>0</v>
      </c>
      <c r="J78" s="93">
        <f>IF(J$19='Project Information'!$E162,$E78,0)</f>
        <v>0</v>
      </c>
      <c r="K78" s="93">
        <f>IF(K$19='Project Information'!$E162,$E78,0)</f>
        <v>0</v>
      </c>
      <c r="L78" s="93">
        <f>IF(L$19='Project Information'!$E162,$E78,0)</f>
        <v>0</v>
      </c>
      <c r="M78" s="93">
        <f>IF(M$19='Project Information'!$E162,$E78,0)</f>
        <v>0</v>
      </c>
      <c r="N78" s="93">
        <f>IF(N$19='Project Information'!$E162,$E78,0)</f>
        <v>0</v>
      </c>
      <c r="O78" s="93">
        <f>IF(O$19='Project Information'!$E162,$E78,0)</f>
        <v>0</v>
      </c>
      <c r="P78" s="93">
        <f>IF(P$19='Project Information'!$E162,$E78,0)</f>
        <v>0</v>
      </c>
      <c r="Q78" s="93">
        <f>IF(Q$19='Project Information'!$E162,$E78,0)</f>
        <v>0</v>
      </c>
      <c r="R78" s="93">
        <f>IF(R$19='Project Information'!$E162,$E78,0)</f>
        <v>0</v>
      </c>
      <c r="S78" s="93">
        <f>IF(S$19='Project Information'!$E162,$E78,0)</f>
        <v>0</v>
      </c>
      <c r="T78" s="93">
        <f>IF(T$19='Project Information'!$E162,$E78,0)</f>
        <v>0</v>
      </c>
      <c r="U78" s="93">
        <f>IF(U$19='Project Information'!$E162,$E78,0)</f>
        <v>0</v>
      </c>
      <c r="V78" s="93">
        <f>IF(V$19='Project Information'!$E162,$E78,0)</f>
        <v>0</v>
      </c>
      <c r="W78" s="93">
        <f>IF(W$19='Project Information'!$E162,$E78,0)</f>
        <v>0</v>
      </c>
      <c r="X78" s="93">
        <f>IF(X$19='Project Information'!$E162,$E78,0)</f>
        <v>0</v>
      </c>
      <c r="Y78" s="93">
        <f>IF(Y$19='Project Information'!$E162,$E78,0)</f>
        <v>0</v>
      </c>
      <c r="Z78" s="93">
        <f>IF(Z$19='Project Information'!$E162,$E78,0)</f>
        <v>0</v>
      </c>
      <c r="AA78" s="93">
        <f>IF(AA$19='Project Information'!$E162,$E78,0)</f>
        <v>0</v>
      </c>
      <c r="AB78" s="93">
        <f>IF(AB$19='Project Information'!$E162,$E78,0)</f>
        <v>0</v>
      </c>
      <c r="AC78" s="93">
        <f>IF(AC$19='Project Information'!$E162,$E78,0)</f>
        <v>0</v>
      </c>
      <c r="AD78" s="93">
        <f>IF(AD$19='Project Information'!$E162,$E78,0)</f>
        <v>0</v>
      </c>
      <c r="AE78" s="93">
        <f>IF(AE$19='Project Information'!$E162,$E78,0)</f>
        <v>0</v>
      </c>
      <c r="AF78" s="54"/>
    </row>
    <row r="79" spans="1:32">
      <c r="A79" s="98">
        <f>'Project Information'!$A$27</f>
        <v>14409</v>
      </c>
      <c r="B79" s="28" t="str">
        <f>'Project Information'!$B$27</f>
        <v>I-35 NB over US 60</v>
      </c>
      <c r="C79" s="141">
        <f>Assumptions!$C$42</f>
        <v>2.5</v>
      </c>
      <c r="D79" s="141">
        <f>Assumptions!$C$42</f>
        <v>2.5</v>
      </c>
      <c r="E79" s="9">
        <f t="shared" ref="E79" si="19">C79-D79</f>
        <v>0</v>
      </c>
      <c r="F79" s="115" t="s">
        <v>93</v>
      </c>
      <c r="G79" s="93">
        <f>IF(G$19='Project Information'!$E163,$E79,0)</f>
        <v>0</v>
      </c>
      <c r="H79" s="93">
        <f>IF(H$19='Project Information'!$E163,$E79,0)</f>
        <v>0</v>
      </c>
      <c r="I79" s="93">
        <f>IF(I$19='Project Information'!$E163,$E79,0)</f>
        <v>0</v>
      </c>
      <c r="J79" s="93">
        <f>IF(J$19='Project Information'!$E163,$E79,0)</f>
        <v>0</v>
      </c>
      <c r="K79" s="93">
        <f>IF(K$19='Project Information'!$E163,$E79,0)</f>
        <v>0</v>
      </c>
      <c r="L79" s="93">
        <f>IF(L$19='Project Information'!$E163,$E79,0)</f>
        <v>0</v>
      </c>
      <c r="M79" s="93">
        <f>IF(M$19='Project Information'!$E163,$E79,0)</f>
        <v>0</v>
      </c>
      <c r="N79" s="93">
        <f>IF(N$19='Project Information'!$E163,$E79,0)</f>
        <v>0</v>
      </c>
      <c r="O79" s="93">
        <f>IF(O$19='Project Information'!$E163,$E79,0)</f>
        <v>0</v>
      </c>
      <c r="P79" s="93">
        <f>IF(P$19='Project Information'!$E163,$E79,0)</f>
        <v>0</v>
      </c>
      <c r="Q79" s="93">
        <f>IF(Q$19='Project Information'!$E163,$E79,0)</f>
        <v>0</v>
      </c>
      <c r="R79" s="93">
        <f>IF(R$19='Project Information'!$E163,$E79,0)</f>
        <v>0</v>
      </c>
      <c r="S79" s="93">
        <f>IF(S$19='Project Information'!$E163,$E79,0)</f>
        <v>0</v>
      </c>
      <c r="T79" s="93">
        <f>IF(T$19='Project Information'!$E163,$E79,0)</f>
        <v>0</v>
      </c>
      <c r="U79" s="93">
        <f>IF(U$19='Project Information'!$E163,$E79,0)</f>
        <v>0</v>
      </c>
      <c r="V79" s="93">
        <f>IF(V$19='Project Information'!$E163,$E79,0)</f>
        <v>0</v>
      </c>
      <c r="W79" s="93">
        <f>IF(W$19='Project Information'!$E163,$E79,0)</f>
        <v>0</v>
      </c>
      <c r="X79" s="93">
        <f>IF(X$19='Project Information'!$E163,$E79,0)</f>
        <v>0</v>
      </c>
      <c r="Y79" s="93">
        <f>IF(Y$19='Project Information'!$E163,$E79,0)</f>
        <v>0</v>
      </c>
      <c r="Z79" s="93">
        <f>IF(Z$19='Project Information'!$E163,$E79,0)</f>
        <v>0</v>
      </c>
      <c r="AA79" s="93">
        <f>IF(AA$19='Project Information'!$E163,$E79,0)</f>
        <v>0</v>
      </c>
      <c r="AB79" s="93">
        <f>IF(AB$19='Project Information'!$E163,$E79,0)</f>
        <v>0</v>
      </c>
      <c r="AC79" s="93">
        <f>IF(AC$19='Project Information'!$E163,$E79,0)</f>
        <v>0</v>
      </c>
      <c r="AD79" s="93">
        <f>IF(AD$19='Project Information'!$E163,$E79,0)</f>
        <v>0</v>
      </c>
      <c r="AE79" s="93">
        <f>IF(AE$19='Project Information'!$E163,$E79,0)</f>
        <v>0</v>
      </c>
      <c r="AF79" s="54"/>
    </row>
    <row r="80" spans="1:32">
      <c r="A80" s="99" t="s">
        <v>185</v>
      </c>
      <c r="B80" s="28"/>
      <c r="C80" s="2"/>
      <c r="D80" s="2"/>
      <c r="F80" s="115" t="s">
        <v>93</v>
      </c>
      <c r="G80" s="95">
        <f>SUM(G78:G79)</f>
        <v>0</v>
      </c>
      <c r="H80" s="95">
        <f t="shared" ref="H80:AE80" si="20">SUM(H78:H79)</f>
        <v>0</v>
      </c>
      <c r="I80" s="95">
        <f t="shared" si="20"/>
        <v>0</v>
      </c>
      <c r="J80" s="95">
        <f t="shared" si="20"/>
        <v>0</v>
      </c>
      <c r="K80" s="95">
        <f t="shared" si="20"/>
        <v>0</v>
      </c>
      <c r="L80" s="95">
        <f t="shared" si="20"/>
        <v>0</v>
      </c>
      <c r="M80" s="95">
        <f t="shared" si="20"/>
        <v>0</v>
      </c>
      <c r="N80" s="95">
        <f t="shared" si="20"/>
        <v>0</v>
      </c>
      <c r="O80" s="95">
        <f t="shared" si="20"/>
        <v>0</v>
      </c>
      <c r="P80" s="95">
        <f t="shared" si="20"/>
        <v>0</v>
      </c>
      <c r="Q80" s="95">
        <f t="shared" si="20"/>
        <v>0</v>
      </c>
      <c r="R80" s="95">
        <f t="shared" si="20"/>
        <v>0</v>
      </c>
      <c r="S80" s="95">
        <f t="shared" si="20"/>
        <v>0</v>
      </c>
      <c r="T80" s="95">
        <f t="shared" si="20"/>
        <v>0</v>
      </c>
      <c r="U80" s="95">
        <f t="shared" si="20"/>
        <v>0</v>
      </c>
      <c r="V80" s="95">
        <f t="shared" si="20"/>
        <v>0</v>
      </c>
      <c r="W80" s="95">
        <f t="shared" si="20"/>
        <v>0</v>
      </c>
      <c r="X80" s="95">
        <f t="shared" si="20"/>
        <v>0</v>
      </c>
      <c r="Y80" s="95">
        <f t="shared" si="20"/>
        <v>0</v>
      </c>
      <c r="Z80" s="95">
        <f t="shared" si="20"/>
        <v>0</v>
      </c>
      <c r="AA80" s="95">
        <f t="shared" si="20"/>
        <v>0</v>
      </c>
      <c r="AB80" s="95">
        <f t="shared" si="20"/>
        <v>0</v>
      </c>
      <c r="AC80" s="95">
        <f t="shared" si="20"/>
        <v>0</v>
      </c>
      <c r="AD80" s="95">
        <f t="shared" si="20"/>
        <v>0</v>
      </c>
      <c r="AE80" s="95">
        <f t="shared" si="20"/>
        <v>0</v>
      </c>
      <c r="AF80" s="54"/>
    </row>
    <row r="81" spans="1:32">
      <c r="A81" s="100" t="s">
        <v>0</v>
      </c>
      <c r="F81" s="115" t="s">
        <v>93</v>
      </c>
      <c r="G81" s="96">
        <f>SUM(G76,G80)</f>
        <v>0</v>
      </c>
      <c r="H81" s="96">
        <f t="shared" ref="H81:AE81" si="21">SUM(H76,H80)</f>
        <v>0</v>
      </c>
      <c r="I81" s="96">
        <f t="shared" si="21"/>
        <v>0</v>
      </c>
      <c r="J81" s="96">
        <f t="shared" si="21"/>
        <v>0</v>
      </c>
      <c r="K81" s="96">
        <f t="shared" si="21"/>
        <v>0</v>
      </c>
      <c r="L81" s="96">
        <f t="shared" si="21"/>
        <v>0</v>
      </c>
      <c r="M81" s="96">
        <f t="shared" si="21"/>
        <v>0</v>
      </c>
      <c r="N81" s="96">
        <f t="shared" si="21"/>
        <v>0</v>
      </c>
      <c r="O81" s="96">
        <f t="shared" si="21"/>
        <v>0</v>
      </c>
      <c r="P81" s="96">
        <f t="shared" si="21"/>
        <v>0</v>
      </c>
      <c r="Q81" s="96">
        <f t="shared" si="21"/>
        <v>0</v>
      </c>
      <c r="R81" s="96">
        <f t="shared" si="21"/>
        <v>20</v>
      </c>
      <c r="S81" s="96">
        <f t="shared" si="21"/>
        <v>0</v>
      </c>
      <c r="T81" s="96">
        <f t="shared" si="21"/>
        <v>0</v>
      </c>
      <c r="U81" s="96">
        <f t="shared" si="21"/>
        <v>0</v>
      </c>
      <c r="V81" s="96">
        <f t="shared" si="21"/>
        <v>0</v>
      </c>
      <c r="W81" s="96">
        <f t="shared" si="21"/>
        <v>0</v>
      </c>
      <c r="X81" s="96">
        <f t="shared" si="21"/>
        <v>0</v>
      </c>
      <c r="Y81" s="96">
        <f t="shared" si="21"/>
        <v>0</v>
      </c>
      <c r="Z81" s="96">
        <f t="shared" si="21"/>
        <v>0</v>
      </c>
      <c r="AA81" s="96">
        <f t="shared" si="21"/>
        <v>0</v>
      </c>
      <c r="AB81" s="96">
        <f t="shared" si="21"/>
        <v>0</v>
      </c>
      <c r="AC81" s="96">
        <f t="shared" si="21"/>
        <v>0</v>
      </c>
      <c r="AD81" s="96">
        <f t="shared" si="21"/>
        <v>0</v>
      </c>
      <c r="AE81" s="96">
        <f t="shared" si="21"/>
        <v>0</v>
      </c>
      <c r="AF81" s="54"/>
    </row>
    <row r="82" spans="1:32">
      <c r="A82" s="100"/>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54"/>
    </row>
    <row r="83" spans="1:32" ht="15.75">
      <c r="A83" s="169" t="s">
        <v>214</v>
      </c>
      <c r="B83" s="91"/>
      <c r="C83" s="91"/>
      <c r="D83" s="91"/>
      <c r="E83" s="91"/>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row>
    <row r="84" spans="1:32" s="11" customFormat="1">
      <c r="A84" s="183"/>
      <c r="G84" s="154"/>
      <c r="H84" s="154"/>
      <c r="I84" s="154"/>
      <c r="J84" s="154"/>
      <c r="K84" s="154"/>
      <c r="L84" s="154"/>
      <c r="M84" s="154"/>
      <c r="N84" s="154"/>
      <c r="O84" s="154"/>
      <c r="P84" s="154"/>
      <c r="Q84" s="154"/>
      <c r="R84" s="154"/>
      <c r="S84" s="154"/>
      <c r="T84" s="154"/>
      <c r="U84" s="154"/>
      <c r="V84" s="154"/>
      <c r="W84" s="154"/>
      <c r="X84" s="154"/>
      <c r="Y84" s="154"/>
      <c r="Z84" s="154"/>
      <c r="AA84" s="154"/>
      <c r="AB84" s="154"/>
      <c r="AC84" s="154"/>
      <c r="AD84" s="154"/>
      <c r="AE84" s="154"/>
      <c r="AF84" s="154"/>
    </row>
    <row r="85" spans="1:32">
      <c r="A85" s="29" t="s">
        <v>77</v>
      </c>
      <c r="B85" s="4" t="s">
        <v>78</v>
      </c>
      <c r="C85" s="301" t="s">
        <v>212</v>
      </c>
      <c r="D85" s="301"/>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row>
    <row r="86" spans="1:32">
      <c r="A86" s="29"/>
      <c r="B86" s="4"/>
      <c r="C86" s="252" t="s">
        <v>274</v>
      </c>
      <c r="D86" s="252" t="s">
        <v>210</v>
      </c>
      <c r="E86" s="252" t="s">
        <v>208</v>
      </c>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row>
    <row r="87" spans="1:32">
      <c r="A87" s="97" t="str">
        <f>'Project Information'!A35</f>
        <v>Kay County Bridge Raises</v>
      </c>
      <c r="B87" s="89"/>
      <c r="C87" s="38" t="s">
        <v>213</v>
      </c>
      <c r="D87" s="38" t="s">
        <v>213</v>
      </c>
      <c r="E87" s="38" t="s">
        <v>213</v>
      </c>
      <c r="G87" s="26"/>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row>
    <row r="88" spans="1:32">
      <c r="A88" s="98">
        <f>'Project Information'!A36</f>
        <v>14155</v>
      </c>
      <c r="B88" s="28" t="str">
        <f>'Project Information'!B36</f>
        <v>Indian Road over I-35</v>
      </c>
      <c r="C88" s="141">
        <f>7+Assumptions!$C$43</f>
        <v>9</v>
      </c>
      <c r="D88" s="141">
        <v>14</v>
      </c>
      <c r="E88" s="9">
        <f>D88-C88</f>
        <v>5</v>
      </c>
      <c r="F88" s="83" t="s">
        <v>213</v>
      </c>
      <c r="G88" s="93">
        <f>IF(G68&gt;0,$E88,0)</f>
        <v>0</v>
      </c>
      <c r="H88" s="93">
        <f t="shared" ref="H88:AE95" si="22">IF(H68&gt;0,$E88,0)</f>
        <v>0</v>
      </c>
      <c r="I88" s="93">
        <f t="shared" si="22"/>
        <v>0</v>
      </c>
      <c r="J88" s="93">
        <f t="shared" si="22"/>
        <v>0</v>
      </c>
      <c r="K88" s="93">
        <f t="shared" si="22"/>
        <v>0</v>
      </c>
      <c r="L88" s="93">
        <f t="shared" si="22"/>
        <v>0</v>
      </c>
      <c r="M88" s="93">
        <f t="shared" si="22"/>
        <v>0</v>
      </c>
      <c r="N88" s="93">
        <f t="shared" si="22"/>
        <v>0</v>
      </c>
      <c r="O88" s="93">
        <f t="shared" si="22"/>
        <v>0</v>
      </c>
      <c r="P88" s="93">
        <f t="shared" si="22"/>
        <v>0</v>
      </c>
      <c r="Q88" s="93">
        <f t="shared" si="22"/>
        <v>0</v>
      </c>
      <c r="R88" s="93">
        <f t="shared" si="22"/>
        <v>5</v>
      </c>
      <c r="S88" s="93">
        <f t="shared" si="22"/>
        <v>0</v>
      </c>
      <c r="T88" s="93">
        <f t="shared" si="22"/>
        <v>0</v>
      </c>
      <c r="U88" s="93">
        <f t="shared" si="22"/>
        <v>0</v>
      </c>
      <c r="V88" s="93">
        <f t="shared" si="22"/>
        <v>0</v>
      </c>
      <c r="W88" s="93">
        <f t="shared" si="22"/>
        <v>0</v>
      </c>
      <c r="X88" s="93">
        <f t="shared" si="22"/>
        <v>0</v>
      </c>
      <c r="Y88" s="93">
        <f t="shared" si="22"/>
        <v>0</v>
      </c>
      <c r="Z88" s="93">
        <f t="shared" si="22"/>
        <v>0</v>
      </c>
      <c r="AA88" s="93">
        <f t="shared" si="22"/>
        <v>0</v>
      </c>
      <c r="AB88" s="93">
        <f t="shared" si="22"/>
        <v>0</v>
      </c>
      <c r="AC88" s="93">
        <f t="shared" si="22"/>
        <v>0</v>
      </c>
      <c r="AD88" s="93">
        <f t="shared" si="22"/>
        <v>0</v>
      </c>
      <c r="AE88" s="93">
        <f t="shared" si="22"/>
        <v>0</v>
      </c>
      <c r="AF88" s="93"/>
    </row>
    <row r="89" spans="1:32">
      <c r="A89" s="98">
        <f>'Project Information'!A37</f>
        <v>14429</v>
      </c>
      <c r="B89" s="28" t="str">
        <f>'Project Information'!B37</f>
        <v>North Avenue over I-35</v>
      </c>
      <c r="C89" s="141">
        <f>10+Assumptions!$C$43</f>
        <v>12</v>
      </c>
      <c r="D89" s="141">
        <v>23</v>
      </c>
      <c r="E89" s="9">
        <f t="shared" ref="E89:E95" si="23">D89-C89</f>
        <v>11</v>
      </c>
      <c r="F89" s="83" t="s">
        <v>213</v>
      </c>
      <c r="G89" s="93">
        <f t="shared" ref="G89:V95" si="24">IF(G69&gt;0,$E89,0)</f>
        <v>0</v>
      </c>
      <c r="H89" s="93">
        <f t="shared" si="24"/>
        <v>0</v>
      </c>
      <c r="I89" s="93">
        <f t="shared" si="24"/>
        <v>0</v>
      </c>
      <c r="J89" s="93">
        <f t="shared" si="24"/>
        <v>0</v>
      </c>
      <c r="K89" s="93">
        <f t="shared" si="24"/>
        <v>0</v>
      </c>
      <c r="L89" s="93">
        <f t="shared" si="24"/>
        <v>0</v>
      </c>
      <c r="M89" s="93">
        <f t="shared" si="24"/>
        <v>0</v>
      </c>
      <c r="N89" s="93">
        <f t="shared" si="24"/>
        <v>0</v>
      </c>
      <c r="O89" s="93">
        <f t="shared" si="24"/>
        <v>0</v>
      </c>
      <c r="P89" s="93">
        <f t="shared" si="24"/>
        <v>0</v>
      </c>
      <c r="Q89" s="93">
        <f t="shared" si="24"/>
        <v>0</v>
      </c>
      <c r="R89" s="93">
        <f t="shared" si="24"/>
        <v>11</v>
      </c>
      <c r="S89" s="93">
        <f t="shared" si="24"/>
        <v>0</v>
      </c>
      <c r="T89" s="93">
        <f t="shared" si="24"/>
        <v>0</v>
      </c>
      <c r="U89" s="93">
        <f t="shared" si="24"/>
        <v>0</v>
      </c>
      <c r="V89" s="93">
        <f t="shared" si="24"/>
        <v>0</v>
      </c>
      <c r="W89" s="93">
        <f t="shared" si="22"/>
        <v>0</v>
      </c>
      <c r="X89" s="93">
        <f t="shared" si="22"/>
        <v>0</v>
      </c>
      <c r="Y89" s="93">
        <f t="shared" si="22"/>
        <v>0</v>
      </c>
      <c r="Z89" s="93">
        <f t="shared" si="22"/>
        <v>0</v>
      </c>
      <c r="AA89" s="93">
        <f t="shared" si="22"/>
        <v>0</v>
      </c>
      <c r="AB89" s="93">
        <f t="shared" si="22"/>
        <v>0</v>
      </c>
      <c r="AC89" s="93">
        <f t="shared" si="22"/>
        <v>0</v>
      </c>
      <c r="AD89" s="93">
        <f t="shared" si="22"/>
        <v>0</v>
      </c>
      <c r="AE89" s="93">
        <f t="shared" si="22"/>
        <v>0</v>
      </c>
      <c r="AF89" s="54"/>
    </row>
    <row r="90" spans="1:32">
      <c r="A90" s="98">
        <f>'Project Information'!A38</f>
        <v>14435</v>
      </c>
      <c r="B90" s="28" t="str">
        <f>'Project Information'!B38</f>
        <v>Highland Avenue over I-35</v>
      </c>
      <c r="C90" s="141">
        <f>9+Assumptions!$C$43</f>
        <v>11</v>
      </c>
      <c r="D90" s="141">
        <v>23</v>
      </c>
      <c r="E90" s="9">
        <f t="shared" si="23"/>
        <v>12</v>
      </c>
      <c r="F90" s="83" t="s">
        <v>213</v>
      </c>
      <c r="G90" s="93">
        <f t="shared" si="24"/>
        <v>0</v>
      </c>
      <c r="H90" s="93">
        <f t="shared" si="22"/>
        <v>0</v>
      </c>
      <c r="I90" s="93">
        <f t="shared" si="22"/>
        <v>0</v>
      </c>
      <c r="J90" s="93">
        <f t="shared" si="22"/>
        <v>0</v>
      </c>
      <c r="K90" s="93">
        <f t="shared" si="22"/>
        <v>0</v>
      </c>
      <c r="L90" s="93">
        <f t="shared" si="22"/>
        <v>0</v>
      </c>
      <c r="M90" s="93">
        <f t="shared" si="22"/>
        <v>0</v>
      </c>
      <c r="N90" s="93">
        <f t="shared" si="22"/>
        <v>0</v>
      </c>
      <c r="O90" s="93">
        <f t="shared" si="22"/>
        <v>0</v>
      </c>
      <c r="P90" s="93">
        <f t="shared" si="22"/>
        <v>0</v>
      </c>
      <c r="Q90" s="93">
        <f t="shared" si="22"/>
        <v>0</v>
      </c>
      <c r="R90" s="93">
        <f t="shared" si="22"/>
        <v>12</v>
      </c>
      <c r="S90" s="93">
        <f t="shared" si="22"/>
        <v>0</v>
      </c>
      <c r="T90" s="93">
        <f t="shared" si="22"/>
        <v>0</v>
      </c>
      <c r="U90" s="93">
        <f t="shared" si="22"/>
        <v>0</v>
      </c>
      <c r="V90" s="93">
        <f t="shared" si="22"/>
        <v>0</v>
      </c>
      <c r="W90" s="93">
        <f t="shared" si="22"/>
        <v>0</v>
      </c>
      <c r="X90" s="93">
        <f t="shared" si="22"/>
        <v>0</v>
      </c>
      <c r="Y90" s="93">
        <f t="shared" si="22"/>
        <v>0</v>
      </c>
      <c r="Z90" s="93">
        <f t="shared" si="22"/>
        <v>0</v>
      </c>
      <c r="AA90" s="93">
        <f t="shared" si="22"/>
        <v>0</v>
      </c>
      <c r="AB90" s="93">
        <f t="shared" si="22"/>
        <v>0</v>
      </c>
      <c r="AC90" s="93">
        <f t="shared" si="22"/>
        <v>0</v>
      </c>
      <c r="AD90" s="93">
        <f t="shared" si="22"/>
        <v>0</v>
      </c>
      <c r="AE90" s="93">
        <f t="shared" si="22"/>
        <v>0</v>
      </c>
      <c r="AF90" s="54"/>
    </row>
    <row r="91" spans="1:32">
      <c r="A91" s="98">
        <f>'Project Information'!A39</f>
        <v>14437</v>
      </c>
      <c r="B91" s="28" t="str">
        <f>'Project Information'!B39</f>
        <v>Hartford Avenue over I-35</v>
      </c>
      <c r="C91" s="141">
        <f>9+Assumptions!$C$43</f>
        <v>11</v>
      </c>
      <c r="D91" s="141">
        <v>23</v>
      </c>
      <c r="E91" s="9">
        <f t="shared" si="23"/>
        <v>12</v>
      </c>
      <c r="F91" s="83" t="s">
        <v>213</v>
      </c>
      <c r="G91" s="93">
        <f t="shared" si="24"/>
        <v>0</v>
      </c>
      <c r="H91" s="93">
        <f t="shared" si="22"/>
        <v>0</v>
      </c>
      <c r="I91" s="93">
        <f t="shared" si="22"/>
        <v>0</v>
      </c>
      <c r="J91" s="93">
        <f t="shared" si="22"/>
        <v>0</v>
      </c>
      <c r="K91" s="93">
        <f t="shared" si="22"/>
        <v>0</v>
      </c>
      <c r="L91" s="93">
        <f t="shared" si="22"/>
        <v>0</v>
      </c>
      <c r="M91" s="93">
        <f t="shared" si="22"/>
        <v>0</v>
      </c>
      <c r="N91" s="93">
        <f t="shared" si="22"/>
        <v>0</v>
      </c>
      <c r="O91" s="93">
        <f t="shared" si="22"/>
        <v>0</v>
      </c>
      <c r="P91" s="93">
        <f t="shared" si="22"/>
        <v>0</v>
      </c>
      <c r="Q91" s="93">
        <f t="shared" si="22"/>
        <v>0</v>
      </c>
      <c r="R91" s="93">
        <f t="shared" si="22"/>
        <v>12</v>
      </c>
      <c r="S91" s="93">
        <f t="shared" si="22"/>
        <v>0</v>
      </c>
      <c r="T91" s="93">
        <f t="shared" si="22"/>
        <v>0</v>
      </c>
      <c r="U91" s="93">
        <f t="shared" si="22"/>
        <v>0</v>
      </c>
      <c r="V91" s="93">
        <f t="shared" si="22"/>
        <v>0</v>
      </c>
      <c r="W91" s="93">
        <f t="shared" si="22"/>
        <v>0</v>
      </c>
      <c r="X91" s="93">
        <f t="shared" si="22"/>
        <v>0</v>
      </c>
      <c r="Y91" s="93">
        <f t="shared" si="22"/>
        <v>0</v>
      </c>
      <c r="Z91" s="93">
        <f t="shared" si="22"/>
        <v>0</v>
      </c>
      <c r="AA91" s="93">
        <f t="shared" si="22"/>
        <v>0</v>
      </c>
      <c r="AB91" s="93">
        <f t="shared" si="22"/>
        <v>0</v>
      </c>
      <c r="AC91" s="93">
        <f t="shared" si="22"/>
        <v>0</v>
      </c>
      <c r="AD91" s="93">
        <f t="shared" si="22"/>
        <v>0</v>
      </c>
      <c r="AE91" s="93">
        <f t="shared" si="22"/>
        <v>0</v>
      </c>
      <c r="AF91" s="54"/>
    </row>
    <row r="92" spans="1:32">
      <c r="A92" s="98">
        <f>'Project Information'!A40</f>
        <v>15145</v>
      </c>
      <c r="B92" s="28" t="str">
        <f>'Project Information'!B40</f>
        <v>Coleman Road over I-35</v>
      </c>
      <c r="C92" s="141">
        <f>9+Assumptions!$C$43</f>
        <v>11</v>
      </c>
      <c r="D92" s="141">
        <v>23</v>
      </c>
      <c r="E92" s="9">
        <f t="shared" si="23"/>
        <v>12</v>
      </c>
      <c r="F92" s="83" t="s">
        <v>213</v>
      </c>
      <c r="G92" s="93">
        <f t="shared" si="24"/>
        <v>0</v>
      </c>
      <c r="H92" s="93">
        <f t="shared" si="22"/>
        <v>0</v>
      </c>
      <c r="I92" s="93">
        <f t="shared" si="22"/>
        <v>0</v>
      </c>
      <c r="J92" s="93">
        <f t="shared" si="22"/>
        <v>0</v>
      </c>
      <c r="K92" s="93">
        <f t="shared" si="22"/>
        <v>0</v>
      </c>
      <c r="L92" s="93">
        <f t="shared" si="22"/>
        <v>0</v>
      </c>
      <c r="M92" s="93">
        <f t="shared" si="22"/>
        <v>0</v>
      </c>
      <c r="N92" s="93">
        <f t="shared" si="22"/>
        <v>0</v>
      </c>
      <c r="O92" s="93">
        <f t="shared" si="22"/>
        <v>0</v>
      </c>
      <c r="P92" s="93">
        <f t="shared" si="22"/>
        <v>0</v>
      </c>
      <c r="Q92" s="93">
        <f t="shared" si="22"/>
        <v>0</v>
      </c>
      <c r="R92" s="93">
        <f t="shared" si="22"/>
        <v>12</v>
      </c>
      <c r="S92" s="93">
        <f t="shared" si="22"/>
        <v>0</v>
      </c>
      <c r="T92" s="93">
        <f t="shared" si="22"/>
        <v>0</v>
      </c>
      <c r="U92" s="93">
        <f t="shared" si="22"/>
        <v>0</v>
      </c>
      <c r="V92" s="93">
        <f t="shared" si="22"/>
        <v>0</v>
      </c>
      <c r="W92" s="93">
        <f t="shared" si="22"/>
        <v>0</v>
      </c>
      <c r="X92" s="93">
        <f t="shared" si="22"/>
        <v>0</v>
      </c>
      <c r="Y92" s="93">
        <f t="shared" si="22"/>
        <v>0</v>
      </c>
      <c r="Z92" s="93">
        <f t="shared" si="22"/>
        <v>0</v>
      </c>
      <c r="AA92" s="93">
        <f t="shared" si="22"/>
        <v>0</v>
      </c>
      <c r="AB92" s="93">
        <f t="shared" si="22"/>
        <v>0</v>
      </c>
      <c r="AC92" s="93">
        <f t="shared" si="22"/>
        <v>0</v>
      </c>
      <c r="AD92" s="93">
        <f t="shared" si="22"/>
        <v>0</v>
      </c>
      <c r="AE92" s="93">
        <f t="shared" si="22"/>
        <v>0</v>
      </c>
      <c r="AF92" s="54"/>
    </row>
    <row r="93" spans="1:32">
      <c r="A93" s="98">
        <f>'Project Information'!A41</f>
        <v>15146</v>
      </c>
      <c r="B93" s="28" t="str">
        <f>'Project Information'!B41</f>
        <v>Chrysler Avenue over I-35</v>
      </c>
      <c r="C93" s="141">
        <f>9+Assumptions!$C$43</f>
        <v>11</v>
      </c>
      <c r="D93" s="141">
        <v>23</v>
      </c>
      <c r="E93" s="9">
        <f t="shared" si="23"/>
        <v>12</v>
      </c>
      <c r="F93" s="83" t="s">
        <v>213</v>
      </c>
      <c r="G93" s="93">
        <f t="shared" si="24"/>
        <v>0</v>
      </c>
      <c r="H93" s="93">
        <f t="shared" si="22"/>
        <v>0</v>
      </c>
      <c r="I93" s="93">
        <f t="shared" si="22"/>
        <v>0</v>
      </c>
      <c r="J93" s="93">
        <f t="shared" si="22"/>
        <v>0</v>
      </c>
      <c r="K93" s="93">
        <f t="shared" si="22"/>
        <v>0</v>
      </c>
      <c r="L93" s="93">
        <f t="shared" si="22"/>
        <v>0</v>
      </c>
      <c r="M93" s="93">
        <f t="shared" si="22"/>
        <v>0</v>
      </c>
      <c r="N93" s="93">
        <f t="shared" si="22"/>
        <v>0</v>
      </c>
      <c r="O93" s="93">
        <f t="shared" si="22"/>
        <v>0</v>
      </c>
      <c r="P93" s="93">
        <f t="shared" si="22"/>
        <v>0</v>
      </c>
      <c r="Q93" s="93">
        <f t="shared" si="22"/>
        <v>0</v>
      </c>
      <c r="R93" s="93">
        <f t="shared" si="22"/>
        <v>12</v>
      </c>
      <c r="S93" s="93">
        <f t="shared" si="22"/>
        <v>0</v>
      </c>
      <c r="T93" s="93">
        <f t="shared" si="22"/>
        <v>0</v>
      </c>
      <c r="U93" s="93">
        <f t="shared" si="22"/>
        <v>0</v>
      </c>
      <c r="V93" s="93">
        <f t="shared" si="22"/>
        <v>0</v>
      </c>
      <c r="W93" s="93">
        <f t="shared" si="22"/>
        <v>0</v>
      </c>
      <c r="X93" s="93">
        <f t="shared" si="22"/>
        <v>0</v>
      </c>
      <c r="Y93" s="93">
        <f t="shared" si="22"/>
        <v>0</v>
      </c>
      <c r="Z93" s="93">
        <f t="shared" si="22"/>
        <v>0</v>
      </c>
      <c r="AA93" s="93">
        <f t="shared" si="22"/>
        <v>0</v>
      </c>
      <c r="AB93" s="93">
        <f t="shared" si="22"/>
        <v>0</v>
      </c>
      <c r="AC93" s="93">
        <f t="shared" si="22"/>
        <v>0</v>
      </c>
      <c r="AD93" s="93">
        <f t="shared" si="22"/>
        <v>0</v>
      </c>
      <c r="AE93" s="93">
        <f t="shared" si="22"/>
        <v>0</v>
      </c>
      <c r="AF93" s="54"/>
    </row>
    <row r="94" spans="1:32">
      <c r="A94" s="98">
        <f>'Project Information'!A42</f>
        <v>15147</v>
      </c>
      <c r="B94" s="28" t="str">
        <f>'Project Information'!B42</f>
        <v>Ferguson Avenue over I-35</v>
      </c>
      <c r="C94" s="141">
        <f>9+Assumptions!$C$43</f>
        <v>11</v>
      </c>
      <c r="D94" s="141">
        <v>23</v>
      </c>
      <c r="E94" s="9">
        <f t="shared" si="23"/>
        <v>12</v>
      </c>
      <c r="F94" s="83" t="s">
        <v>213</v>
      </c>
      <c r="G94" s="93">
        <f t="shared" si="24"/>
        <v>0</v>
      </c>
      <c r="H94" s="93">
        <f t="shared" si="22"/>
        <v>0</v>
      </c>
      <c r="I94" s="93">
        <f t="shared" si="22"/>
        <v>0</v>
      </c>
      <c r="J94" s="93">
        <f t="shared" si="22"/>
        <v>0</v>
      </c>
      <c r="K94" s="93">
        <f t="shared" si="22"/>
        <v>0</v>
      </c>
      <c r="L94" s="93">
        <f t="shared" si="22"/>
        <v>0</v>
      </c>
      <c r="M94" s="93">
        <f t="shared" si="22"/>
        <v>0</v>
      </c>
      <c r="N94" s="93">
        <f t="shared" si="22"/>
        <v>0</v>
      </c>
      <c r="O94" s="93">
        <f t="shared" si="22"/>
        <v>0</v>
      </c>
      <c r="P94" s="93">
        <f t="shared" si="22"/>
        <v>0</v>
      </c>
      <c r="Q94" s="93">
        <f t="shared" si="22"/>
        <v>0</v>
      </c>
      <c r="R94" s="93">
        <f t="shared" si="22"/>
        <v>12</v>
      </c>
      <c r="S94" s="93">
        <f t="shared" si="22"/>
        <v>0</v>
      </c>
      <c r="T94" s="93">
        <f t="shared" si="22"/>
        <v>0</v>
      </c>
      <c r="U94" s="93">
        <f t="shared" si="22"/>
        <v>0</v>
      </c>
      <c r="V94" s="93">
        <f t="shared" si="22"/>
        <v>0</v>
      </c>
      <c r="W94" s="93">
        <f t="shared" si="22"/>
        <v>0</v>
      </c>
      <c r="X94" s="93">
        <f t="shared" si="22"/>
        <v>0</v>
      </c>
      <c r="Y94" s="93">
        <f t="shared" si="22"/>
        <v>0</v>
      </c>
      <c r="Z94" s="93">
        <f t="shared" si="22"/>
        <v>0</v>
      </c>
      <c r="AA94" s="93">
        <f t="shared" si="22"/>
        <v>0</v>
      </c>
      <c r="AB94" s="93">
        <f t="shared" si="22"/>
        <v>0</v>
      </c>
      <c r="AC94" s="93">
        <f t="shared" si="22"/>
        <v>0</v>
      </c>
      <c r="AD94" s="93">
        <f t="shared" si="22"/>
        <v>0</v>
      </c>
      <c r="AE94" s="93">
        <f t="shared" si="22"/>
        <v>0</v>
      </c>
      <c r="AF94" s="54"/>
    </row>
    <row r="95" spans="1:32">
      <c r="A95" s="98">
        <f>'Project Information'!A43</f>
        <v>15149</v>
      </c>
      <c r="B95" s="28" t="str">
        <f>'Project Information'!B43</f>
        <v>Adobe Road over I-35</v>
      </c>
      <c r="C95" s="141">
        <f>8+Assumptions!$C$43</f>
        <v>10</v>
      </c>
      <c r="D95" s="141">
        <v>19</v>
      </c>
      <c r="E95" s="9">
        <f t="shared" si="23"/>
        <v>9</v>
      </c>
      <c r="F95" s="83" t="s">
        <v>213</v>
      </c>
      <c r="G95" s="93">
        <f t="shared" si="24"/>
        <v>0</v>
      </c>
      <c r="H95" s="93">
        <f t="shared" si="22"/>
        <v>0</v>
      </c>
      <c r="I95" s="93">
        <f t="shared" si="22"/>
        <v>0</v>
      </c>
      <c r="J95" s="93">
        <f t="shared" si="22"/>
        <v>0</v>
      </c>
      <c r="K95" s="93">
        <f t="shared" si="22"/>
        <v>0</v>
      </c>
      <c r="L95" s="93">
        <f t="shared" si="22"/>
        <v>0</v>
      </c>
      <c r="M95" s="93">
        <f t="shared" si="22"/>
        <v>0</v>
      </c>
      <c r="N95" s="93">
        <f t="shared" si="22"/>
        <v>0</v>
      </c>
      <c r="O95" s="93">
        <f t="shared" si="22"/>
        <v>0</v>
      </c>
      <c r="P95" s="93">
        <f t="shared" si="22"/>
        <v>0</v>
      </c>
      <c r="Q95" s="93">
        <f t="shared" si="22"/>
        <v>0</v>
      </c>
      <c r="R95" s="93">
        <f t="shared" si="22"/>
        <v>9</v>
      </c>
      <c r="S95" s="93">
        <f t="shared" si="22"/>
        <v>0</v>
      </c>
      <c r="T95" s="93">
        <f t="shared" si="22"/>
        <v>0</v>
      </c>
      <c r="U95" s="93">
        <f t="shared" si="22"/>
        <v>0</v>
      </c>
      <c r="V95" s="93">
        <f t="shared" si="22"/>
        <v>0</v>
      </c>
      <c r="W95" s="93">
        <f t="shared" si="22"/>
        <v>0</v>
      </c>
      <c r="X95" s="93">
        <f t="shared" si="22"/>
        <v>0</v>
      </c>
      <c r="Y95" s="93">
        <f t="shared" si="22"/>
        <v>0</v>
      </c>
      <c r="Z95" s="93">
        <f t="shared" si="22"/>
        <v>0</v>
      </c>
      <c r="AA95" s="93">
        <f t="shared" si="22"/>
        <v>0</v>
      </c>
      <c r="AB95" s="93">
        <f t="shared" si="22"/>
        <v>0</v>
      </c>
      <c r="AC95" s="93">
        <f t="shared" si="22"/>
        <v>0</v>
      </c>
      <c r="AD95" s="93">
        <f t="shared" si="22"/>
        <v>0</v>
      </c>
      <c r="AE95" s="93">
        <f t="shared" si="22"/>
        <v>0</v>
      </c>
      <c r="AF95" s="54"/>
    </row>
    <row r="96" spans="1:32">
      <c r="A96" s="99" t="s">
        <v>185</v>
      </c>
      <c r="B96" s="28"/>
      <c r="C96" s="142"/>
      <c r="D96" s="142"/>
      <c r="F96" s="83" t="s">
        <v>213</v>
      </c>
      <c r="G96" s="95">
        <f>SUM(G88:G95)</f>
        <v>0</v>
      </c>
      <c r="H96" s="95">
        <f t="shared" ref="H96:AE96" si="25">SUM(H88:H95)</f>
        <v>0</v>
      </c>
      <c r="I96" s="95">
        <f t="shared" si="25"/>
        <v>0</v>
      </c>
      <c r="J96" s="95">
        <f t="shared" si="25"/>
        <v>0</v>
      </c>
      <c r="K96" s="95">
        <f t="shared" si="25"/>
        <v>0</v>
      </c>
      <c r="L96" s="95">
        <f t="shared" si="25"/>
        <v>0</v>
      </c>
      <c r="M96" s="95">
        <f t="shared" si="25"/>
        <v>0</v>
      </c>
      <c r="N96" s="95">
        <f t="shared" si="25"/>
        <v>0</v>
      </c>
      <c r="O96" s="95">
        <f t="shared" si="25"/>
        <v>0</v>
      </c>
      <c r="P96" s="95">
        <f t="shared" si="25"/>
        <v>0</v>
      </c>
      <c r="Q96" s="95">
        <f t="shared" si="25"/>
        <v>0</v>
      </c>
      <c r="R96" s="95">
        <f t="shared" si="25"/>
        <v>85</v>
      </c>
      <c r="S96" s="95">
        <f t="shared" si="25"/>
        <v>0</v>
      </c>
      <c r="T96" s="95">
        <f t="shared" si="25"/>
        <v>0</v>
      </c>
      <c r="U96" s="95">
        <f t="shared" si="25"/>
        <v>0</v>
      </c>
      <c r="V96" s="95">
        <f t="shared" si="25"/>
        <v>0</v>
      </c>
      <c r="W96" s="95">
        <f t="shared" si="25"/>
        <v>0</v>
      </c>
      <c r="X96" s="95">
        <f t="shared" si="25"/>
        <v>0</v>
      </c>
      <c r="Y96" s="95">
        <f t="shared" si="25"/>
        <v>0</v>
      </c>
      <c r="Z96" s="95">
        <f t="shared" si="25"/>
        <v>0</v>
      </c>
      <c r="AA96" s="95">
        <f t="shared" si="25"/>
        <v>0</v>
      </c>
      <c r="AB96" s="95">
        <f t="shared" si="25"/>
        <v>0</v>
      </c>
      <c r="AC96" s="95">
        <f t="shared" si="25"/>
        <v>0</v>
      </c>
      <c r="AD96" s="95">
        <f t="shared" si="25"/>
        <v>0</v>
      </c>
      <c r="AE96" s="95">
        <f t="shared" si="25"/>
        <v>0</v>
      </c>
      <c r="AF96" s="54"/>
    </row>
    <row r="97" spans="1:32">
      <c r="A97" s="97" t="str">
        <f>A77</f>
        <v>Kay County Bridge Reconstructions</v>
      </c>
      <c r="B97" s="89"/>
      <c r="C97" s="271" t="s">
        <v>207</v>
      </c>
      <c r="D97" s="271" t="s">
        <v>210</v>
      </c>
      <c r="F97" s="83"/>
      <c r="G97" s="2"/>
      <c r="H97" s="2"/>
      <c r="I97" s="2"/>
      <c r="J97" s="2"/>
      <c r="K97" s="2"/>
      <c r="L97" s="2"/>
      <c r="M97" s="2"/>
      <c r="N97" s="2"/>
      <c r="O97" s="2"/>
      <c r="P97" s="2"/>
      <c r="Q97" s="2"/>
      <c r="R97" s="2"/>
      <c r="S97" s="2"/>
      <c r="T97" s="2"/>
      <c r="U97" s="2"/>
      <c r="V97" s="2"/>
      <c r="W97" s="2"/>
      <c r="X97" s="2"/>
      <c r="Y97" s="2"/>
      <c r="Z97" s="2"/>
      <c r="AA97" s="2"/>
      <c r="AB97" s="2"/>
      <c r="AC97" s="2"/>
      <c r="AD97" s="2"/>
      <c r="AE97" s="2"/>
      <c r="AF97" s="54"/>
    </row>
    <row r="98" spans="1:32">
      <c r="A98" s="98">
        <f>'Project Information'!$A$26</f>
        <v>14408</v>
      </c>
      <c r="B98" s="28" t="str">
        <f>'Project Information'!$B$26</f>
        <v>I-35 SB over US 60</v>
      </c>
      <c r="C98" s="141">
        <v>1</v>
      </c>
      <c r="D98" s="141">
        <v>8</v>
      </c>
      <c r="E98" s="9">
        <f t="shared" ref="E98:E99" si="26">D98-C98</f>
        <v>7</v>
      </c>
      <c r="F98" s="83" t="s">
        <v>213</v>
      </c>
      <c r="G98" s="93">
        <f>IF(G78&gt;0,$E98,0)</f>
        <v>0</v>
      </c>
      <c r="H98" s="93">
        <f t="shared" ref="H98:AE98" si="27">IF(H78&gt;0,$E98,0)</f>
        <v>0</v>
      </c>
      <c r="I98" s="93">
        <f t="shared" si="27"/>
        <v>0</v>
      </c>
      <c r="J98" s="93">
        <f t="shared" si="27"/>
        <v>0</v>
      </c>
      <c r="K98" s="93">
        <f t="shared" si="27"/>
        <v>0</v>
      </c>
      <c r="L98" s="93">
        <f t="shared" si="27"/>
        <v>0</v>
      </c>
      <c r="M98" s="93">
        <f t="shared" si="27"/>
        <v>0</v>
      </c>
      <c r="N98" s="93">
        <f t="shared" si="27"/>
        <v>0</v>
      </c>
      <c r="O98" s="93">
        <f t="shared" si="27"/>
        <v>0</v>
      </c>
      <c r="P98" s="93">
        <f t="shared" si="27"/>
        <v>0</v>
      </c>
      <c r="Q98" s="93">
        <f t="shared" si="27"/>
        <v>0</v>
      </c>
      <c r="R98" s="93">
        <f t="shared" si="27"/>
        <v>0</v>
      </c>
      <c r="S98" s="93">
        <f t="shared" si="27"/>
        <v>0</v>
      </c>
      <c r="T98" s="93">
        <f t="shared" si="27"/>
        <v>0</v>
      </c>
      <c r="U98" s="93">
        <f t="shared" si="27"/>
        <v>0</v>
      </c>
      <c r="V98" s="93">
        <f t="shared" si="27"/>
        <v>0</v>
      </c>
      <c r="W98" s="93">
        <f t="shared" si="27"/>
        <v>0</v>
      </c>
      <c r="X98" s="93">
        <f t="shared" si="27"/>
        <v>0</v>
      </c>
      <c r="Y98" s="93">
        <f t="shared" si="27"/>
        <v>0</v>
      </c>
      <c r="Z98" s="93">
        <f t="shared" si="27"/>
        <v>0</v>
      </c>
      <c r="AA98" s="93">
        <f t="shared" si="27"/>
        <v>0</v>
      </c>
      <c r="AB98" s="93">
        <f t="shared" si="27"/>
        <v>0</v>
      </c>
      <c r="AC98" s="93">
        <f t="shared" si="27"/>
        <v>0</v>
      </c>
      <c r="AD98" s="93">
        <f t="shared" si="27"/>
        <v>0</v>
      </c>
      <c r="AE98" s="93">
        <f t="shared" si="27"/>
        <v>0</v>
      </c>
      <c r="AF98" s="54"/>
    </row>
    <row r="99" spans="1:32">
      <c r="A99" s="98">
        <f>'Project Information'!$A$27</f>
        <v>14409</v>
      </c>
      <c r="B99" s="28" t="str">
        <f>'Project Information'!$B$27</f>
        <v>I-35 NB over US 60</v>
      </c>
      <c r="C99" s="141">
        <v>1</v>
      </c>
      <c r="D99" s="141">
        <v>8</v>
      </c>
      <c r="E99" s="9">
        <f t="shared" si="26"/>
        <v>7</v>
      </c>
      <c r="F99" s="83" t="s">
        <v>213</v>
      </c>
      <c r="G99" s="93">
        <f t="shared" ref="G99:AE99" si="28">IF(G79&gt;0,$E99,0)</f>
        <v>0</v>
      </c>
      <c r="H99" s="93">
        <f t="shared" si="28"/>
        <v>0</v>
      </c>
      <c r="I99" s="93">
        <f t="shared" si="28"/>
        <v>0</v>
      </c>
      <c r="J99" s="93">
        <f t="shared" si="28"/>
        <v>0</v>
      </c>
      <c r="K99" s="93">
        <f t="shared" si="28"/>
        <v>0</v>
      </c>
      <c r="L99" s="93">
        <f t="shared" si="28"/>
        <v>0</v>
      </c>
      <c r="M99" s="93">
        <f t="shared" si="28"/>
        <v>0</v>
      </c>
      <c r="N99" s="93">
        <f t="shared" si="28"/>
        <v>0</v>
      </c>
      <c r="O99" s="93">
        <f t="shared" si="28"/>
        <v>0</v>
      </c>
      <c r="P99" s="93">
        <f t="shared" si="28"/>
        <v>0</v>
      </c>
      <c r="Q99" s="93">
        <f t="shared" si="28"/>
        <v>0</v>
      </c>
      <c r="R99" s="93">
        <f t="shared" si="28"/>
        <v>0</v>
      </c>
      <c r="S99" s="93">
        <f t="shared" si="28"/>
        <v>0</v>
      </c>
      <c r="T99" s="93">
        <f t="shared" si="28"/>
        <v>0</v>
      </c>
      <c r="U99" s="93">
        <f t="shared" si="28"/>
        <v>0</v>
      </c>
      <c r="V99" s="93">
        <f t="shared" si="28"/>
        <v>0</v>
      </c>
      <c r="W99" s="93">
        <f t="shared" si="28"/>
        <v>0</v>
      </c>
      <c r="X99" s="93">
        <f t="shared" si="28"/>
        <v>0</v>
      </c>
      <c r="Y99" s="93">
        <f t="shared" si="28"/>
        <v>0</v>
      </c>
      <c r="Z99" s="93">
        <f t="shared" si="28"/>
        <v>0</v>
      </c>
      <c r="AA99" s="93">
        <f t="shared" si="28"/>
        <v>0</v>
      </c>
      <c r="AB99" s="93">
        <f t="shared" si="28"/>
        <v>0</v>
      </c>
      <c r="AC99" s="93">
        <f t="shared" si="28"/>
        <v>0</v>
      </c>
      <c r="AD99" s="93">
        <f t="shared" si="28"/>
        <v>0</v>
      </c>
      <c r="AE99" s="93">
        <f t="shared" si="28"/>
        <v>0</v>
      </c>
      <c r="AF99" s="54"/>
    </row>
    <row r="100" spans="1:32">
      <c r="A100" s="99" t="s">
        <v>185</v>
      </c>
      <c r="B100" s="28"/>
      <c r="C100" s="2"/>
      <c r="D100" s="2"/>
      <c r="F100" s="83" t="s">
        <v>213</v>
      </c>
      <c r="G100" s="95">
        <f>SUM(G98:G99)</f>
        <v>0</v>
      </c>
      <c r="H100" s="95">
        <f t="shared" ref="H100:AE100" si="29">SUM(H98:H99)</f>
        <v>0</v>
      </c>
      <c r="I100" s="95">
        <f t="shared" si="29"/>
        <v>0</v>
      </c>
      <c r="J100" s="95">
        <f t="shared" si="29"/>
        <v>0</v>
      </c>
      <c r="K100" s="95">
        <f t="shared" si="29"/>
        <v>0</v>
      </c>
      <c r="L100" s="95">
        <f t="shared" si="29"/>
        <v>0</v>
      </c>
      <c r="M100" s="95">
        <f t="shared" si="29"/>
        <v>0</v>
      </c>
      <c r="N100" s="95">
        <f t="shared" si="29"/>
        <v>0</v>
      </c>
      <c r="O100" s="95">
        <f t="shared" si="29"/>
        <v>0</v>
      </c>
      <c r="P100" s="95">
        <f t="shared" si="29"/>
        <v>0</v>
      </c>
      <c r="Q100" s="95">
        <f t="shared" si="29"/>
        <v>0</v>
      </c>
      <c r="R100" s="95">
        <f t="shared" si="29"/>
        <v>0</v>
      </c>
      <c r="S100" s="95">
        <f t="shared" si="29"/>
        <v>0</v>
      </c>
      <c r="T100" s="95">
        <f t="shared" si="29"/>
        <v>0</v>
      </c>
      <c r="U100" s="95">
        <f t="shared" si="29"/>
        <v>0</v>
      </c>
      <c r="V100" s="95">
        <f t="shared" si="29"/>
        <v>0</v>
      </c>
      <c r="W100" s="95">
        <f t="shared" si="29"/>
        <v>0</v>
      </c>
      <c r="X100" s="95">
        <f t="shared" si="29"/>
        <v>0</v>
      </c>
      <c r="Y100" s="95">
        <f t="shared" si="29"/>
        <v>0</v>
      </c>
      <c r="Z100" s="95">
        <f t="shared" si="29"/>
        <v>0</v>
      </c>
      <c r="AA100" s="95">
        <f t="shared" si="29"/>
        <v>0</v>
      </c>
      <c r="AB100" s="95">
        <f t="shared" si="29"/>
        <v>0</v>
      </c>
      <c r="AC100" s="95">
        <f t="shared" si="29"/>
        <v>0</v>
      </c>
      <c r="AD100" s="95">
        <f t="shared" si="29"/>
        <v>0</v>
      </c>
      <c r="AE100" s="95">
        <f t="shared" si="29"/>
        <v>0</v>
      </c>
      <c r="AF100" s="54"/>
    </row>
    <row r="101" spans="1:32">
      <c r="A101" s="100" t="s">
        <v>0</v>
      </c>
      <c r="F101" s="83" t="s">
        <v>213</v>
      </c>
      <c r="G101" s="96">
        <f>SUM(G96,G100)</f>
        <v>0</v>
      </c>
      <c r="H101" s="96">
        <f t="shared" ref="H101:AE101" si="30">SUM(H96,H100)</f>
        <v>0</v>
      </c>
      <c r="I101" s="96">
        <f t="shared" si="30"/>
        <v>0</v>
      </c>
      <c r="J101" s="96">
        <f t="shared" si="30"/>
        <v>0</v>
      </c>
      <c r="K101" s="96">
        <f t="shared" si="30"/>
        <v>0</v>
      </c>
      <c r="L101" s="96">
        <f t="shared" si="30"/>
        <v>0</v>
      </c>
      <c r="M101" s="96">
        <f t="shared" si="30"/>
        <v>0</v>
      </c>
      <c r="N101" s="96">
        <f t="shared" si="30"/>
        <v>0</v>
      </c>
      <c r="O101" s="96">
        <f t="shared" si="30"/>
        <v>0</v>
      </c>
      <c r="P101" s="96">
        <f t="shared" si="30"/>
        <v>0</v>
      </c>
      <c r="Q101" s="96">
        <f t="shared" si="30"/>
        <v>0</v>
      </c>
      <c r="R101" s="96">
        <f t="shared" si="30"/>
        <v>85</v>
      </c>
      <c r="S101" s="96">
        <f t="shared" si="30"/>
        <v>0</v>
      </c>
      <c r="T101" s="96">
        <f t="shared" si="30"/>
        <v>0</v>
      </c>
      <c r="U101" s="96">
        <f t="shared" si="30"/>
        <v>0</v>
      </c>
      <c r="V101" s="96">
        <f t="shared" si="30"/>
        <v>0</v>
      </c>
      <c r="W101" s="96">
        <f t="shared" si="30"/>
        <v>0</v>
      </c>
      <c r="X101" s="96">
        <f t="shared" si="30"/>
        <v>0</v>
      </c>
      <c r="Y101" s="96">
        <f t="shared" si="30"/>
        <v>0</v>
      </c>
      <c r="Z101" s="96">
        <f t="shared" si="30"/>
        <v>0</v>
      </c>
      <c r="AA101" s="96">
        <f t="shared" si="30"/>
        <v>0</v>
      </c>
      <c r="AB101" s="96">
        <f t="shared" si="30"/>
        <v>0</v>
      </c>
      <c r="AC101" s="96">
        <f t="shared" si="30"/>
        <v>0</v>
      </c>
      <c r="AD101" s="96">
        <f t="shared" si="30"/>
        <v>0</v>
      </c>
      <c r="AE101" s="96">
        <f t="shared" si="30"/>
        <v>0</v>
      </c>
      <c r="AF101" s="54"/>
    </row>
    <row r="102" spans="1:32">
      <c r="G102" s="26"/>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row>
    <row r="103" spans="1:32" ht="15.75">
      <c r="A103" s="178" t="s">
        <v>155</v>
      </c>
      <c r="B103" s="91"/>
      <c r="C103" s="91"/>
      <c r="D103" s="91"/>
      <c r="E103" s="91"/>
      <c r="G103" s="26"/>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row>
    <row r="104" spans="1:32">
      <c r="A104" s="29"/>
      <c r="B104" s="4"/>
      <c r="C104" s="252" t="s">
        <v>0</v>
      </c>
      <c r="D104" s="4"/>
      <c r="G104" s="26"/>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row>
    <row r="105" spans="1:32">
      <c r="A105" s="97" t="str">
        <f>A87</f>
        <v>Kay County Bridge Raises</v>
      </c>
      <c r="B105" s="89"/>
      <c r="C105" s="38" t="s">
        <v>230</v>
      </c>
      <c r="G105" s="26"/>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row>
    <row r="106" spans="1:32">
      <c r="A106" s="98">
        <f>A88</f>
        <v>14155</v>
      </c>
      <c r="B106" s="28" t="str">
        <f>B88</f>
        <v>Indian Road over I-35</v>
      </c>
      <c r="C106" s="224">
        <f t="shared" ref="C106:C113" si="31">ROUND(SUM(G106:AE106),0)</f>
        <v>3512</v>
      </c>
      <c r="D106" s="28"/>
      <c r="E106" s="39"/>
      <c r="F106" s="115" t="s">
        <v>230</v>
      </c>
      <c r="G106" s="259">
        <f>G88*'Project Information'!G55*G68/60</f>
        <v>0</v>
      </c>
      <c r="H106" s="259">
        <f>H88*'Project Information'!H55*H68/60</f>
        <v>0</v>
      </c>
      <c r="I106" s="259">
        <f>I88*'Project Information'!I55*I68/60</f>
        <v>0</v>
      </c>
      <c r="J106" s="259">
        <f>J88*'Project Information'!J55*J68/60</f>
        <v>0</v>
      </c>
      <c r="K106" s="259">
        <f>K88*'Project Information'!K55*K68/60</f>
        <v>0</v>
      </c>
      <c r="L106" s="259">
        <f>L88*'Project Information'!L55*L68/60</f>
        <v>0</v>
      </c>
      <c r="M106" s="259">
        <f>M88*'Project Information'!M55*M68/60</f>
        <v>0</v>
      </c>
      <c r="N106" s="259">
        <f>N88*'Project Information'!N55*N68/60</f>
        <v>0</v>
      </c>
      <c r="O106" s="259">
        <f>O88*'Project Information'!O55*O68/60</f>
        <v>0</v>
      </c>
      <c r="P106" s="259">
        <f>P88*'Project Information'!P55*P68/60</f>
        <v>0</v>
      </c>
      <c r="Q106" s="259">
        <f>Q88*'Project Information'!Q55*Q68/60</f>
        <v>0</v>
      </c>
      <c r="R106" s="259">
        <f>R88*'Project Information'!R55*R68/60</f>
        <v>3511.587767321244</v>
      </c>
      <c r="S106" s="259">
        <f>S88*'Project Information'!S55*S68/60</f>
        <v>0</v>
      </c>
      <c r="T106" s="259">
        <f>T88*'Project Information'!T55*T68/60</f>
        <v>0</v>
      </c>
      <c r="U106" s="259">
        <f>U88*'Project Information'!U55*U68/60</f>
        <v>0</v>
      </c>
      <c r="V106" s="259">
        <f>V88*'Project Information'!V55*V68/60</f>
        <v>0</v>
      </c>
      <c r="W106" s="259">
        <f>W88*'Project Information'!W55*W68/60</f>
        <v>0</v>
      </c>
      <c r="X106" s="259">
        <f>X88*'Project Information'!X55*X68/60</f>
        <v>0</v>
      </c>
      <c r="Y106" s="259">
        <f>Y88*'Project Information'!Y55*Y68/60</f>
        <v>0</v>
      </c>
      <c r="Z106" s="259">
        <f>Z88*'Project Information'!Z55*Z68/60</f>
        <v>0</v>
      </c>
      <c r="AA106" s="259">
        <f>AA88*'Project Information'!AA55*AA68/60</f>
        <v>0</v>
      </c>
      <c r="AB106" s="259">
        <f>AB88*'Project Information'!AB55*AB68/60</f>
        <v>0</v>
      </c>
      <c r="AC106" s="259">
        <f>AC88*'Project Information'!AC55*AC68/60</f>
        <v>0</v>
      </c>
      <c r="AD106" s="259">
        <f>AD88*'Project Information'!AD55*AD68/60</f>
        <v>0</v>
      </c>
      <c r="AE106" s="259">
        <f>AE88*'Project Information'!AE55*AE68/60</f>
        <v>0</v>
      </c>
      <c r="AF106" s="54"/>
    </row>
    <row r="107" spans="1:32">
      <c r="A107" s="98">
        <f t="shared" ref="A107:B113" si="32">A89</f>
        <v>14429</v>
      </c>
      <c r="B107" s="28" t="str">
        <f t="shared" si="32"/>
        <v>North Avenue over I-35</v>
      </c>
      <c r="C107" s="224">
        <f t="shared" si="31"/>
        <v>9297</v>
      </c>
      <c r="D107" s="28"/>
      <c r="E107" s="39"/>
      <c r="F107" s="115" t="s">
        <v>230</v>
      </c>
      <c r="G107" s="259">
        <f>G89*'Project Information'!G56*G69/60</f>
        <v>0</v>
      </c>
      <c r="H107" s="259">
        <f>H89*'Project Information'!H56*H69/60</f>
        <v>0</v>
      </c>
      <c r="I107" s="259">
        <f>I89*'Project Information'!I56*I69/60</f>
        <v>0</v>
      </c>
      <c r="J107" s="259">
        <f>J89*'Project Information'!J56*J69/60</f>
        <v>0</v>
      </c>
      <c r="K107" s="259">
        <f>K89*'Project Information'!K56*K69/60</f>
        <v>0</v>
      </c>
      <c r="L107" s="259">
        <f>L89*'Project Information'!L56*L69/60</f>
        <v>0</v>
      </c>
      <c r="M107" s="259">
        <f>M89*'Project Information'!M56*M69/60</f>
        <v>0</v>
      </c>
      <c r="N107" s="259">
        <f>N89*'Project Information'!N56*N69/60</f>
        <v>0</v>
      </c>
      <c r="O107" s="259">
        <f>O89*'Project Information'!O56*O69/60</f>
        <v>0</v>
      </c>
      <c r="P107" s="259">
        <f>P89*'Project Information'!P56*P69/60</f>
        <v>0</v>
      </c>
      <c r="Q107" s="259">
        <f>Q89*'Project Information'!Q56*Q69/60</f>
        <v>0</v>
      </c>
      <c r="R107" s="259">
        <f>R89*'Project Information'!R56*R69/60</f>
        <v>9296.779817891158</v>
      </c>
      <c r="S107" s="259">
        <f>S89*'Project Information'!S56*S69/60</f>
        <v>0</v>
      </c>
      <c r="T107" s="259">
        <f>T89*'Project Information'!T56*T69/60</f>
        <v>0</v>
      </c>
      <c r="U107" s="259">
        <f>U89*'Project Information'!U56*U69/60</f>
        <v>0</v>
      </c>
      <c r="V107" s="259">
        <f>V89*'Project Information'!V56*V69/60</f>
        <v>0</v>
      </c>
      <c r="W107" s="259">
        <f>W89*'Project Information'!W56*W69/60</f>
        <v>0</v>
      </c>
      <c r="X107" s="259">
        <f>X89*'Project Information'!X56*X69/60</f>
        <v>0</v>
      </c>
      <c r="Y107" s="259">
        <f>Y89*'Project Information'!Y56*Y69/60</f>
        <v>0</v>
      </c>
      <c r="Z107" s="259">
        <f>Z89*'Project Information'!Z56*Z69/60</f>
        <v>0</v>
      </c>
      <c r="AA107" s="259">
        <f>AA89*'Project Information'!AA56*AA69/60</f>
        <v>0</v>
      </c>
      <c r="AB107" s="259">
        <f>AB89*'Project Information'!AB56*AB69/60</f>
        <v>0</v>
      </c>
      <c r="AC107" s="259">
        <f>AC89*'Project Information'!AC56*AC69/60</f>
        <v>0</v>
      </c>
      <c r="AD107" s="259">
        <f>AD89*'Project Information'!AD56*AD69/60</f>
        <v>0</v>
      </c>
      <c r="AE107" s="259">
        <f>AE89*'Project Information'!AE56*AE69/60</f>
        <v>0</v>
      </c>
      <c r="AF107" s="54"/>
    </row>
    <row r="108" spans="1:32">
      <c r="A108" s="98">
        <f t="shared" si="32"/>
        <v>14435</v>
      </c>
      <c r="B108" s="28" t="str">
        <f t="shared" si="32"/>
        <v>Highland Avenue over I-35</v>
      </c>
      <c r="C108" s="224">
        <f t="shared" si="31"/>
        <v>9428</v>
      </c>
      <c r="D108" s="28"/>
      <c r="E108" s="39"/>
      <c r="F108" s="115" t="s">
        <v>230</v>
      </c>
      <c r="G108" s="259">
        <f>G90*'Project Information'!G57*G70/60</f>
        <v>0</v>
      </c>
      <c r="H108" s="259">
        <f>H90*'Project Information'!H57*H70/60</f>
        <v>0</v>
      </c>
      <c r="I108" s="259">
        <f>I90*'Project Information'!I57*I70/60</f>
        <v>0</v>
      </c>
      <c r="J108" s="259">
        <f>J90*'Project Information'!J57*J70/60</f>
        <v>0</v>
      </c>
      <c r="K108" s="259">
        <f>K90*'Project Information'!K57*K70/60</f>
        <v>0</v>
      </c>
      <c r="L108" s="259">
        <f>L90*'Project Information'!L57*L70/60</f>
        <v>0</v>
      </c>
      <c r="M108" s="259">
        <f>M90*'Project Information'!M57*M70/60</f>
        <v>0</v>
      </c>
      <c r="N108" s="259">
        <f>N90*'Project Information'!N57*N70/60</f>
        <v>0</v>
      </c>
      <c r="O108" s="259">
        <f>O90*'Project Information'!O57*O70/60</f>
        <v>0</v>
      </c>
      <c r="P108" s="259">
        <f>P90*'Project Information'!P57*P70/60</f>
        <v>0</v>
      </c>
      <c r="Q108" s="259">
        <f>Q90*'Project Information'!Q57*Q70/60</f>
        <v>0</v>
      </c>
      <c r="R108" s="259">
        <f>R90*'Project Information'!R57*R70/60</f>
        <v>9427.7203787065264</v>
      </c>
      <c r="S108" s="259">
        <f>S90*'Project Information'!S57*S70/60</f>
        <v>0</v>
      </c>
      <c r="T108" s="259">
        <f>T90*'Project Information'!T57*T70/60</f>
        <v>0</v>
      </c>
      <c r="U108" s="259">
        <f>U90*'Project Information'!U57*U70/60</f>
        <v>0</v>
      </c>
      <c r="V108" s="259">
        <f>V90*'Project Information'!V57*V70/60</f>
        <v>0</v>
      </c>
      <c r="W108" s="259">
        <f>W90*'Project Information'!W57*W70/60</f>
        <v>0</v>
      </c>
      <c r="X108" s="259">
        <f>X90*'Project Information'!X57*X70/60</f>
        <v>0</v>
      </c>
      <c r="Y108" s="259">
        <f>Y90*'Project Information'!Y57*Y70/60</f>
        <v>0</v>
      </c>
      <c r="Z108" s="259">
        <f>Z90*'Project Information'!Z57*Z70/60</f>
        <v>0</v>
      </c>
      <c r="AA108" s="259">
        <f>AA90*'Project Information'!AA57*AA70/60</f>
        <v>0</v>
      </c>
      <c r="AB108" s="259">
        <f>AB90*'Project Information'!AB57*AB70/60</f>
        <v>0</v>
      </c>
      <c r="AC108" s="259">
        <f>AC90*'Project Information'!AC57*AC70/60</f>
        <v>0</v>
      </c>
      <c r="AD108" s="259">
        <f>AD90*'Project Information'!AD57*AD70/60</f>
        <v>0</v>
      </c>
      <c r="AE108" s="259">
        <f>AE90*'Project Information'!AE57*AE70/60</f>
        <v>0</v>
      </c>
      <c r="AF108" s="54"/>
    </row>
    <row r="109" spans="1:32">
      <c r="A109" s="98">
        <f t="shared" si="32"/>
        <v>14437</v>
      </c>
      <c r="B109" s="28" t="str">
        <f t="shared" si="32"/>
        <v>Hartford Avenue over I-35</v>
      </c>
      <c r="C109" s="224">
        <f t="shared" si="31"/>
        <v>9428</v>
      </c>
      <c r="D109" s="28"/>
      <c r="E109" s="39"/>
      <c r="F109" s="115" t="s">
        <v>230</v>
      </c>
      <c r="G109" s="259">
        <f>G91*'Project Information'!G58*G71/60</f>
        <v>0</v>
      </c>
      <c r="H109" s="259">
        <f>H91*'Project Information'!H58*H71/60</f>
        <v>0</v>
      </c>
      <c r="I109" s="259">
        <f>I91*'Project Information'!I58*I71/60</f>
        <v>0</v>
      </c>
      <c r="J109" s="259">
        <f>J91*'Project Information'!J58*J71/60</f>
        <v>0</v>
      </c>
      <c r="K109" s="259">
        <f>K91*'Project Information'!K58*K71/60</f>
        <v>0</v>
      </c>
      <c r="L109" s="259">
        <f>L91*'Project Information'!L58*L71/60</f>
        <v>0</v>
      </c>
      <c r="M109" s="259">
        <f>M91*'Project Information'!M58*M71/60</f>
        <v>0</v>
      </c>
      <c r="N109" s="259">
        <f>N91*'Project Information'!N58*N71/60</f>
        <v>0</v>
      </c>
      <c r="O109" s="259">
        <f>O91*'Project Information'!O58*O71/60</f>
        <v>0</v>
      </c>
      <c r="P109" s="259">
        <f>P91*'Project Information'!P58*P71/60</f>
        <v>0</v>
      </c>
      <c r="Q109" s="259">
        <f>Q91*'Project Information'!Q58*Q71/60</f>
        <v>0</v>
      </c>
      <c r="R109" s="259">
        <f>R91*'Project Information'!R58*R71/60</f>
        <v>9427.7203787065264</v>
      </c>
      <c r="S109" s="259">
        <f>S91*'Project Information'!S58*S71/60</f>
        <v>0</v>
      </c>
      <c r="T109" s="259">
        <f>T91*'Project Information'!T58*T71/60</f>
        <v>0</v>
      </c>
      <c r="U109" s="259">
        <f>U91*'Project Information'!U58*U71/60</f>
        <v>0</v>
      </c>
      <c r="V109" s="259">
        <f>V91*'Project Information'!V58*V71/60</f>
        <v>0</v>
      </c>
      <c r="W109" s="259">
        <f>W91*'Project Information'!W58*W71/60</f>
        <v>0</v>
      </c>
      <c r="X109" s="259">
        <f>X91*'Project Information'!X58*X71/60</f>
        <v>0</v>
      </c>
      <c r="Y109" s="259">
        <f>Y91*'Project Information'!Y58*Y71/60</f>
        <v>0</v>
      </c>
      <c r="Z109" s="259">
        <f>Z91*'Project Information'!Z58*Z71/60</f>
        <v>0</v>
      </c>
      <c r="AA109" s="259">
        <f>AA91*'Project Information'!AA58*AA71/60</f>
        <v>0</v>
      </c>
      <c r="AB109" s="259">
        <f>AB91*'Project Information'!AB58*AB71/60</f>
        <v>0</v>
      </c>
      <c r="AC109" s="259">
        <f>AC91*'Project Information'!AC58*AC71/60</f>
        <v>0</v>
      </c>
      <c r="AD109" s="259">
        <f>AD91*'Project Information'!AD58*AD71/60</f>
        <v>0</v>
      </c>
      <c r="AE109" s="259">
        <f>AE91*'Project Information'!AE58*AE71/60</f>
        <v>0</v>
      </c>
      <c r="AF109" s="54"/>
    </row>
    <row r="110" spans="1:32">
      <c r="A110" s="98">
        <f t="shared" si="32"/>
        <v>15145</v>
      </c>
      <c r="B110" s="28" t="str">
        <f t="shared" si="32"/>
        <v>Coleman Road over I-35</v>
      </c>
      <c r="C110" s="224">
        <f t="shared" si="31"/>
        <v>9285</v>
      </c>
      <c r="D110" s="28"/>
      <c r="E110" s="39"/>
      <c r="F110" s="115" t="s">
        <v>230</v>
      </c>
      <c r="G110" s="259">
        <f>G92*'Project Information'!G59*G72/60</f>
        <v>0</v>
      </c>
      <c r="H110" s="259">
        <f>H92*'Project Information'!H59*H72/60</f>
        <v>0</v>
      </c>
      <c r="I110" s="259">
        <f>I92*'Project Information'!I59*I72/60</f>
        <v>0</v>
      </c>
      <c r="J110" s="259">
        <f>J92*'Project Information'!J59*J72/60</f>
        <v>0</v>
      </c>
      <c r="K110" s="259">
        <f>K92*'Project Information'!K59*K72/60</f>
        <v>0</v>
      </c>
      <c r="L110" s="259">
        <f>L92*'Project Information'!L59*L72/60</f>
        <v>0</v>
      </c>
      <c r="M110" s="259">
        <f>M92*'Project Information'!M59*M72/60</f>
        <v>0</v>
      </c>
      <c r="N110" s="259">
        <f>N92*'Project Information'!N59*N72/60</f>
        <v>0</v>
      </c>
      <c r="O110" s="259">
        <f>O92*'Project Information'!O59*O72/60</f>
        <v>0</v>
      </c>
      <c r="P110" s="259">
        <f>P92*'Project Information'!P59*P72/60</f>
        <v>0</v>
      </c>
      <c r="Q110" s="259">
        <f>Q92*'Project Information'!Q59*Q72/60</f>
        <v>0</v>
      </c>
      <c r="R110" s="259">
        <f>R92*'Project Information'!R59*R72/60</f>
        <v>9284.8761305443077</v>
      </c>
      <c r="S110" s="259">
        <f>S92*'Project Information'!S59*S72/60</f>
        <v>0</v>
      </c>
      <c r="T110" s="259">
        <f>T92*'Project Information'!T59*T72/60</f>
        <v>0</v>
      </c>
      <c r="U110" s="259">
        <f>U92*'Project Information'!U59*U72/60</f>
        <v>0</v>
      </c>
      <c r="V110" s="259">
        <f>V92*'Project Information'!V59*V72/60</f>
        <v>0</v>
      </c>
      <c r="W110" s="259">
        <f>W92*'Project Information'!W59*W72/60</f>
        <v>0</v>
      </c>
      <c r="X110" s="259">
        <f>X92*'Project Information'!X59*X72/60</f>
        <v>0</v>
      </c>
      <c r="Y110" s="259">
        <f>Y92*'Project Information'!Y59*Y72/60</f>
        <v>0</v>
      </c>
      <c r="Z110" s="259">
        <f>Z92*'Project Information'!Z59*Z72/60</f>
        <v>0</v>
      </c>
      <c r="AA110" s="259">
        <f>AA92*'Project Information'!AA59*AA72/60</f>
        <v>0</v>
      </c>
      <c r="AB110" s="259">
        <f>AB92*'Project Information'!AB59*AB72/60</f>
        <v>0</v>
      </c>
      <c r="AC110" s="259">
        <f>AC92*'Project Information'!AC59*AC72/60</f>
        <v>0</v>
      </c>
      <c r="AD110" s="259">
        <f>AD92*'Project Information'!AD59*AD72/60</f>
        <v>0</v>
      </c>
      <c r="AE110" s="259">
        <f>AE92*'Project Information'!AE59*AE72/60</f>
        <v>0</v>
      </c>
      <c r="AF110" s="54"/>
    </row>
    <row r="111" spans="1:32">
      <c r="A111" s="98">
        <f t="shared" si="32"/>
        <v>15146</v>
      </c>
      <c r="B111" s="28" t="str">
        <f t="shared" si="32"/>
        <v>Chrysler Avenue over I-35</v>
      </c>
      <c r="C111" s="224">
        <f t="shared" si="31"/>
        <v>9285</v>
      </c>
      <c r="D111" s="28"/>
      <c r="E111" s="39"/>
      <c r="F111" s="115" t="s">
        <v>230</v>
      </c>
      <c r="G111" s="259">
        <f>G93*'Project Information'!G60*G73/60</f>
        <v>0</v>
      </c>
      <c r="H111" s="259">
        <f>H93*'Project Information'!H60*H73/60</f>
        <v>0</v>
      </c>
      <c r="I111" s="259">
        <f>I93*'Project Information'!I60*I73/60</f>
        <v>0</v>
      </c>
      <c r="J111" s="259">
        <f>J93*'Project Information'!J60*J73/60</f>
        <v>0</v>
      </c>
      <c r="K111" s="259">
        <f>K93*'Project Information'!K60*K73/60</f>
        <v>0</v>
      </c>
      <c r="L111" s="259">
        <f>L93*'Project Information'!L60*L73/60</f>
        <v>0</v>
      </c>
      <c r="M111" s="259">
        <f>M93*'Project Information'!M60*M73/60</f>
        <v>0</v>
      </c>
      <c r="N111" s="259">
        <f>N93*'Project Information'!N60*N73/60</f>
        <v>0</v>
      </c>
      <c r="O111" s="259">
        <f>O93*'Project Information'!O60*O73/60</f>
        <v>0</v>
      </c>
      <c r="P111" s="259">
        <f>P93*'Project Information'!P60*P73/60</f>
        <v>0</v>
      </c>
      <c r="Q111" s="259">
        <f>Q93*'Project Information'!Q60*Q73/60</f>
        <v>0</v>
      </c>
      <c r="R111" s="259">
        <f>R93*'Project Information'!R60*R73/60</f>
        <v>9284.8761305443077</v>
      </c>
      <c r="S111" s="259">
        <f>S93*'Project Information'!S60*S73/60</f>
        <v>0</v>
      </c>
      <c r="T111" s="259">
        <f>T93*'Project Information'!T60*T73/60</f>
        <v>0</v>
      </c>
      <c r="U111" s="259">
        <f>U93*'Project Information'!U60*U73/60</f>
        <v>0</v>
      </c>
      <c r="V111" s="259">
        <f>V93*'Project Information'!V60*V73/60</f>
        <v>0</v>
      </c>
      <c r="W111" s="259">
        <f>W93*'Project Information'!W60*W73/60</f>
        <v>0</v>
      </c>
      <c r="X111" s="259">
        <f>X93*'Project Information'!X60*X73/60</f>
        <v>0</v>
      </c>
      <c r="Y111" s="259">
        <f>Y93*'Project Information'!Y60*Y73/60</f>
        <v>0</v>
      </c>
      <c r="Z111" s="259">
        <f>Z93*'Project Information'!Z60*Z73/60</f>
        <v>0</v>
      </c>
      <c r="AA111" s="259">
        <f>AA93*'Project Information'!AA60*AA73/60</f>
        <v>0</v>
      </c>
      <c r="AB111" s="259">
        <f>AB93*'Project Information'!AB60*AB73/60</f>
        <v>0</v>
      </c>
      <c r="AC111" s="259">
        <f>AC93*'Project Information'!AC60*AC73/60</f>
        <v>0</v>
      </c>
      <c r="AD111" s="259">
        <f>AD93*'Project Information'!AD60*AD73/60</f>
        <v>0</v>
      </c>
      <c r="AE111" s="259">
        <f>AE93*'Project Information'!AE60*AE73/60</f>
        <v>0</v>
      </c>
      <c r="AF111" s="54"/>
    </row>
    <row r="112" spans="1:32">
      <c r="A112" s="98">
        <f t="shared" si="32"/>
        <v>15147</v>
      </c>
      <c r="B112" s="28" t="str">
        <f t="shared" si="32"/>
        <v>Ferguson Avenue over I-35</v>
      </c>
      <c r="C112" s="224">
        <f t="shared" si="31"/>
        <v>9285</v>
      </c>
      <c r="D112" s="28"/>
      <c r="E112" s="39"/>
      <c r="F112" s="115" t="s">
        <v>230</v>
      </c>
      <c r="G112" s="259">
        <f>G94*'Project Information'!G61*G74/60</f>
        <v>0</v>
      </c>
      <c r="H112" s="259">
        <f>H94*'Project Information'!H61*H74/60</f>
        <v>0</v>
      </c>
      <c r="I112" s="259">
        <f>I94*'Project Information'!I61*I74/60</f>
        <v>0</v>
      </c>
      <c r="J112" s="259">
        <f>J94*'Project Information'!J61*J74/60</f>
        <v>0</v>
      </c>
      <c r="K112" s="259">
        <f>K94*'Project Information'!K61*K74/60</f>
        <v>0</v>
      </c>
      <c r="L112" s="259">
        <f>L94*'Project Information'!L61*L74/60</f>
        <v>0</v>
      </c>
      <c r="M112" s="259">
        <f>M94*'Project Information'!M61*M74/60</f>
        <v>0</v>
      </c>
      <c r="N112" s="259">
        <f>N94*'Project Information'!N61*N74/60</f>
        <v>0</v>
      </c>
      <c r="O112" s="259">
        <f>O94*'Project Information'!O61*O74/60</f>
        <v>0</v>
      </c>
      <c r="P112" s="259">
        <f>P94*'Project Information'!P61*P74/60</f>
        <v>0</v>
      </c>
      <c r="Q112" s="259">
        <f>Q94*'Project Information'!Q61*Q74/60</f>
        <v>0</v>
      </c>
      <c r="R112" s="259">
        <f>R94*'Project Information'!R61*R74/60</f>
        <v>9284.8761305443077</v>
      </c>
      <c r="S112" s="259">
        <f>S94*'Project Information'!S61*S74/60</f>
        <v>0</v>
      </c>
      <c r="T112" s="259">
        <f>T94*'Project Information'!T61*T74/60</f>
        <v>0</v>
      </c>
      <c r="U112" s="259">
        <f>U94*'Project Information'!U61*U74/60</f>
        <v>0</v>
      </c>
      <c r="V112" s="259">
        <f>V94*'Project Information'!V61*V74/60</f>
        <v>0</v>
      </c>
      <c r="W112" s="259">
        <f>W94*'Project Information'!W61*W74/60</f>
        <v>0</v>
      </c>
      <c r="X112" s="259">
        <f>X94*'Project Information'!X61*X74/60</f>
        <v>0</v>
      </c>
      <c r="Y112" s="259">
        <f>Y94*'Project Information'!Y61*Y74/60</f>
        <v>0</v>
      </c>
      <c r="Z112" s="259">
        <f>Z94*'Project Information'!Z61*Z74/60</f>
        <v>0</v>
      </c>
      <c r="AA112" s="259">
        <f>AA94*'Project Information'!AA61*AA74/60</f>
        <v>0</v>
      </c>
      <c r="AB112" s="259">
        <f>AB94*'Project Information'!AB61*AB74/60</f>
        <v>0</v>
      </c>
      <c r="AC112" s="259">
        <f>AC94*'Project Information'!AC61*AC74/60</f>
        <v>0</v>
      </c>
      <c r="AD112" s="259">
        <f>AD94*'Project Information'!AD61*AD74/60</f>
        <v>0</v>
      </c>
      <c r="AE112" s="259">
        <f>AE94*'Project Information'!AE61*AE74/60</f>
        <v>0</v>
      </c>
      <c r="AF112" s="54"/>
    </row>
    <row r="113" spans="1:32">
      <c r="A113" s="98">
        <f t="shared" si="32"/>
        <v>15149</v>
      </c>
      <c r="B113" s="28" t="str">
        <f t="shared" si="32"/>
        <v>Adobe Road over I-35</v>
      </c>
      <c r="C113" s="224">
        <f t="shared" si="31"/>
        <v>6428</v>
      </c>
      <c r="D113" s="28"/>
      <c r="E113" s="39"/>
      <c r="F113" s="115" t="s">
        <v>230</v>
      </c>
      <c r="G113" s="259">
        <f>G95*'Project Information'!G62*G75/60</f>
        <v>0</v>
      </c>
      <c r="H113" s="259">
        <f>H95*'Project Information'!H62*H75/60</f>
        <v>0</v>
      </c>
      <c r="I113" s="259">
        <f>I95*'Project Information'!I62*I75/60</f>
        <v>0</v>
      </c>
      <c r="J113" s="259">
        <f>J95*'Project Information'!J62*J75/60</f>
        <v>0</v>
      </c>
      <c r="K113" s="259">
        <f>K95*'Project Information'!K62*K75/60</f>
        <v>0</v>
      </c>
      <c r="L113" s="259">
        <f>L95*'Project Information'!L62*L75/60</f>
        <v>0</v>
      </c>
      <c r="M113" s="259">
        <f>M95*'Project Information'!M62*M75/60</f>
        <v>0</v>
      </c>
      <c r="N113" s="259">
        <f>N95*'Project Information'!N62*N75/60</f>
        <v>0</v>
      </c>
      <c r="O113" s="259">
        <f>O95*'Project Information'!O62*O75/60</f>
        <v>0</v>
      </c>
      <c r="P113" s="259">
        <f>P95*'Project Information'!P62*P75/60</f>
        <v>0</v>
      </c>
      <c r="Q113" s="259">
        <f>Q95*'Project Information'!Q62*Q75/60</f>
        <v>0</v>
      </c>
      <c r="R113" s="259">
        <f>R95*'Project Information'!R62*R75/60</f>
        <v>6427.9911672999051</v>
      </c>
      <c r="S113" s="259">
        <f>S95*'Project Information'!S62*S75/60</f>
        <v>0</v>
      </c>
      <c r="T113" s="259">
        <f>T95*'Project Information'!T62*T75/60</f>
        <v>0</v>
      </c>
      <c r="U113" s="259">
        <f>U95*'Project Information'!U62*U75/60</f>
        <v>0</v>
      </c>
      <c r="V113" s="259">
        <f>V95*'Project Information'!V62*V75/60</f>
        <v>0</v>
      </c>
      <c r="W113" s="259">
        <f>W95*'Project Information'!W62*W75/60</f>
        <v>0</v>
      </c>
      <c r="X113" s="259">
        <f>X95*'Project Information'!X62*X75/60</f>
        <v>0</v>
      </c>
      <c r="Y113" s="259">
        <f>Y95*'Project Information'!Y62*Y75/60</f>
        <v>0</v>
      </c>
      <c r="Z113" s="259">
        <f>Z95*'Project Information'!Z62*Z75/60</f>
        <v>0</v>
      </c>
      <c r="AA113" s="259">
        <f>AA95*'Project Information'!AA62*AA75/60</f>
        <v>0</v>
      </c>
      <c r="AB113" s="259">
        <f>AB95*'Project Information'!AB62*AB75/60</f>
        <v>0</v>
      </c>
      <c r="AC113" s="259">
        <f>AC95*'Project Information'!AC62*AC75/60</f>
        <v>0</v>
      </c>
      <c r="AD113" s="259">
        <f>AD95*'Project Information'!AD62*AD75/60</f>
        <v>0</v>
      </c>
      <c r="AE113" s="259">
        <f>AE95*'Project Information'!AE62*AE75/60</f>
        <v>0</v>
      </c>
      <c r="AF113" s="54"/>
    </row>
    <row r="114" spans="1:32">
      <c r="A114" s="99" t="s">
        <v>185</v>
      </c>
      <c r="B114" s="28"/>
      <c r="C114" s="239">
        <f>SUM(C106:C113)</f>
        <v>65948</v>
      </c>
      <c r="F114" s="115" t="s">
        <v>230</v>
      </c>
      <c r="G114" s="95">
        <f>SUM(G106:G113)</f>
        <v>0</v>
      </c>
      <c r="H114" s="95">
        <f t="shared" ref="H114:AE114" si="33">SUM(H106:H113)</f>
        <v>0</v>
      </c>
      <c r="I114" s="95">
        <f t="shared" si="33"/>
        <v>0</v>
      </c>
      <c r="J114" s="95">
        <f t="shared" si="33"/>
        <v>0</v>
      </c>
      <c r="K114" s="95">
        <f t="shared" si="33"/>
        <v>0</v>
      </c>
      <c r="L114" s="95">
        <f t="shared" si="33"/>
        <v>0</v>
      </c>
      <c r="M114" s="95">
        <f t="shared" si="33"/>
        <v>0</v>
      </c>
      <c r="N114" s="95">
        <f t="shared" si="33"/>
        <v>0</v>
      </c>
      <c r="O114" s="95">
        <f t="shared" si="33"/>
        <v>0</v>
      </c>
      <c r="P114" s="95">
        <f t="shared" si="33"/>
        <v>0</v>
      </c>
      <c r="Q114" s="95">
        <f t="shared" si="33"/>
        <v>0</v>
      </c>
      <c r="R114" s="95">
        <f t="shared" si="33"/>
        <v>65946.427901558272</v>
      </c>
      <c r="S114" s="95">
        <f t="shared" si="33"/>
        <v>0</v>
      </c>
      <c r="T114" s="95">
        <f t="shared" si="33"/>
        <v>0</v>
      </c>
      <c r="U114" s="95">
        <f t="shared" si="33"/>
        <v>0</v>
      </c>
      <c r="V114" s="95">
        <f t="shared" si="33"/>
        <v>0</v>
      </c>
      <c r="W114" s="95">
        <f t="shared" si="33"/>
        <v>0</v>
      </c>
      <c r="X114" s="95">
        <f t="shared" si="33"/>
        <v>0</v>
      </c>
      <c r="Y114" s="95">
        <f t="shared" si="33"/>
        <v>0</v>
      </c>
      <c r="Z114" s="95">
        <f t="shared" si="33"/>
        <v>0</v>
      </c>
      <c r="AA114" s="95">
        <f t="shared" si="33"/>
        <v>0</v>
      </c>
      <c r="AB114" s="95">
        <f t="shared" si="33"/>
        <v>0</v>
      </c>
      <c r="AC114" s="95">
        <f t="shared" si="33"/>
        <v>0</v>
      </c>
      <c r="AD114" s="95">
        <f t="shared" si="33"/>
        <v>0</v>
      </c>
      <c r="AE114" s="95">
        <f t="shared" si="33"/>
        <v>0</v>
      </c>
      <c r="AF114" s="54"/>
    </row>
    <row r="115" spans="1:32">
      <c r="A115" s="97" t="str">
        <f>A97</f>
        <v>Kay County Bridge Reconstructions</v>
      </c>
      <c r="B115" s="89"/>
      <c r="F115" s="115"/>
      <c r="G115" s="144"/>
      <c r="H115" s="144"/>
      <c r="I115" s="144"/>
      <c r="J115" s="144"/>
      <c r="K115" s="144"/>
      <c r="L115" s="144"/>
      <c r="M115" s="144"/>
      <c r="N115" s="144"/>
      <c r="O115" s="144"/>
      <c r="P115" s="144"/>
      <c r="Q115" s="144"/>
      <c r="R115" s="144"/>
      <c r="S115" s="144"/>
      <c r="T115" s="144"/>
      <c r="U115" s="144"/>
      <c r="V115" s="144"/>
      <c r="W115" s="144"/>
      <c r="X115" s="144"/>
      <c r="Y115" s="144"/>
      <c r="Z115" s="144"/>
      <c r="AA115" s="144"/>
      <c r="AB115" s="144"/>
      <c r="AC115" s="144"/>
      <c r="AD115" s="144"/>
      <c r="AE115" s="144"/>
      <c r="AF115" s="54"/>
    </row>
    <row r="116" spans="1:32">
      <c r="A116" s="98">
        <f>'Project Information'!$A$26</f>
        <v>14408</v>
      </c>
      <c r="B116" s="28" t="str">
        <f>'Project Information'!$B$26</f>
        <v>I-35 SB over US 60</v>
      </c>
      <c r="C116" s="224">
        <f>ROUND(SUM(G116:AE116),0)</f>
        <v>0</v>
      </c>
      <c r="D116" s="28"/>
      <c r="E116" s="39"/>
      <c r="F116" s="115" t="s">
        <v>230</v>
      </c>
      <c r="G116" s="259">
        <f>G98*'Project Information'!G65*G78/60</f>
        <v>0</v>
      </c>
      <c r="H116" s="259">
        <f>H98*'Project Information'!H65*H78/60</f>
        <v>0</v>
      </c>
      <c r="I116" s="259">
        <f>I98*'Project Information'!I65*I78/60</f>
        <v>0</v>
      </c>
      <c r="J116" s="259">
        <f>J98*'Project Information'!J65*J78/60</f>
        <v>0</v>
      </c>
      <c r="K116" s="259">
        <f>K98*'Project Information'!K65*K78/60</f>
        <v>0</v>
      </c>
      <c r="L116" s="259">
        <f>L98*'Project Information'!L65*L78/60</f>
        <v>0</v>
      </c>
      <c r="M116" s="259">
        <f>M98*'Project Information'!M65*M78/60</f>
        <v>0</v>
      </c>
      <c r="N116" s="259">
        <f>N98*'Project Information'!N65*N78/60</f>
        <v>0</v>
      </c>
      <c r="O116" s="259">
        <f>O98*'Project Information'!O65*O78/60</f>
        <v>0</v>
      </c>
      <c r="P116" s="259">
        <f>P98*'Project Information'!P65*P78/60</f>
        <v>0</v>
      </c>
      <c r="Q116" s="259">
        <f>Q98*'Project Information'!Q65*Q78/60</f>
        <v>0</v>
      </c>
      <c r="R116" s="259">
        <f>R98*'Project Information'!R65*R78/60</f>
        <v>0</v>
      </c>
      <c r="S116" s="259">
        <f>S98*'Project Information'!S65*S78/60</f>
        <v>0</v>
      </c>
      <c r="T116" s="259">
        <f>T98*'Project Information'!T65*T78/60</f>
        <v>0</v>
      </c>
      <c r="U116" s="259">
        <f>U98*'Project Information'!U65*U78/60</f>
        <v>0</v>
      </c>
      <c r="V116" s="259">
        <f>V98*'Project Information'!V65*V78/60</f>
        <v>0</v>
      </c>
      <c r="W116" s="259">
        <f>W98*'Project Information'!W65*W78/60</f>
        <v>0</v>
      </c>
      <c r="X116" s="259">
        <f>X98*'Project Information'!X65*X78/60</f>
        <v>0</v>
      </c>
      <c r="Y116" s="259">
        <f>Y98*'Project Information'!Y65*Y78/60</f>
        <v>0</v>
      </c>
      <c r="Z116" s="259">
        <f>Z98*'Project Information'!Z65*Z78/60</f>
        <v>0</v>
      </c>
      <c r="AA116" s="259">
        <f>AA98*'Project Information'!AA65*AA78/60</f>
        <v>0</v>
      </c>
      <c r="AB116" s="259">
        <f>AB98*'Project Information'!AB65*AB78/60</f>
        <v>0</v>
      </c>
      <c r="AC116" s="259">
        <f>AC98*'Project Information'!AC65*AC78/60</f>
        <v>0</v>
      </c>
      <c r="AD116" s="259">
        <f>AD98*'Project Information'!AD65*AD78/60</f>
        <v>0</v>
      </c>
      <c r="AE116" s="259">
        <f>AE98*'Project Information'!AE65*AE78/60</f>
        <v>0</v>
      </c>
      <c r="AF116" s="54"/>
    </row>
    <row r="117" spans="1:32">
      <c r="A117" s="98">
        <f>'Project Information'!$A$27</f>
        <v>14409</v>
      </c>
      <c r="B117" s="28" t="str">
        <f>'Project Information'!$B$27</f>
        <v>I-35 NB over US 60</v>
      </c>
      <c r="C117" s="224">
        <f>ROUND(SUM(G117:AE117),0)</f>
        <v>0</v>
      </c>
      <c r="D117" s="28"/>
      <c r="E117" s="39"/>
      <c r="F117" s="115" t="s">
        <v>230</v>
      </c>
      <c r="G117" s="259">
        <f>G99*'Project Information'!G66*G79/60</f>
        <v>0</v>
      </c>
      <c r="H117" s="259">
        <f>H99*'Project Information'!H66*H79/60</f>
        <v>0</v>
      </c>
      <c r="I117" s="259">
        <f>I99*'Project Information'!I66*I79/60</f>
        <v>0</v>
      </c>
      <c r="J117" s="259">
        <f>J99*'Project Information'!J66*J79/60</f>
        <v>0</v>
      </c>
      <c r="K117" s="259">
        <f>K99*'Project Information'!K66*K79/60</f>
        <v>0</v>
      </c>
      <c r="L117" s="259">
        <f>L99*'Project Information'!L66*L79/60</f>
        <v>0</v>
      </c>
      <c r="M117" s="259">
        <f>M99*'Project Information'!M66*M79/60</f>
        <v>0</v>
      </c>
      <c r="N117" s="259">
        <f>N99*'Project Information'!N66*N79/60</f>
        <v>0</v>
      </c>
      <c r="O117" s="259">
        <f>O99*'Project Information'!O66*O79/60</f>
        <v>0</v>
      </c>
      <c r="P117" s="259">
        <f>P99*'Project Information'!P66*P79/60</f>
        <v>0</v>
      </c>
      <c r="Q117" s="259">
        <f>Q99*'Project Information'!Q66*Q79/60</f>
        <v>0</v>
      </c>
      <c r="R117" s="259">
        <f>R99*'Project Information'!R66*R79/60</f>
        <v>0</v>
      </c>
      <c r="S117" s="259">
        <f>S99*'Project Information'!S66*S79/60</f>
        <v>0</v>
      </c>
      <c r="T117" s="259">
        <f>T99*'Project Information'!T66*T79/60</f>
        <v>0</v>
      </c>
      <c r="U117" s="259">
        <f>U99*'Project Information'!U66*U79/60</f>
        <v>0</v>
      </c>
      <c r="V117" s="259">
        <f>V99*'Project Information'!V66*V79/60</f>
        <v>0</v>
      </c>
      <c r="W117" s="259">
        <f>W99*'Project Information'!W66*W79/60</f>
        <v>0</v>
      </c>
      <c r="X117" s="259">
        <f>X99*'Project Information'!X66*X79/60</f>
        <v>0</v>
      </c>
      <c r="Y117" s="259">
        <f>Y99*'Project Information'!Y66*Y79/60</f>
        <v>0</v>
      </c>
      <c r="Z117" s="259">
        <f>Z99*'Project Information'!Z66*Z79/60</f>
        <v>0</v>
      </c>
      <c r="AA117" s="259">
        <f>AA99*'Project Information'!AA66*AA79/60</f>
        <v>0</v>
      </c>
      <c r="AB117" s="259">
        <f>AB99*'Project Information'!AB66*AB79/60</f>
        <v>0</v>
      </c>
      <c r="AC117" s="259">
        <f>AC99*'Project Information'!AC66*AC79/60</f>
        <v>0</v>
      </c>
      <c r="AD117" s="259">
        <f>AD99*'Project Information'!AD66*AD79/60</f>
        <v>0</v>
      </c>
      <c r="AE117" s="259">
        <f>AE99*'Project Information'!AE66*AE79/60</f>
        <v>0</v>
      </c>
      <c r="AF117" s="54"/>
    </row>
    <row r="118" spans="1:32">
      <c r="A118" s="99" t="s">
        <v>185</v>
      </c>
      <c r="B118" s="28"/>
      <c r="C118" s="239">
        <f>SUM(C116:C117)</f>
        <v>0</v>
      </c>
      <c r="F118" s="115" t="s">
        <v>230</v>
      </c>
      <c r="G118" s="95">
        <f>SUM(G116:G117)</f>
        <v>0</v>
      </c>
      <c r="H118" s="95">
        <f t="shared" ref="H118:AE118" si="34">SUM(H116:H117)</f>
        <v>0</v>
      </c>
      <c r="I118" s="95">
        <f t="shared" si="34"/>
        <v>0</v>
      </c>
      <c r="J118" s="95">
        <f t="shared" si="34"/>
        <v>0</v>
      </c>
      <c r="K118" s="95">
        <f t="shared" si="34"/>
        <v>0</v>
      </c>
      <c r="L118" s="95">
        <f t="shared" si="34"/>
        <v>0</v>
      </c>
      <c r="M118" s="95">
        <f t="shared" si="34"/>
        <v>0</v>
      </c>
      <c r="N118" s="95">
        <f t="shared" si="34"/>
        <v>0</v>
      </c>
      <c r="O118" s="95">
        <f t="shared" si="34"/>
        <v>0</v>
      </c>
      <c r="P118" s="95">
        <f t="shared" si="34"/>
        <v>0</v>
      </c>
      <c r="Q118" s="95">
        <f t="shared" si="34"/>
        <v>0</v>
      </c>
      <c r="R118" s="95">
        <f t="shared" si="34"/>
        <v>0</v>
      </c>
      <c r="S118" s="95">
        <f t="shared" si="34"/>
        <v>0</v>
      </c>
      <c r="T118" s="95">
        <f t="shared" si="34"/>
        <v>0</v>
      </c>
      <c r="U118" s="95">
        <f t="shared" si="34"/>
        <v>0</v>
      </c>
      <c r="V118" s="95">
        <f t="shared" si="34"/>
        <v>0</v>
      </c>
      <c r="W118" s="95">
        <f t="shared" si="34"/>
        <v>0</v>
      </c>
      <c r="X118" s="95">
        <f t="shared" si="34"/>
        <v>0</v>
      </c>
      <c r="Y118" s="95">
        <f t="shared" si="34"/>
        <v>0</v>
      </c>
      <c r="Z118" s="95">
        <f t="shared" si="34"/>
        <v>0</v>
      </c>
      <c r="AA118" s="95">
        <f t="shared" si="34"/>
        <v>0</v>
      </c>
      <c r="AB118" s="95">
        <f t="shared" si="34"/>
        <v>0</v>
      </c>
      <c r="AC118" s="95">
        <f t="shared" si="34"/>
        <v>0</v>
      </c>
      <c r="AD118" s="95">
        <f t="shared" si="34"/>
        <v>0</v>
      </c>
      <c r="AE118" s="95">
        <f t="shared" si="34"/>
        <v>0</v>
      </c>
      <c r="AF118" s="54"/>
    </row>
    <row r="119" spans="1:32">
      <c r="A119" s="100" t="s">
        <v>0</v>
      </c>
      <c r="C119" s="240">
        <f>SUM(C114,C118)</f>
        <v>65948</v>
      </c>
      <c r="F119" s="115" t="s">
        <v>230</v>
      </c>
      <c r="G119" s="96">
        <f>SUM(G114,G118)</f>
        <v>0</v>
      </c>
      <c r="H119" s="96">
        <f t="shared" ref="H119:AE119" si="35">SUM(H114,H118)</f>
        <v>0</v>
      </c>
      <c r="I119" s="96">
        <f t="shared" si="35"/>
        <v>0</v>
      </c>
      <c r="J119" s="96">
        <f t="shared" si="35"/>
        <v>0</v>
      </c>
      <c r="K119" s="96">
        <f t="shared" si="35"/>
        <v>0</v>
      </c>
      <c r="L119" s="96">
        <f t="shared" si="35"/>
        <v>0</v>
      </c>
      <c r="M119" s="96">
        <f t="shared" si="35"/>
        <v>0</v>
      </c>
      <c r="N119" s="96">
        <f t="shared" si="35"/>
        <v>0</v>
      </c>
      <c r="O119" s="96">
        <f t="shared" si="35"/>
        <v>0</v>
      </c>
      <c r="P119" s="96">
        <f t="shared" si="35"/>
        <v>0</v>
      </c>
      <c r="Q119" s="96">
        <f t="shared" si="35"/>
        <v>0</v>
      </c>
      <c r="R119" s="96">
        <f t="shared" si="35"/>
        <v>65946.427901558272</v>
      </c>
      <c r="S119" s="96">
        <f t="shared" si="35"/>
        <v>0</v>
      </c>
      <c r="T119" s="96">
        <f t="shared" si="35"/>
        <v>0</v>
      </c>
      <c r="U119" s="96">
        <f t="shared" si="35"/>
        <v>0</v>
      </c>
      <c r="V119" s="96">
        <f t="shared" si="35"/>
        <v>0</v>
      </c>
      <c r="W119" s="96">
        <f t="shared" si="35"/>
        <v>0</v>
      </c>
      <c r="X119" s="96">
        <f t="shared" si="35"/>
        <v>0</v>
      </c>
      <c r="Y119" s="96">
        <f t="shared" si="35"/>
        <v>0</v>
      </c>
      <c r="Z119" s="96">
        <f t="shared" si="35"/>
        <v>0</v>
      </c>
      <c r="AA119" s="96">
        <f t="shared" si="35"/>
        <v>0</v>
      </c>
      <c r="AB119" s="96">
        <f t="shared" si="35"/>
        <v>0</v>
      </c>
      <c r="AC119" s="96">
        <f t="shared" si="35"/>
        <v>0</v>
      </c>
      <c r="AD119" s="96">
        <f t="shared" si="35"/>
        <v>0</v>
      </c>
      <c r="AE119" s="96">
        <f t="shared" si="35"/>
        <v>0</v>
      </c>
      <c r="AF119" s="54"/>
    </row>
    <row r="120" spans="1:32">
      <c r="G120" s="26"/>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row>
    <row r="121" spans="1:32" ht="15.75">
      <c r="A121" s="178" t="s">
        <v>156</v>
      </c>
      <c r="B121" s="91"/>
      <c r="C121" s="91"/>
      <c r="D121" s="91"/>
      <c r="E121" s="91"/>
      <c r="G121" s="26"/>
      <c r="H121" s="54"/>
      <c r="I121" s="54"/>
      <c r="J121" s="54"/>
      <c r="K121" s="54"/>
      <c r="L121" s="54"/>
      <c r="M121" s="54"/>
      <c r="N121" s="54"/>
      <c r="O121" s="54"/>
      <c r="P121" s="54"/>
      <c r="Q121" s="54"/>
      <c r="R121" s="54"/>
      <c r="S121" s="54"/>
      <c r="T121" s="54"/>
      <c r="U121" s="54"/>
      <c r="V121" s="54"/>
      <c r="W121" s="54"/>
      <c r="X121" s="54"/>
      <c r="Y121" s="54"/>
      <c r="Z121" s="54"/>
      <c r="AA121" s="54"/>
      <c r="AB121" s="54"/>
      <c r="AC121" s="54"/>
      <c r="AD121" s="54"/>
      <c r="AE121" s="54"/>
      <c r="AF121" s="54"/>
    </row>
    <row r="122" spans="1:32" s="11" customFormat="1">
      <c r="A122" s="29"/>
      <c r="B122" s="4"/>
      <c r="C122" s="252" t="s">
        <v>0</v>
      </c>
      <c r="D122" s="4"/>
      <c r="E122" s="9"/>
      <c r="F122" s="9"/>
      <c r="G122" s="26"/>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154"/>
    </row>
    <row r="123" spans="1:32" s="11" customFormat="1">
      <c r="A123" s="97" t="str">
        <f>A105</f>
        <v>Kay County Bridge Raises</v>
      </c>
      <c r="B123" s="89"/>
      <c r="C123" s="38" t="s">
        <v>229</v>
      </c>
      <c r="D123" s="9"/>
      <c r="E123" s="9"/>
      <c r="F123" s="9"/>
      <c r="G123" s="26"/>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154"/>
    </row>
    <row r="124" spans="1:32" s="11" customFormat="1">
      <c r="A124" s="98">
        <f>A106</f>
        <v>14155</v>
      </c>
      <c r="B124" s="28" t="str">
        <f>B106</f>
        <v>Indian Road over I-35</v>
      </c>
      <c r="C124" s="224">
        <f t="shared" ref="C124:C131" si="36">ROUND(SUM(G124:AE124),0)</f>
        <v>878</v>
      </c>
      <c r="D124" s="28"/>
      <c r="E124" s="39"/>
      <c r="F124" s="83" t="s">
        <v>229</v>
      </c>
      <c r="G124" s="259">
        <f>G88*'Project Information'!G73*G68/60</f>
        <v>0</v>
      </c>
      <c r="H124" s="259">
        <f>H88*'Project Information'!H73*H68/60</f>
        <v>0</v>
      </c>
      <c r="I124" s="259">
        <f>I88*'Project Information'!I73*I68/60</f>
        <v>0</v>
      </c>
      <c r="J124" s="259">
        <f>J88*'Project Information'!J73*J68/60</f>
        <v>0</v>
      </c>
      <c r="K124" s="259">
        <f>K88*'Project Information'!K73*K68/60</f>
        <v>0</v>
      </c>
      <c r="L124" s="259">
        <f>L88*'Project Information'!L73*L68/60</f>
        <v>0</v>
      </c>
      <c r="M124" s="259">
        <f>M88*'Project Information'!M73*M68/60</f>
        <v>0</v>
      </c>
      <c r="N124" s="259">
        <f>N88*'Project Information'!N73*N68/60</f>
        <v>0</v>
      </c>
      <c r="O124" s="259">
        <f>O88*'Project Information'!O73*O68/60</f>
        <v>0</v>
      </c>
      <c r="P124" s="259">
        <f>P88*'Project Information'!P73*P68/60</f>
        <v>0</v>
      </c>
      <c r="Q124" s="259">
        <f>Q88*'Project Information'!Q73*Q68/60</f>
        <v>0</v>
      </c>
      <c r="R124" s="259">
        <f>R88*'Project Information'!R73*R68/60</f>
        <v>877.89694183031099</v>
      </c>
      <c r="S124" s="259">
        <f>S88*'Project Information'!S73*S68/60</f>
        <v>0</v>
      </c>
      <c r="T124" s="259">
        <f>T88*'Project Information'!T73*T68/60</f>
        <v>0</v>
      </c>
      <c r="U124" s="259">
        <f>U88*'Project Information'!U73*U68/60</f>
        <v>0</v>
      </c>
      <c r="V124" s="259">
        <f>V88*'Project Information'!V73*V68/60</f>
        <v>0</v>
      </c>
      <c r="W124" s="259">
        <f>W88*'Project Information'!W73*W68/60</f>
        <v>0</v>
      </c>
      <c r="X124" s="259">
        <f>X88*'Project Information'!X73*X68/60</f>
        <v>0</v>
      </c>
      <c r="Y124" s="259">
        <f>Y88*'Project Information'!Y73*Y68/60</f>
        <v>0</v>
      </c>
      <c r="Z124" s="259">
        <f>Z88*'Project Information'!Z73*Z68/60</f>
        <v>0</v>
      </c>
      <c r="AA124" s="259">
        <f>AA88*'Project Information'!AA73*AA68/60</f>
        <v>0</v>
      </c>
      <c r="AB124" s="259">
        <f>AB88*'Project Information'!AB73*AB68/60</f>
        <v>0</v>
      </c>
      <c r="AC124" s="259">
        <f>AC88*'Project Information'!AC73*AC68/60</f>
        <v>0</v>
      </c>
      <c r="AD124" s="259">
        <f>AD88*'Project Information'!AD73*AD68/60</f>
        <v>0</v>
      </c>
      <c r="AE124" s="259">
        <f>AE88*'Project Information'!AE73*AE68/60</f>
        <v>0</v>
      </c>
      <c r="AF124" s="154"/>
    </row>
    <row r="125" spans="1:32" s="11" customFormat="1">
      <c r="A125" s="98">
        <f t="shared" ref="A125:B131" si="37">A107</f>
        <v>14429</v>
      </c>
      <c r="B125" s="28" t="str">
        <f t="shared" si="37"/>
        <v>North Avenue over I-35</v>
      </c>
      <c r="C125" s="224">
        <f t="shared" si="36"/>
        <v>2324</v>
      </c>
      <c r="D125" s="28"/>
      <c r="E125" s="39"/>
      <c r="F125" s="83" t="s">
        <v>229</v>
      </c>
      <c r="G125" s="259">
        <f>G89*'Project Information'!G74*G69/60</f>
        <v>0</v>
      </c>
      <c r="H125" s="259">
        <f>H89*'Project Information'!H74*H69/60</f>
        <v>0</v>
      </c>
      <c r="I125" s="259">
        <f>I89*'Project Information'!I74*I69/60</f>
        <v>0</v>
      </c>
      <c r="J125" s="259">
        <f>J89*'Project Information'!J74*J69/60</f>
        <v>0</v>
      </c>
      <c r="K125" s="259">
        <f>K89*'Project Information'!K74*K69/60</f>
        <v>0</v>
      </c>
      <c r="L125" s="259">
        <f>L89*'Project Information'!L74*L69/60</f>
        <v>0</v>
      </c>
      <c r="M125" s="259">
        <f>M89*'Project Information'!M74*M69/60</f>
        <v>0</v>
      </c>
      <c r="N125" s="259">
        <f>N89*'Project Information'!N74*N69/60</f>
        <v>0</v>
      </c>
      <c r="O125" s="259">
        <f>O89*'Project Information'!O74*O69/60</f>
        <v>0</v>
      </c>
      <c r="P125" s="259">
        <f>P89*'Project Information'!P74*P69/60</f>
        <v>0</v>
      </c>
      <c r="Q125" s="259">
        <f>Q89*'Project Information'!Q74*Q69/60</f>
        <v>0</v>
      </c>
      <c r="R125" s="259">
        <f>R89*'Project Information'!R74*R69/60</f>
        <v>2324.1949544727895</v>
      </c>
      <c r="S125" s="259">
        <f>S89*'Project Information'!S74*S69/60</f>
        <v>0</v>
      </c>
      <c r="T125" s="259">
        <f>T89*'Project Information'!T74*T69/60</f>
        <v>0</v>
      </c>
      <c r="U125" s="259">
        <f>U89*'Project Information'!U74*U69/60</f>
        <v>0</v>
      </c>
      <c r="V125" s="259">
        <f>V89*'Project Information'!V74*V69/60</f>
        <v>0</v>
      </c>
      <c r="W125" s="259">
        <f>W89*'Project Information'!W74*W69/60</f>
        <v>0</v>
      </c>
      <c r="X125" s="259">
        <f>X89*'Project Information'!X74*X69/60</f>
        <v>0</v>
      </c>
      <c r="Y125" s="259">
        <f>Y89*'Project Information'!Y74*Y69/60</f>
        <v>0</v>
      </c>
      <c r="Z125" s="259">
        <f>Z89*'Project Information'!Z74*Z69/60</f>
        <v>0</v>
      </c>
      <c r="AA125" s="259">
        <f>AA89*'Project Information'!AA74*AA69/60</f>
        <v>0</v>
      </c>
      <c r="AB125" s="259">
        <f>AB89*'Project Information'!AB74*AB69/60</f>
        <v>0</v>
      </c>
      <c r="AC125" s="259">
        <f>AC89*'Project Information'!AC74*AC69/60</f>
        <v>0</v>
      </c>
      <c r="AD125" s="259">
        <f>AD89*'Project Information'!AD74*AD69/60</f>
        <v>0</v>
      </c>
      <c r="AE125" s="259">
        <f>AE89*'Project Information'!AE74*AE69/60</f>
        <v>0</v>
      </c>
      <c r="AF125" s="154"/>
    </row>
    <row r="126" spans="1:32">
      <c r="A126" s="98">
        <f t="shared" si="37"/>
        <v>14435</v>
      </c>
      <c r="B126" s="28" t="str">
        <f t="shared" si="37"/>
        <v>Highland Avenue over I-35</v>
      </c>
      <c r="C126" s="224">
        <f t="shared" si="36"/>
        <v>2357</v>
      </c>
      <c r="D126" s="28"/>
      <c r="E126" s="39"/>
      <c r="F126" s="83" t="s">
        <v>229</v>
      </c>
      <c r="G126" s="259">
        <f>G90*'Project Information'!G75*G70/60</f>
        <v>0</v>
      </c>
      <c r="H126" s="259">
        <f>H90*'Project Information'!H75*H70/60</f>
        <v>0</v>
      </c>
      <c r="I126" s="259">
        <f>I90*'Project Information'!I75*I70/60</f>
        <v>0</v>
      </c>
      <c r="J126" s="259">
        <f>J90*'Project Information'!J75*J70/60</f>
        <v>0</v>
      </c>
      <c r="K126" s="259">
        <f>K90*'Project Information'!K75*K70/60</f>
        <v>0</v>
      </c>
      <c r="L126" s="259">
        <f>L90*'Project Information'!L75*L70/60</f>
        <v>0</v>
      </c>
      <c r="M126" s="259">
        <f>M90*'Project Information'!M75*M70/60</f>
        <v>0</v>
      </c>
      <c r="N126" s="259">
        <f>N90*'Project Information'!N75*N70/60</f>
        <v>0</v>
      </c>
      <c r="O126" s="259">
        <f>O90*'Project Information'!O75*O70/60</f>
        <v>0</v>
      </c>
      <c r="P126" s="259">
        <f>P90*'Project Information'!P75*P70/60</f>
        <v>0</v>
      </c>
      <c r="Q126" s="259">
        <f>Q90*'Project Information'!Q75*Q70/60</f>
        <v>0</v>
      </c>
      <c r="R126" s="259">
        <f>R90*'Project Information'!R75*R70/60</f>
        <v>2356.9300946766316</v>
      </c>
      <c r="S126" s="259">
        <f>S90*'Project Information'!S75*S70/60</f>
        <v>0</v>
      </c>
      <c r="T126" s="259">
        <f>T90*'Project Information'!T75*T70/60</f>
        <v>0</v>
      </c>
      <c r="U126" s="259">
        <f>U90*'Project Information'!U75*U70/60</f>
        <v>0</v>
      </c>
      <c r="V126" s="259">
        <f>V90*'Project Information'!V75*V70/60</f>
        <v>0</v>
      </c>
      <c r="W126" s="259">
        <f>W90*'Project Information'!W75*W70/60</f>
        <v>0</v>
      </c>
      <c r="X126" s="259">
        <f>X90*'Project Information'!X75*X70/60</f>
        <v>0</v>
      </c>
      <c r="Y126" s="259">
        <f>Y90*'Project Information'!Y75*Y70/60</f>
        <v>0</v>
      </c>
      <c r="Z126" s="259">
        <f>Z90*'Project Information'!Z75*Z70/60</f>
        <v>0</v>
      </c>
      <c r="AA126" s="259">
        <f>AA90*'Project Information'!AA75*AA70/60</f>
        <v>0</v>
      </c>
      <c r="AB126" s="259">
        <f>AB90*'Project Information'!AB75*AB70/60</f>
        <v>0</v>
      </c>
      <c r="AC126" s="259">
        <f>AC90*'Project Information'!AC75*AC70/60</f>
        <v>0</v>
      </c>
      <c r="AD126" s="259">
        <f>AD90*'Project Information'!AD75*AD70/60</f>
        <v>0</v>
      </c>
      <c r="AE126" s="259">
        <f>AE90*'Project Information'!AE75*AE70/60</f>
        <v>0</v>
      </c>
      <c r="AF126" s="54"/>
    </row>
    <row r="127" spans="1:32">
      <c r="A127" s="98">
        <f t="shared" si="37"/>
        <v>14437</v>
      </c>
      <c r="B127" s="28" t="str">
        <f t="shared" si="37"/>
        <v>Hartford Avenue over I-35</v>
      </c>
      <c r="C127" s="224">
        <f t="shared" si="36"/>
        <v>2357</v>
      </c>
      <c r="D127" s="28"/>
      <c r="E127" s="39"/>
      <c r="F127" s="83" t="s">
        <v>229</v>
      </c>
      <c r="G127" s="259">
        <f>G91*'Project Information'!G76*G71/60</f>
        <v>0</v>
      </c>
      <c r="H127" s="259">
        <f>H91*'Project Information'!H76*H71/60</f>
        <v>0</v>
      </c>
      <c r="I127" s="259">
        <f>I91*'Project Information'!I76*I71/60</f>
        <v>0</v>
      </c>
      <c r="J127" s="259">
        <f>J91*'Project Information'!J76*J71/60</f>
        <v>0</v>
      </c>
      <c r="K127" s="259">
        <f>K91*'Project Information'!K76*K71/60</f>
        <v>0</v>
      </c>
      <c r="L127" s="259">
        <f>L91*'Project Information'!L76*L71/60</f>
        <v>0</v>
      </c>
      <c r="M127" s="259">
        <f>M91*'Project Information'!M76*M71/60</f>
        <v>0</v>
      </c>
      <c r="N127" s="259">
        <f>N91*'Project Information'!N76*N71/60</f>
        <v>0</v>
      </c>
      <c r="O127" s="259">
        <f>O91*'Project Information'!O76*O71/60</f>
        <v>0</v>
      </c>
      <c r="P127" s="259">
        <f>P91*'Project Information'!P76*P71/60</f>
        <v>0</v>
      </c>
      <c r="Q127" s="259">
        <f>Q91*'Project Information'!Q76*Q71/60</f>
        <v>0</v>
      </c>
      <c r="R127" s="259">
        <f>R91*'Project Information'!R76*R71/60</f>
        <v>2356.9300946766316</v>
      </c>
      <c r="S127" s="259">
        <f>S91*'Project Information'!S76*S71/60</f>
        <v>0</v>
      </c>
      <c r="T127" s="259">
        <f>T91*'Project Information'!T76*T71/60</f>
        <v>0</v>
      </c>
      <c r="U127" s="259">
        <f>U91*'Project Information'!U76*U71/60</f>
        <v>0</v>
      </c>
      <c r="V127" s="259">
        <f>V91*'Project Information'!V76*V71/60</f>
        <v>0</v>
      </c>
      <c r="W127" s="259">
        <f>W91*'Project Information'!W76*W71/60</f>
        <v>0</v>
      </c>
      <c r="X127" s="259">
        <f>X91*'Project Information'!X76*X71/60</f>
        <v>0</v>
      </c>
      <c r="Y127" s="259">
        <f>Y91*'Project Information'!Y76*Y71/60</f>
        <v>0</v>
      </c>
      <c r="Z127" s="259">
        <f>Z91*'Project Information'!Z76*Z71/60</f>
        <v>0</v>
      </c>
      <c r="AA127" s="259">
        <f>AA91*'Project Information'!AA76*AA71/60</f>
        <v>0</v>
      </c>
      <c r="AB127" s="259">
        <f>AB91*'Project Information'!AB76*AB71/60</f>
        <v>0</v>
      </c>
      <c r="AC127" s="259">
        <f>AC91*'Project Information'!AC76*AC71/60</f>
        <v>0</v>
      </c>
      <c r="AD127" s="259">
        <f>AD91*'Project Information'!AD76*AD71/60</f>
        <v>0</v>
      </c>
      <c r="AE127" s="259">
        <f>AE91*'Project Information'!AE76*AE71/60</f>
        <v>0</v>
      </c>
      <c r="AF127" s="54"/>
    </row>
    <row r="128" spans="1:32">
      <c r="A128" s="98">
        <f t="shared" si="37"/>
        <v>15145</v>
      </c>
      <c r="B128" s="28" t="str">
        <f t="shared" si="37"/>
        <v>Coleman Road over I-35</v>
      </c>
      <c r="C128" s="224">
        <f t="shared" si="36"/>
        <v>2321</v>
      </c>
      <c r="D128" s="28"/>
      <c r="E128" s="39"/>
      <c r="F128" s="83" t="s">
        <v>229</v>
      </c>
      <c r="G128" s="259">
        <f>G92*'Project Information'!G77*G72/60</f>
        <v>0</v>
      </c>
      <c r="H128" s="259">
        <f>H92*'Project Information'!H77*H72/60</f>
        <v>0</v>
      </c>
      <c r="I128" s="259">
        <f>I92*'Project Information'!I77*I72/60</f>
        <v>0</v>
      </c>
      <c r="J128" s="259">
        <f>J92*'Project Information'!J77*J72/60</f>
        <v>0</v>
      </c>
      <c r="K128" s="259">
        <f>K92*'Project Information'!K77*K72/60</f>
        <v>0</v>
      </c>
      <c r="L128" s="259">
        <f>L92*'Project Information'!L77*L72/60</f>
        <v>0</v>
      </c>
      <c r="M128" s="259">
        <f>M92*'Project Information'!M77*M72/60</f>
        <v>0</v>
      </c>
      <c r="N128" s="259">
        <f>N92*'Project Information'!N77*N72/60</f>
        <v>0</v>
      </c>
      <c r="O128" s="259">
        <f>O92*'Project Information'!O77*O72/60</f>
        <v>0</v>
      </c>
      <c r="P128" s="259">
        <f>P92*'Project Information'!P77*P72/60</f>
        <v>0</v>
      </c>
      <c r="Q128" s="259">
        <f>Q92*'Project Information'!Q77*Q72/60</f>
        <v>0</v>
      </c>
      <c r="R128" s="259">
        <f>R92*'Project Information'!R77*R72/60</f>
        <v>2321.2190326360769</v>
      </c>
      <c r="S128" s="259">
        <f>S92*'Project Information'!S77*S72/60</f>
        <v>0</v>
      </c>
      <c r="T128" s="259">
        <f>T92*'Project Information'!T77*T72/60</f>
        <v>0</v>
      </c>
      <c r="U128" s="259">
        <f>U92*'Project Information'!U77*U72/60</f>
        <v>0</v>
      </c>
      <c r="V128" s="259">
        <f>V92*'Project Information'!V77*V72/60</f>
        <v>0</v>
      </c>
      <c r="W128" s="259">
        <f>W92*'Project Information'!W77*W72/60</f>
        <v>0</v>
      </c>
      <c r="X128" s="259">
        <f>X92*'Project Information'!X77*X72/60</f>
        <v>0</v>
      </c>
      <c r="Y128" s="259">
        <f>Y92*'Project Information'!Y77*Y72/60</f>
        <v>0</v>
      </c>
      <c r="Z128" s="259">
        <f>Z92*'Project Information'!Z77*Z72/60</f>
        <v>0</v>
      </c>
      <c r="AA128" s="259">
        <f>AA92*'Project Information'!AA77*AA72/60</f>
        <v>0</v>
      </c>
      <c r="AB128" s="259">
        <f>AB92*'Project Information'!AB77*AB72/60</f>
        <v>0</v>
      </c>
      <c r="AC128" s="259">
        <f>AC92*'Project Information'!AC77*AC72/60</f>
        <v>0</v>
      </c>
      <c r="AD128" s="259">
        <f>AD92*'Project Information'!AD77*AD72/60</f>
        <v>0</v>
      </c>
      <c r="AE128" s="259">
        <f>AE92*'Project Information'!AE77*AE72/60</f>
        <v>0</v>
      </c>
      <c r="AF128" s="54"/>
    </row>
    <row r="129" spans="1:32">
      <c r="A129" s="98">
        <f t="shared" si="37"/>
        <v>15146</v>
      </c>
      <c r="B129" s="28" t="str">
        <f t="shared" si="37"/>
        <v>Chrysler Avenue over I-35</v>
      </c>
      <c r="C129" s="224">
        <f t="shared" si="36"/>
        <v>2321</v>
      </c>
      <c r="D129" s="28"/>
      <c r="E129" s="39"/>
      <c r="F129" s="83" t="s">
        <v>229</v>
      </c>
      <c r="G129" s="259">
        <f>G93*'Project Information'!G78*G73/60</f>
        <v>0</v>
      </c>
      <c r="H129" s="259">
        <f>H93*'Project Information'!H78*H73/60</f>
        <v>0</v>
      </c>
      <c r="I129" s="259">
        <f>I93*'Project Information'!I78*I73/60</f>
        <v>0</v>
      </c>
      <c r="J129" s="259">
        <f>J93*'Project Information'!J78*J73/60</f>
        <v>0</v>
      </c>
      <c r="K129" s="259">
        <f>K93*'Project Information'!K78*K73/60</f>
        <v>0</v>
      </c>
      <c r="L129" s="259">
        <f>L93*'Project Information'!L78*L73/60</f>
        <v>0</v>
      </c>
      <c r="M129" s="259">
        <f>M93*'Project Information'!M78*M73/60</f>
        <v>0</v>
      </c>
      <c r="N129" s="259">
        <f>N93*'Project Information'!N78*N73/60</f>
        <v>0</v>
      </c>
      <c r="O129" s="259">
        <f>O93*'Project Information'!O78*O73/60</f>
        <v>0</v>
      </c>
      <c r="P129" s="259">
        <f>P93*'Project Information'!P78*P73/60</f>
        <v>0</v>
      </c>
      <c r="Q129" s="259">
        <f>Q93*'Project Information'!Q78*Q73/60</f>
        <v>0</v>
      </c>
      <c r="R129" s="259">
        <f>R93*'Project Information'!R78*R73/60</f>
        <v>2321.2190326360769</v>
      </c>
      <c r="S129" s="259">
        <f>S93*'Project Information'!S78*S73/60</f>
        <v>0</v>
      </c>
      <c r="T129" s="259">
        <f>T93*'Project Information'!T78*T73/60</f>
        <v>0</v>
      </c>
      <c r="U129" s="259">
        <f>U93*'Project Information'!U78*U73/60</f>
        <v>0</v>
      </c>
      <c r="V129" s="259">
        <f>V93*'Project Information'!V78*V73/60</f>
        <v>0</v>
      </c>
      <c r="W129" s="259">
        <f>W93*'Project Information'!W78*W73/60</f>
        <v>0</v>
      </c>
      <c r="X129" s="259">
        <f>X93*'Project Information'!X78*X73/60</f>
        <v>0</v>
      </c>
      <c r="Y129" s="259">
        <f>Y93*'Project Information'!Y78*Y73/60</f>
        <v>0</v>
      </c>
      <c r="Z129" s="259">
        <f>Z93*'Project Information'!Z78*Z73/60</f>
        <v>0</v>
      </c>
      <c r="AA129" s="259">
        <f>AA93*'Project Information'!AA78*AA73/60</f>
        <v>0</v>
      </c>
      <c r="AB129" s="259">
        <f>AB93*'Project Information'!AB78*AB73/60</f>
        <v>0</v>
      </c>
      <c r="AC129" s="259">
        <f>AC93*'Project Information'!AC78*AC73/60</f>
        <v>0</v>
      </c>
      <c r="AD129" s="259">
        <f>AD93*'Project Information'!AD78*AD73/60</f>
        <v>0</v>
      </c>
      <c r="AE129" s="259">
        <f>AE93*'Project Information'!AE78*AE73/60</f>
        <v>0</v>
      </c>
      <c r="AF129" s="54"/>
    </row>
    <row r="130" spans="1:32">
      <c r="A130" s="98">
        <f t="shared" si="37"/>
        <v>15147</v>
      </c>
      <c r="B130" s="28" t="str">
        <f t="shared" si="37"/>
        <v>Ferguson Avenue over I-35</v>
      </c>
      <c r="C130" s="224">
        <f t="shared" si="36"/>
        <v>2321</v>
      </c>
      <c r="D130" s="28"/>
      <c r="E130" s="39"/>
      <c r="F130" s="83" t="s">
        <v>229</v>
      </c>
      <c r="G130" s="259">
        <f>G94*'Project Information'!G79*G74/60</f>
        <v>0</v>
      </c>
      <c r="H130" s="259">
        <f>H94*'Project Information'!H79*H74/60</f>
        <v>0</v>
      </c>
      <c r="I130" s="259">
        <f>I94*'Project Information'!I79*I74/60</f>
        <v>0</v>
      </c>
      <c r="J130" s="259">
        <f>J94*'Project Information'!J79*J74/60</f>
        <v>0</v>
      </c>
      <c r="K130" s="259">
        <f>K94*'Project Information'!K79*K74/60</f>
        <v>0</v>
      </c>
      <c r="L130" s="259">
        <f>L94*'Project Information'!L79*L74/60</f>
        <v>0</v>
      </c>
      <c r="M130" s="259">
        <f>M94*'Project Information'!M79*M74/60</f>
        <v>0</v>
      </c>
      <c r="N130" s="259">
        <f>N94*'Project Information'!N79*N74/60</f>
        <v>0</v>
      </c>
      <c r="O130" s="259">
        <f>O94*'Project Information'!O79*O74/60</f>
        <v>0</v>
      </c>
      <c r="P130" s="259">
        <f>P94*'Project Information'!P79*P74/60</f>
        <v>0</v>
      </c>
      <c r="Q130" s="259">
        <f>Q94*'Project Information'!Q79*Q74/60</f>
        <v>0</v>
      </c>
      <c r="R130" s="259">
        <f>R94*'Project Information'!R79*R74/60</f>
        <v>2321.2190326360769</v>
      </c>
      <c r="S130" s="259">
        <f>S94*'Project Information'!S79*S74/60</f>
        <v>0</v>
      </c>
      <c r="T130" s="259">
        <f>T94*'Project Information'!T79*T74/60</f>
        <v>0</v>
      </c>
      <c r="U130" s="259">
        <f>U94*'Project Information'!U79*U74/60</f>
        <v>0</v>
      </c>
      <c r="V130" s="259">
        <f>V94*'Project Information'!V79*V74/60</f>
        <v>0</v>
      </c>
      <c r="W130" s="259">
        <f>W94*'Project Information'!W79*W74/60</f>
        <v>0</v>
      </c>
      <c r="X130" s="259">
        <f>X94*'Project Information'!X79*X74/60</f>
        <v>0</v>
      </c>
      <c r="Y130" s="259">
        <f>Y94*'Project Information'!Y79*Y74/60</f>
        <v>0</v>
      </c>
      <c r="Z130" s="259">
        <f>Z94*'Project Information'!Z79*Z74/60</f>
        <v>0</v>
      </c>
      <c r="AA130" s="259">
        <f>AA94*'Project Information'!AA79*AA74/60</f>
        <v>0</v>
      </c>
      <c r="AB130" s="259">
        <f>AB94*'Project Information'!AB79*AB74/60</f>
        <v>0</v>
      </c>
      <c r="AC130" s="259">
        <f>AC94*'Project Information'!AC79*AC74/60</f>
        <v>0</v>
      </c>
      <c r="AD130" s="259">
        <f>AD94*'Project Information'!AD79*AD74/60</f>
        <v>0</v>
      </c>
      <c r="AE130" s="259">
        <f>AE94*'Project Information'!AE79*AE74/60</f>
        <v>0</v>
      </c>
      <c r="AF130" s="54"/>
    </row>
    <row r="131" spans="1:32">
      <c r="A131" s="98">
        <f t="shared" si="37"/>
        <v>15149</v>
      </c>
      <c r="B131" s="28" t="str">
        <f t="shared" si="37"/>
        <v>Adobe Road over I-35</v>
      </c>
      <c r="C131" s="224">
        <f t="shared" si="36"/>
        <v>1607</v>
      </c>
      <c r="D131" s="28"/>
      <c r="E131" s="39"/>
      <c r="F131" s="83" t="s">
        <v>229</v>
      </c>
      <c r="G131" s="259">
        <f>G95*'Project Information'!G80*G75/60</f>
        <v>0</v>
      </c>
      <c r="H131" s="259">
        <f>H95*'Project Information'!H80*H75/60</f>
        <v>0</v>
      </c>
      <c r="I131" s="259">
        <f>I95*'Project Information'!I80*I75/60</f>
        <v>0</v>
      </c>
      <c r="J131" s="259">
        <f>J95*'Project Information'!J80*J75/60</f>
        <v>0</v>
      </c>
      <c r="K131" s="259">
        <f>K95*'Project Information'!K80*K75/60</f>
        <v>0</v>
      </c>
      <c r="L131" s="259">
        <f>L95*'Project Information'!L80*L75/60</f>
        <v>0</v>
      </c>
      <c r="M131" s="259">
        <f>M95*'Project Information'!M80*M75/60</f>
        <v>0</v>
      </c>
      <c r="N131" s="259">
        <f>N95*'Project Information'!N80*N75/60</f>
        <v>0</v>
      </c>
      <c r="O131" s="259">
        <f>O95*'Project Information'!O80*O75/60</f>
        <v>0</v>
      </c>
      <c r="P131" s="259">
        <f>P95*'Project Information'!P80*P75/60</f>
        <v>0</v>
      </c>
      <c r="Q131" s="259">
        <f>Q95*'Project Information'!Q80*Q75/60</f>
        <v>0</v>
      </c>
      <c r="R131" s="259">
        <f>R95*'Project Information'!R80*R75/60</f>
        <v>1606.9977918249763</v>
      </c>
      <c r="S131" s="259">
        <f>S95*'Project Information'!S80*S75/60</f>
        <v>0</v>
      </c>
      <c r="T131" s="259">
        <f>T95*'Project Information'!T80*T75/60</f>
        <v>0</v>
      </c>
      <c r="U131" s="259">
        <f>U95*'Project Information'!U80*U75/60</f>
        <v>0</v>
      </c>
      <c r="V131" s="259">
        <f>V95*'Project Information'!V80*V75/60</f>
        <v>0</v>
      </c>
      <c r="W131" s="259">
        <f>W95*'Project Information'!W80*W75/60</f>
        <v>0</v>
      </c>
      <c r="X131" s="259">
        <f>X95*'Project Information'!X80*X75/60</f>
        <v>0</v>
      </c>
      <c r="Y131" s="259">
        <f>Y95*'Project Information'!Y80*Y75/60</f>
        <v>0</v>
      </c>
      <c r="Z131" s="259">
        <f>Z95*'Project Information'!Z80*Z75/60</f>
        <v>0</v>
      </c>
      <c r="AA131" s="259">
        <f>AA95*'Project Information'!AA80*AA75/60</f>
        <v>0</v>
      </c>
      <c r="AB131" s="259">
        <f>AB95*'Project Information'!AB80*AB75/60</f>
        <v>0</v>
      </c>
      <c r="AC131" s="259">
        <f>AC95*'Project Information'!AC80*AC75/60</f>
        <v>0</v>
      </c>
      <c r="AD131" s="259">
        <f>AD95*'Project Information'!AD80*AD75/60</f>
        <v>0</v>
      </c>
      <c r="AE131" s="259">
        <f>AE95*'Project Information'!AE80*AE75/60</f>
        <v>0</v>
      </c>
      <c r="AF131" s="54"/>
    </row>
    <row r="132" spans="1:32">
      <c r="A132" s="99" t="s">
        <v>185</v>
      </c>
      <c r="B132" s="28"/>
      <c r="C132" s="239">
        <f>SUM(C124:C131)</f>
        <v>16486</v>
      </c>
      <c r="F132" s="83" t="s">
        <v>229</v>
      </c>
      <c r="G132" s="95">
        <f>SUM(G124:G131)</f>
        <v>0</v>
      </c>
      <c r="H132" s="95">
        <f t="shared" ref="H132:AE132" si="38">SUM(H124:H131)</f>
        <v>0</v>
      </c>
      <c r="I132" s="95">
        <f t="shared" si="38"/>
        <v>0</v>
      </c>
      <c r="J132" s="95">
        <f t="shared" si="38"/>
        <v>0</v>
      </c>
      <c r="K132" s="95">
        <f t="shared" si="38"/>
        <v>0</v>
      </c>
      <c r="L132" s="95">
        <f t="shared" si="38"/>
        <v>0</v>
      </c>
      <c r="M132" s="95">
        <f t="shared" si="38"/>
        <v>0</v>
      </c>
      <c r="N132" s="95">
        <f t="shared" si="38"/>
        <v>0</v>
      </c>
      <c r="O132" s="95">
        <f t="shared" si="38"/>
        <v>0</v>
      </c>
      <c r="P132" s="95">
        <f t="shared" si="38"/>
        <v>0</v>
      </c>
      <c r="Q132" s="95">
        <f t="shared" si="38"/>
        <v>0</v>
      </c>
      <c r="R132" s="95">
        <f t="shared" si="38"/>
        <v>16486.606975389568</v>
      </c>
      <c r="S132" s="95">
        <f t="shared" si="38"/>
        <v>0</v>
      </c>
      <c r="T132" s="95">
        <f t="shared" si="38"/>
        <v>0</v>
      </c>
      <c r="U132" s="95">
        <f t="shared" si="38"/>
        <v>0</v>
      </c>
      <c r="V132" s="95">
        <f t="shared" si="38"/>
        <v>0</v>
      </c>
      <c r="W132" s="95">
        <f t="shared" si="38"/>
        <v>0</v>
      </c>
      <c r="X132" s="95">
        <f t="shared" si="38"/>
        <v>0</v>
      </c>
      <c r="Y132" s="95">
        <f t="shared" si="38"/>
        <v>0</v>
      </c>
      <c r="Z132" s="95">
        <f t="shared" si="38"/>
        <v>0</v>
      </c>
      <c r="AA132" s="95">
        <f t="shared" si="38"/>
        <v>0</v>
      </c>
      <c r="AB132" s="95">
        <f t="shared" si="38"/>
        <v>0</v>
      </c>
      <c r="AC132" s="95">
        <f t="shared" si="38"/>
        <v>0</v>
      </c>
      <c r="AD132" s="95">
        <f t="shared" si="38"/>
        <v>0</v>
      </c>
      <c r="AE132" s="95">
        <f t="shared" si="38"/>
        <v>0</v>
      </c>
      <c r="AF132" s="54"/>
    </row>
    <row r="133" spans="1:32">
      <c r="A133" s="97" t="str">
        <f>A115</f>
        <v>Kay County Bridge Reconstructions</v>
      </c>
      <c r="B133" s="89"/>
      <c r="F133" s="83"/>
      <c r="G133" s="144"/>
      <c r="H133" s="144"/>
      <c r="I133" s="144"/>
      <c r="J133" s="144"/>
      <c r="K133" s="144"/>
      <c r="L133" s="144"/>
      <c r="M133" s="144"/>
      <c r="N133" s="144"/>
      <c r="O133" s="144"/>
      <c r="P133" s="144"/>
      <c r="Q133" s="144"/>
      <c r="R133" s="144"/>
      <c r="S133" s="144"/>
      <c r="T133" s="144"/>
      <c r="U133" s="144"/>
      <c r="V133" s="144"/>
      <c r="W133" s="144"/>
      <c r="X133" s="144"/>
      <c r="Y133" s="144"/>
      <c r="Z133" s="144"/>
      <c r="AA133" s="144"/>
      <c r="AB133" s="144"/>
      <c r="AC133" s="144"/>
      <c r="AD133" s="144"/>
      <c r="AE133" s="144"/>
      <c r="AF133" s="54"/>
    </row>
    <row r="134" spans="1:32">
      <c r="A134" s="98">
        <f>'Project Information'!$A$26</f>
        <v>14408</v>
      </c>
      <c r="B134" s="28" t="str">
        <f>'Project Information'!$B$26</f>
        <v>I-35 SB over US 60</v>
      </c>
      <c r="C134" s="224">
        <f>ROUND(SUM(G134:AE134),0)</f>
        <v>0</v>
      </c>
      <c r="D134" s="28"/>
      <c r="E134" s="39"/>
      <c r="F134" s="83" t="s">
        <v>229</v>
      </c>
      <c r="G134" s="259">
        <f>G98*'Project Information'!G83*G78/60</f>
        <v>0</v>
      </c>
      <c r="H134" s="259">
        <f>H98*'Project Information'!H83*H78/60</f>
        <v>0</v>
      </c>
      <c r="I134" s="259">
        <f>I98*'Project Information'!I83*I78/60</f>
        <v>0</v>
      </c>
      <c r="J134" s="259">
        <f>J98*'Project Information'!J83*J78/60</f>
        <v>0</v>
      </c>
      <c r="K134" s="259">
        <f>K98*'Project Information'!K83*K78/60</f>
        <v>0</v>
      </c>
      <c r="L134" s="259">
        <f>L98*'Project Information'!L83*L78/60</f>
        <v>0</v>
      </c>
      <c r="M134" s="259">
        <f>M98*'Project Information'!M83*M78/60</f>
        <v>0</v>
      </c>
      <c r="N134" s="259">
        <f>N98*'Project Information'!N83*N78/60</f>
        <v>0</v>
      </c>
      <c r="O134" s="259">
        <f>O98*'Project Information'!O83*O78/60</f>
        <v>0</v>
      </c>
      <c r="P134" s="259">
        <f>P98*'Project Information'!P83*P78/60</f>
        <v>0</v>
      </c>
      <c r="Q134" s="259">
        <f>Q98*'Project Information'!Q83*Q78/60</f>
        <v>0</v>
      </c>
      <c r="R134" s="259">
        <f>R98*'Project Information'!R83*R78/60</f>
        <v>0</v>
      </c>
      <c r="S134" s="259">
        <f>S98*'Project Information'!S83*S78/60</f>
        <v>0</v>
      </c>
      <c r="T134" s="259">
        <f>T98*'Project Information'!T83*T78/60</f>
        <v>0</v>
      </c>
      <c r="U134" s="259">
        <f>U98*'Project Information'!U83*U78/60</f>
        <v>0</v>
      </c>
      <c r="V134" s="259">
        <f>V98*'Project Information'!V83*V78/60</f>
        <v>0</v>
      </c>
      <c r="W134" s="259">
        <f>W98*'Project Information'!W83*W78/60</f>
        <v>0</v>
      </c>
      <c r="X134" s="259">
        <f>X98*'Project Information'!X83*X78/60</f>
        <v>0</v>
      </c>
      <c r="Y134" s="259">
        <f>Y98*'Project Information'!Y83*Y78/60</f>
        <v>0</v>
      </c>
      <c r="Z134" s="259">
        <f>Z98*'Project Information'!Z83*Z78/60</f>
        <v>0</v>
      </c>
      <c r="AA134" s="259">
        <f>AA98*'Project Information'!AA83*AA78/60</f>
        <v>0</v>
      </c>
      <c r="AB134" s="259">
        <f>AB98*'Project Information'!AB83*AB78/60</f>
        <v>0</v>
      </c>
      <c r="AC134" s="259">
        <f>AC98*'Project Information'!AC83*AC78/60</f>
        <v>0</v>
      </c>
      <c r="AD134" s="259">
        <f>AD98*'Project Information'!AD83*AD78/60</f>
        <v>0</v>
      </c>
      <c r="AE134" s="259">
        <f>AE98*'Project Information'!AE83*AE78/60</f>
        <v>0</v>
      </c>
      <c r="AF134" s="54"/>
    </row>
    <row r="135" spans="1:32">
      <c r="A135" s="98">
        <f>'Project Information'!$A$27</f>
        <v>14409</v>
      </c>
      <c r="B135" s="28" t="str">
        <f>'Project Information'!$B$27</f>
        <v>I-35 NB over US 60</v>
      </c>
      <c r="C135" s="224">
        <f>ROUND(SUM(G135:AE135),0)</f>
        <v>0</v>
      </c>
      <c r="D135" s="28"/>
      <c r="E135" s="39"/>
      <c r="F135" s="83" t="s">
        <v>229</v>
      </c>
      <c r="G135" s="259">
        <f>G99*'Project Information'!G84*G79/60</f>
        <v>0</v>
      </c>
      <c r="H135" s="259">
        <f>H99*'Project Information'!H84*H79/60</f>
        <v>0</v>
      </c>
      <c r="I135" s="259">
        <f>I99*'Project Information'!I84*I79/60</f>
        <v>0</v>
      </c>
      <c r="J135" s="259">
        <f>J99*'Project Information'!J84*J79/60</f>
        <v>0</v>
      </c>
      <c r="K135" s="259">
        <f>K99*'Project Information'!K84*K79/60</f>
        <v>0</v>
      </c>
      <c r="L135" s="259">
        <f>L99*'Project Information'!L84*L79/60</f>
        <v>0</v>
      </c>
      <c r="M135" s="259">
        <f>M99*'Project Information'!M84*M79/60</f>
        <v>0</v>
      </c>
      <c r="N135" s="259">
        <f>N99*'Project Information'!N84*N79/60</f>
        <v>0</v>
      </c>
      <c r="O135" s="259">
        <f>O99*'Project Information'!O84*O79/60</f>
        <v>0</v>
      </c>
      <c r="P135" s="259">
        <f>P99*'Project Information'!P84*P79/60</f>
        <v>0</v>
      </c>
      <c r="Q135" s="259">
        <f>Q99*'Project Information'!Q84*Q79/60</f>
        <v>0</v>
      </c>
      <c r="R135" s="259">
        <f>R99*'Project Information'!R84*R79/60</f>
        <v>0</v>
      </c>
      <c r="S135" s="259">
        <f>S99*'Project Information'!S84*S79/60</f>
        <v>0</v>
      </c>
      <c r="T135" s="259">
        <f>T99*'Project Information'!T84*T79/60</f>
        <v>0</v>
      </c>
      <c r="U135" s="259">
        <f>U99*'Project Information'!U84*U79/60</f>
        <v>0</v>
      </c>
      <c r="V135" s="259">
        <f>V99*'Project Information'!V84*V79/60</f>
        <v>0</v>
      </c>
      <c r="W135" s="259">
        <f>W99*'Project Information'!W84*W79/60</f>
        <v>0</v>
      </c>
      <c r="X135" s="259">
        <f>X99*'Project Information'!X84*X79/60</f>
        <v>0</v>
      </c>
      <c r="Y135" s="259">
        <f>Y99*'Project Information'!Y84*Y79/60</f>
        <v>0</v>
      </c>
      <c r="Z135" s="259">
        <f>Z99*'Project Information'!Z84*Z79/60</f>
        <v>0</v>
      </c>
      <c r="AA135" s="259">
        <f>AA99*'Project Information'!AA84*AA79/60</f>
        <v>0</v>
      </c>
      <c r="AB135" s="259">
        <f>AB99*'Project Information'!AB84*AB79/60</f>
        <v>0</v>
      </c>
      <c r="AC135" s="259">
        <f>AC99*'Project Information'!AC84*AC79/60</f>
        <v>0</v>
      </c>
      <c r="AD135" s="259">
        <f>AD99*'Project Information'!AD84*AD79/60</f>
        <v>0</v>
      </c>
      <c r="AE135" s="259">
        <f>AE99*'Project Information'!AE84*AE79/60</f>
        <v>0</v>
      </c>
      <c r="AF135" s="54"/>
    </row>
    <row r="136" spans="1:32">
      <c r="A136" s="99" t="s">
        <v>185</v>
      </c>
      <c r="B136" s="28"/>
      <c r="C136" s="239">
        <f>SUM(C134:C135)</f>
        <v>0</v>
      </c>
      <c r="F136" s="83" t="s">
        <v>229</v>
      </c>
      <c r="G136" s="95">
        <f>SUM(G134:G135)</f>
        <v>0</v>
      </c>
      <c r="H136" s="95">
        <f t="shared" ref="H136:AE136" si="39">SUM(H134:H135)</f>
        <v>0</v>
      </c>
      <c r="I136" s="95">
        <f t="shared" si="39"/>
        <v>0</v>
      </c>
      <c r="J136" s="95">
        <f t="shared" si="39"/>
        <v>0</v>
      </c>
      <c r="K136" s="95">
        <f t="shared" si="39"/>
        <v>0</v>
      </c>
      <c r="L136" s="95">
        <f t="shared" si="39"/>
        <v>0</v>
      </c>
      <c r="M136" s="95">
        <f t="shared" si="39"/>
        <v>0</v>
      </c>
      <c r="N136" s="95">
        <f t="shared" si="39"/>
        <v>0</v>
      </c>
      <c r="O136" s="95">
        <f t="shared" si="39"/>
        <v>0</v>
      </c>
      <c r="P136" s="95">
        <f t="shared" si="39"/>
        <v>0</v>
      </c>
      <c r="Q136" s="95">
        <f t="shared" si="39"/>
        <v>0</v>
      </c>
      <c r="R136" s="95">
        <f t="shared" si="39"/>
        <v>0</v>
      </c>
      <c r="S136" s="95">
        <f t="shared" si="39"/>
        <v>0</v>
      </c>
      <c r="T136" s="95">
        <f t="shared" si="39"/>
        <v>0</v>
      </c>
      <c r="U136" s="95">
        <f t="shared" si="39"/>
        <v>0</v>
      </c>
      <c r="V136" s="95">
        <f t="shared" si="39"/>
        <v>0</v>
      </c>
      <c r="W136" s="95">
        <f t="shared" si="39"/>
        <v>0</v>
      </c>
      <c r="X136" s="95">
        <f t="shared" si="39"/>
        <v>0</v>
      </c>
      <c r="Y136" s="95">
        <f t="shared" si="39"/>
        <v>0</v>
      </c>
      <c r="Z136" s="95">
        <f t="shared" si="39"/>
        <v>0</v>
      </c>
      <c r="AA136" s="95">
        <f t="shared" si="39"/>
        <v>0</v>
      </c>
      <c r="AB136" s="95">
        <f t="shared" si="39"/>
        <v>0</v>
      </c>
      <c r="AC136" s="95">
        <f t="shared" si="39"/>
        <v>0</v>
      </c>
      <c r="AD136" s="95">
        <f t="shared" si="39"/>
        <v>0</v>
      </c>
      <c r="AE136" s="95">
        <f t="shared" si="39"/>
        <v>0</v>
      </c>
      <c r="AF136" s="54"/>
    </row>
    <row r="137" spans="1:32">
      <c r="A137" s="100" t="s">
        <v>0</v>
      </c>
      <c r="C137" s="240">
        <f>SUM(C132,C136)</f>
        <v>16486</v>
      </c>
      <c r="F137" s="83" t="s">
        <v>229</v>
      </c>
      <c r="G137" s="96">
        <f>SUM(G132,G136)</f>
        <v>0</v>
      </c>
      <c r="H137" s="96">
        <f t="shared" ref="H137:AE137" si="40">SUM(H132,H136)</f>
        <v>0</v>
      </c>
      <c r="I137" s="96">
        <f t="shared" si="40"/>
        <v>0</v>
      </c>
      <c r="J137" s="96">
        <f t="shared" si="40"/>
        <v>0</v>
      </c>
      <c r="K137" s="96">
        <f t="shared" si="40"/>
        <v>0</v>
      </c>
      <c r="L137" s="96">
        <f t="shared" si="40"/>
        <v>0</v>
      </c>
      <c r="M137" s="96">
        <f t="shared" si="40"/>
        <v>0</v>
      </c>
      <c r="N137" s="96">
        <f t="shared" si="40"/>
        <v>0</v>
      </c>
      <c r="O137" s="96">
        <f t="shared" si="40"/>
        <v>0</v>
      </c>
      <c r="P137" s="96">
        <f t="shared" si="40"/>
        <v>0</v>
      </c>
      <c r="Q137" s="96">
        <f t="shared" si="40"/>
        <v>0</v>
      </c>
      <c r="R137" s="96">
        <f t="shared" si="40"/>
        <v>16486.606975389568</v>
      </c>
      <c r="S137" s="96">
        <f t="shared" si="40"/>
        <v>0</v>
      </c>
      <c r="T137" s="96">
        <f t="shared" si="40"/>
        <v>0</v>
      </c>
      <c r="U137" s="96">
        <f t="shared" si="40"/>
        <v>0</v>
      </c>
      <c r="V137" s="96">
        <f t="shared" si="40"/>
        <v>0</v>
      </c>
      <c r="W137" s="96">
        <f t="shared" si="40"/>
        <v>0</v>
      </c>
      <c r="X137" s="96">
        <f t="shared" si="40"/>
        <v>0</v>
      </c>
      <c r="Y137" s="96">
        <f t="shared" si="40"/>
        <v>0</v>
      </c>
      <c r="Z137" s="96">
        <f t="shared" si="40"/>
        <v>0</v>
      </c>
      <c r="AA137" s="96">
        <f t="shared" si="40"/>
        <v>0</v>
      </c>
      <c r="AB137" s="96">
        <f t="shared" si="40"/>
        <v>0</v>
      </c>
      <c r="AC137" s="96">
        <f t="shared" si="40"/>
        <v>0</v>
      </c>
      <c r="AD137" s="96">
        <f t="shared" si="40"/>
        <v>0</v>
      </c>
      <c r="AE137" s="96">
        <f t="shared" si="40"/>
        <v>0</v>
      </c>
      <c r="AF137" s="54"/>
    </row>
    <row r="138" spans="1:32">
      <c r="G138" s="26"/>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4"/>
      <c r="AF138" s="54"/>
    </row>
    <row r="139" spans="1:32" ht="18.75">
      <c r="A139" s="237" t="s">
        <v>220</v>
      </c>
      <c r="B139" s="238"/>
      <c r="C139" s="238"/>
      <c r="D139" s="238"/>
      <c r="E139" s="238"/>
      <c r="G139" s="54"/>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row>
    <row r="140" spans="1:32" ht="15.75">
      <c r="A140" s="169" t="s">
        <v>222</v>
      </c>
      <c r="B140" s="91"/>
      <c r="C140" s="91"/>
      <c r="D140" s="91"/>
      <c r="E140" s="91"/>
      <c r="G140" s="54"/>
      <c r="H140" s="54"/>
      <c r="I140" s="54"/>
      <c r="J140" s="54"/>
      <c r="K140" s="54"/>
      <c r="L140" s="54"/>
      <c r="M140" s="54"/>
      <c r="N140" s="54"/>
      <c r="O140" s="54"/>
      <c r="P140" s="54"/>
      <c r="Q140" s="54"/>
      <c r="R140" s="54"/>
      <c r="S140" s="54"/>
      <c r="T140" s="54"/>
      <c r="U140" s="54"/>
      <c r="V140" s="54"/>
      <c r="W140" s="54"/>
      <c r="X140" s="54"/>
      <c r="Y140" s="54"/>
      <c r="Z140" s="54"/>
      <c r="AA140" s="54"/>
      <c r="AB140" s="54"/>
      <c r="AC140" s="54"/>
      <c r="AD140" s="54"/>
      <c r="AE140" s="54"/>
      <c r="AF140" s="54"/>
    </row>
    <row r="141" spans="1:32" ht="15.75">
      <c r="A141" s="182"/>
      <c r="B141" s="11"/>
      <c r="C141" s="11"/>
      <c r="D141" s="11"/>
      <c r="E141" s="11"/>
      <c r="F141" s="11"/>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54"/>
    </row>
    <row r="142" spans="1:32">
      <c r="A142" s="29" t="s">
        <v>77</v>
      </c>
      <c r="B142" s="4" t="s">
        <v>78</v>
      </c>
      <c r="C142" s="301" t="s">
        <v>219</v>
      </c>
      <c r="D142" s="301"/>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row>
    <row r="143" spans="1:32">
      <c r="A143" s="29"/>
      <c r="B143" s="4"/>
      <c r="C143" s="252" t="s">
        <v>218</v>
      </c>
      <c r="D143" s="252" t="s">
        <v>189</v>
      </c>
      <c r="E143" s="252"/>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c r="AE143" s="54"/>
      <c r="AF143" s="54"/>
    </row>
    <row r="144" spans="1:32">
      <c r="A144" s="97" t="str">
        <f>A123</f>
        <v>Kay County Bridge Raises</v>
      </c>
      <c r="B144" s="89"/>
      <c r="C144" s="38" t="s">
        <v>221</v>
      </c>
      <c r="D144" s="38" t="s">
        <v>221</v>
      </c>
      <c r="E144" s="38"/>
      <c r="G144" s="26"/>
      <c r="H144" s="54"/>
      <c r="I144" s="54"/>
      <c r="J144" s="54"/>
      <c r="K144" s="54"/>
      <c r="L144" s="54"/>
      <c r="M144" s="54"/>
      <c r="N144" s="54"/>
      <c r="O144" s="54"/>
      <c r="P144" s="54"/>
      <c r="Q144" s="54"/>
      <c r="R144" s="54"/>
      <c r="S144" s="54"/>
      <c r="T144" s="54"/>
      <c r="U144" s="54"/>
      <c r="V144" s="54"/>
      <c r="W144" s="54"/>
      <c r="X144" s="54"/>
      <c r="Y144" s="54"/>
      <c r="Z144" s="54"/>
      <c r="AA144" s="54"/>
      <c r="AB144" s="54"/>
      <c r="AC144" s="54"/>
      <c r="AD144" s="54"/>
      <c r="AE144" s="54"/>
      <c r="AF144" s="54"/>
    </row>
    <row r="145" spans="1:32">
      <c r="A145" s="98">
        <f>A124</f>
        <v>14155</v>
      </c>
      <c r="B145" s="28" t="str">
        <f>B124</f>
        <v>Indian Road over I-35</v>
      </c>
      <c r="C145" s="9">
        <f>'Project Information'!C152</f>
        <v>2023</v>
      </c>
      <c r="D145" s="9">
        <f>'Project Information'!E152</f>
        <v>2028</v>
      </c>
      <c r="F145" s="115"/>
      <c r="G145" s="241">
        <f>IF($C145&lt;=G$19,IF($D145&lt;=G$19,1,'Project Information'!$D152),0)</f>
        <v>0</v>
      </c>
      <c r="H145" s="241">
        <f>IF($C145&lt;=H$19,IF($D145&lt;=H$19,1,'Project Information'!$D152),0)</f>
        <v>0</v>
      </c>
      <c r="I145" s="241">
        <f>IF($C145&lt;=I$19,IF($D145&lt;=I$19,1,'Project Information'!$D152),0)</f>
        <v>0</v>
      </c>
      <c r="J145" s="241">
        <f>IF($C145&lt;=J$19,IF($D145&lt;=J$19,1,'Project Information'!$D152),0)</f>
        <v>0</v>
      </c>
      <c r="K145" s="241">
        <f>IF($C145&lt;=K$19,IF($D145&lt;=K$19,1,'Project Information'!$D152),0)</f>
        <v>0</v>
      </c>
      <c r="L145" s="241">
        <f>IF($C145&lt;=L$19,IF($D145&lt;=L$19,1,'Project Information'!$D152),0)</f>
        <v>0</v>
      </c>
      <c r="M145" s="241">
        <f>IF($C145&lt;=M$19,IF($D145&lt;=M$19,1,'Project Information'!$D152),0)</f>
        <v>0.5</v>
      </c>
      <c r="N145" s="241">
        <f>IF($C145&lt;=N$19,IF($D145&lt;=N$19,1,'Project Information'!$D152),0)</f>
        <v>0.5</v>
      </c>
      <c r="O145" s="241">
        <f>IF($C145&lt;=O$19,IF($D145&lt;=O$19,1,'Project Information'!$D152),0)</f>
        <v>0.5</v>
      </c>
      <c r="P145" s="241">
        <f>IF($C145&lt;=P$19,IF($D145&lt;=P$19,1,'Project Information'!$D152),0)</f>
        <v>0.5</v>
      </c>
      <c r="Q145" s="241">
        <f>IF($C145&lt;=Q$19,IF($D145&lt;=Q$19,1,'Project Information'!$D152),0)</f>
        <v>0.5</v>
      </c>
      <c r="R145" s="241">
        <f>IF($C145&lt;=R$19,IF($D145&lt;=R$19,1,'Project Information'!$D152),0)</f>
        <v>1</v>
      </c>
      <c r="S145" s="241">
        <f>IF($C145&lt;=S$19,IF($D145&lt;=S$19,1,'Project Information'!$D152),0)</f>
        <v>1</v>
      </c>
      <c r="T145" s="241">
        <f>IF($C145&lt;=T$19,IF($D145&lt;=T$19,1,'Project Information'!$D152),0)</f>
        <v>1</v>
      </c>
      <c r="U145" s="241">
        <f>IF($C145&lt;=U$19,IF($D145&lt;=U$19,1,'Project Information'!$D152),0)</f>
        <v>1</v>
      </c>
      <c r="V145" s="241">
        <f>IF($C145&lt;=V$19,IF($D145&lt;=V$19,1,'Project Information'!$D152),0)</f>
        <v>1</v>
      </c>
      <c r="W145" s="241">
        <f>IF($C145&lt;=W$19,IF($D145&lt;=W$19,1,'Project Information'!$D152),0)</f>
        <v>1</v>
      </c>
      <c r="X145" s="241">
        <f>IF($C145&lt;=X$19,IF($D145&lt;=X$19,1,'Project Information'!$D152),0)</f>
        <v>1</v>
      </c>
      <c r="Y145" s="241">
        <f>IF($C145&lt;=Y$19,IF($D145&lt;=Y$19,1,'Project Information'!$D152),0)</f>
        <v>1</v>
      </c>
      <c r="Z145" s="241">
        <f>IF($C145&lt;=Z$19,IF($D145&lt;=Z$19,1,'Project Information'!$D152),0)</f>
        <v>1</v>
      </c>
      <c r="AA145" s="241">
        <f>IF($C145&lt;=AA$19,IF($D145&lt;=AA$19,1,'Project Information'!$D152),0)</f>
        <v>1</v>
      </c>
      <c r="AB145" s="241">
        <f>IF($C145&lt;=AB$19,IF($D145&lt;=AB$19,1,'Project Information'!$D152),0)</f>
        <v>1</v>
      </c>
      <c r="AC145" s="241">
        <f>IF($C145&lt;=AC$19,IF($D145&lt;=AC$19,1,'Project Information'!$D152),0)</f>
        <v>1</v>
      </c>
      <c r="AD145" s="241">
        <f>IF($C145&lt;=AD$19,IF($D145&lt;=AD$19,1,'Project Information'!$D152),0)</f>
        <v>1</v>
      </c>
      <c r="AE145" s="241">
        <f>IF($C145&lt;=AE$19,IF($D145&lt;=AE$19,1,'Project Information'!$D152),0)</f>
        <v>1</v>
      </c>
      <c r="AF145" s="54"/>
    </row>
    <row r="146" spans="1:32">
      <c r="A146" s="98">
        <f t="shared" ref="A146:B152" si="41">A125</f>
        <v>14429</v>
      </c>
      <c r="B146" s="28" t="str">
        <f t="shared" si="41"/>
        <v>North Avenue over I-35</v>
      </c>
      <c r="C146" s="9">
        <f>'Project Information'!C153</f>
        <v>2023</v>
      </c>
      <c r="D146" s="9">
        <f>'Project Information'!E153</f>
        <v>2028</v>
      </c>
      <c r="F146" s="115"/>
      <c r="G146" s="241">
        <f>IF($C146&lt;=G$19,IF($D146&lt;=G$19,1,'Project Information'!$D153),0)</f>
        <v>0</v>
      </c>
      <c r="H146" s="241">
        <f>IF($C146&lt;=H$19,IF($D146&lt;=H$19,1,'Project Information'!$D153),0)</f>
        <v>0</v>
      </c>
      <c r="I146" s="241">
        <f>IF($C146&lt;=I$19,IF($D146&lt;=I$19,1,'Project Information'!$D153),0)</f>
        <v>0</v>
      </c>
      <c r="J146" s="241">
        <f>IF($C146&lt;=J$19,IF($D146&lt;=J$19,1,'Project Information'!$D153),0)</f>
        <v>0</v>
      </c>
      <c r="K146" s="241">
        <f>IF($C146&lt;=K$19,IF($D146&lt;=K$19,1,'Project Information'!$D153),0)</f>
        <v>0</v>
      </c>
      <c r="L146" s="241">
        <f>IF($C146&lt;=L$19,IF($D146&lt;=L$19,1,'Project Information'!$D153),0)</f>
        <v>0</v>
      </c>
      <c r="M146" s="241">
        <f>IF($C146&lt;=M$19,IF($D146&lt;=M$19,1,'Project Information'!$D153),0)</f>
        <v>0.5</v>
      </c>
      <c r="N146" s="241">
        <f>IF($C146&lt;=N$19,IF($D146&lt;=N$19,1,'Project Information'!$D153),0)</f>
        <v>0.5</v>
      </c>
      <c r="O146" s="241">
        <f>IF($C146&lt;=O$19,IF($D146&lt;=O$19,1,'Project Information'!$D153),0)</f>
        <v>0.5</v>
      </c>
      <c r="P146" s="241">
        <f>IF($C146&lt;=P$19,IF($D146&lt;=P$19,1,'Project Information'!$D153),0)</f>
        <v>0.5</v>
      </c>
      <c r="Q146" s="241">
        <f>IF($C146&lt;=Q$19,IF($D146&lt;=Q$19,1,'Project Information'!$D153),0)</f>
        <v>0.5</v>
      </c>
      <c r="R146" s="241">
        <f>IF($C146&lt;=R$19,IF($D146&lt;=R$19,1,'Project Information'!$D153),0)</f>
        <v>1</v>
      </c>
      <c r="S146" s="241">
        <f>IF($C146&lt;=S$19,IF($D146&lt;=S$19,1,'Project Information'!$D153),0)</f>
        <v>1</v>
      </c>
      <c r="T146" s="241">
        <f>IF($C146&lt;=T$19,IF($D146&lt;=T$19,1,'Project Information'!$D153),0)</f>
        <v>1</v>
      </c>
      <c r="U146" s="241">
        <f>IF($C146&lt;=U$19,IF($D146&lt;=U$19,1,'Project Information'!$D153),0)</f>
        <v>1</v>
      </c>
      <c r="V146" s="241">
        <f>IF($C146&lt;=V$19,IF($D146&lt;=V$19,1,'Project Information'!$D153),0)</f>
        <v>1</v>
      </c>
      <c r="W146" s="241">
        <f>IF($C146&lt;=W$19,IF($D146&lt;=W$19,1,'Project Information'!$D153),0)</f>
        <v>1</v>
      </c>
      <c r="X146" s="241">
        <f>IF($C146&lt;=X$19,IF($D146&lt;=X$19,1,'Project Information'!$D153),0)</f>
        <v>1</v>
      </c>
      <c r="Y146" s="241">
        <f>IF($C146&lt;=Y$19,IF($D146&lt;=Y$19,1,'Project Information'!$D153),0)</f>
        <v>1</v>
      </c>
      <c r="Z146" s="241">
        <f>IF($C146&lt;=Z$19,IF($D146&lt;=Z$19,1,'Project Information'!$D153),0)</f>
        <v>1</v>
      </c>
      <c r="AA146" s="241">
        <f>IF($C146&lt;=AA$19,IF($D146&lt;=AA$19,1,'Project Information'!$D153),0)</f>
        <v>1</v>
      </c>
      <c r="AB146" s="241">
        <f>IF($C146&lt;=AB$19,IF($D146&lt;=AB$19,1,'Project Information'!$D153),0)</f>
        <v>1</v>
      </c>
      <c r="AC146" s="241">
        <f>IF($C146&lt;=AC$19,IF($D146&lt;=AC$19,1,'Project Information'!$D153),0)</f>
        <v>1</v>
      </c>
      <c r="AD146" s="241">
        <f>IF($C146&lt;=AD$19,IF($D146&lt;=AD$19,1,'Project Information'!$D153),0)</f>
        <v>1</v>
      </c>
      <c r="AE146" s="241">
        <f>IF($C146&lt;=AE$19,IF($D146&lt;=AE$19,1,'Project Information'!$D153),0)</f>
        <v>1</v>
      </c>
      <c r="AF146" s="54"/>
    </row>
    <row r="147" spans="1:32">
      <c r="A147" s="98">
        <f t="shared" si="41"/>
        <v>14435</v>
      </c>
      <c r="B147" s="28" t="str">
        <f t="shared" si="41"/>
        <v>Highland Avenue over I-35</v>
      </c>
      <c r="C147" s="9">
        <f>'Project Information'!C154</f>
        <v>2023</v>
      </c>
      <c r="D147" s="9">
        <f>'Project Information'!E154</f>
        <v>2028</v>
      </c>
      <c r="F147" s="115"/>
      <c r="G147" s="241">
        <f>IF($C147&lt;=G$19,IF($D147&lt;=G$19,1,'Project Information'!$D154),0)</f>
        <v>0</v>
      </c>
      <c r="H147" s="241">
        <f>IF($C147&lt;=H$19,IF($D147&lt;=H$19,1,'Project Information'!$D154),0)</f>
        <v>0</v>
      </c>
      <c r="I147" s="241">
        <f>IF($C147&lt;=I$19,IF($D147&lt;=I$19,1,'Project Information'!$D154),0)</f>
        <v>0</v>
      </c>
      <c r="J147" s="241">
        <f>IF($C147&lt;=J$19,IF($D147&lt;=J$19,1,'Project Information'!$D154),0)</f>
        <v>0</v>
      </c>
      <c r="K147" s="241">
        <f>IF($C147&lt;=K$19,IF($D147&lt;=K$19,1,'Project Information'!$D154),0)</f>
        <v>0</v>
      </c>
      <c r="L147" s="241">
        <f>IF($C147&lt;=L$19,IF($D147&lt;=L$19,1,'Project Information'!$D154),0)</f>
        <v>0</v>
      </c>
      <c r="M147" s="241">
        <f>IF($C147&lt;=M$19,IF($D147&lt;=M$19,1,'Project Information'!$D154),0)</f>
        <v>0.5</v>
      </c>
      <c r="N147" s="241">
        <f>IF($C147&lt;=N$19,IF($D147&lt;=N$19,1,'Project Information'!$D154),0)</f>
        <v>0.5</v>
      </c>
      <c r="O147" s="241">
        <f>IF($C147&lt;=O$19,IF($D147&lt;=O$19,1,'Project Information'!$D154),0)</f>
        <v>0.5</v>
      </c>
      <c r="P147" s="241">
        <f>IF($C147&lt;=P$19,IF($D147&lt;=P$19,1,'Project Information'!$D154),0)</f>
        <v>0.5</v>
      </c>
      <c r="Q147" s="241">
        <f>IF($C147&lt;=Q$19,IF($D147&lt;=Q$19,1,'Project Information'!$D154),0)</f>
        <v>0.5</v>
      </c>
      <c r="R147" s="241">
        <f>IF($C147&lt;=R$19,IF($D147&lt;=R$19,1,'Project Information'!$D154),0)</f>
        <v>1</v>
      </c>
      <c r="S147" s="241">
        <f>IF($C147&lt;=S$19,IF($D147&lt;=S$19,1,'Project Information'!$D154),0)</f>
        <v>1</v>
      </c>
      <c r="T147" s="241">
        <f>IF($C147&lt;=T$19,IF($D147&lt;=T$19,1,'Project Information'!$D154),0)</f>
        <v>1</v>
      </c>
      <c r="U147" s="241">
        <f>IF($C147&lt;=U$19,IF($D147&lt;=U$19,1,'Project Information'!$D154),0)</f>
        <v>1</v>
      </c>
      <c r="V147" s="241">
        <f>IF($C147&lt;=V$19,IF($D147&lt;=V$19,1,'Project Information'!$D154),0)</f>
        <v>1</v>
      </c>
      <c r="W147" s="241">
        <f>IF($C147&lt;=W$19,IF($D147&lt;=W$19,1,'Project Information'!$D154),0)</f>
        <v>1</v>
      </c>
      <c r="X147" s="241">
        <f>IF($C147&lt;=X$19,IF($D147&lt;=X$19,1,'Project Information'!$D154),0)</f>
        <v>1</v>
      </c>
      <c r="Y147" s="241">
        <f>IF($C147&lt;=Y$19,IF($D147&lt;=Y$19,1,'Project Information'!$D154),0)</f>
        <v>1</v>
      </c>
      <c r="Z147" s="241">
        <f>IF($C147&lt;=Z$19,IF($D147&lt;=Z$19,1,'Project Information'!$D154),0)</f>
        <v>1</v>
      </c>
      <c r="AA147" s="241">
        <f>IF($C147&lt;=AA$19,IF($D147&lt;=AA$19,1,'Project Information'!$D154),0)</f>
        <v>1</v>
      </c>
      <c r="AB147" s="241">
        <f>IF($C147&lt;=AB$19,IF($D147&lt;=AB$19,1,'Project Information'!$D154),0)</f>
        <v>1</v>
      </c>
      <c r="AC147" s="241">
        <f>IF($C147&lt;=AC$19,IF($D147&lt;=AC$19,1,'Project Information'!$D154),0)</f>
        <v>1</v>
      </c>
      <c r="AD147" s="241">
        <f>IF($C147&lt;=AD$19,IF($D147&lt;=AD$19,1,'Project Information'!$D154),0)</f>
        <v>1</v>
      </c>
      <c r="AE147" s="241">
        <f>IF($C147&lt;=AE$19,IF($D147&lt;=AE$19,1,'Project Information'!$D154),0)</f>
        <v>1</v>
      </c>
      <c r="AF147" s="54"/>
    </row>
    <row r="148" spans="1:32">
      <c r="A148" s="98">
        <f t="shared" si="41"/>
        <v>14437</v>
      </c>
      <c r="B148" s="28" t="str">
        <f t="shared" si="41"/>
        <v>Hartford Avenue over I-35</v>
      </c>
      <c r="C148" s="9">
        <f>'Project Information'!C155</f>
        <v>2023</v>
      </c>
      <c r="D148" s="9">
        <f>'Project Information'!E155</f>
        <v>2028</v>
      </c>
      <c r="F148" s="115"/>
      <c r="G148" s="241">
        <f>IF($C148&lt;=G$19,IF($D148&lt;=G$19,1,'Project Information'!$D155),0)</f>
        <v>0</v>
      </c>
      <c r="H148" s="241">
        <f>IF($C148&lt;=H$19,IF($D148&lt;=H$19,1,'Project Information'!$D155),0)</f>
        <v>0</v>
      </c>
      <c r="I148" s="241">
        <f>IF($C148&lt;=I$19,IF($D148&lt;=I$19,1,'Project Information'!$D155),0)</f>
        <v>0</v>
      </c>
      <c r="J148" s="241">
        <f>IF($C148&lt;=J$19,IF($D148&lt;=J$19,1,'Project Information'!$D155),0)</f>
        <v>0</v>
      </c>
      <c r="K148" s="241">
        <f>IF($C148&lt;=K$19,IF($D148&lt;=K$19,1,'Project Information'!$D155),0)</f>
        <v>0</v>
      </c>
      <c r="L148" s="241">
        <f>IF($C148&lt;=L$19,IF($D148&lt;=L$19,1,'Project Information'!$D155),0)</f>
        <v>0</v>
      </c>
      <c r="M148" s="241">
        <f>IF($C148&lt;=M$19,IF($D148&lt;=M$19,1,'Project Information'!$D155),0)</f>
        <v>0.5</v>
      </c>
      <c r="N148" s="241">
        <f>IF($C148&lt;=N$19,IF($D148&lt;=N$19,1,'Project Information'!$D155),0)</f>
        <v>0.5</v>
      </c>
      <c r="O148" s="241">
        <f>IF($C148&lt;=O$19,IF($D148&lt;=O$19,1,'Project Information'!$D155),0)</f>
        <v>0.5</v>
      </c>
      <c r="P148" s="241">
        <f>IF($C148&lt;=P$19,IF($D148&lt;=P$19,1,'Project Information'!$D155),0)</f>
        <v>0.5</v>
      </c>
      <c r="Q148" s="241">
        <f>IF($C148&lt;=Q$19,IF($D148&lt;=Q$19,1,'Project Information'!$D155),0)</f>
        <v>0.5</v>
      </c>
      <c r="R148" s="241">
        <f>IF($C148&lt;=R$19,IF($D148&lt;=R$19,1,'Project Information'!$D155),0)</f>
        <v>1</v>
      </c>
      <c r="S148" s="241">
        <f>IF($C148&lt;=S$19,IF($D148&lt;=S$19,1,'Project Information'!$D155),0)</f>
        <v>1</v>
      </c>
      <c r="T148" s="241">
        <f>IF($C148&lt;=T$19,IF($D148&lt;=T$19,1,'Project Information'!$D155),0)</f>
        <v>1</v>
      </c>
      <c r="U148" s="241">
        <f>IF($C148&lt;=U$19,IF($D148&lt;=U$19,1,'Project Information'!$D155),0)</f>
        <v>1</v>
      </c>
      <c r="V148" s="241">
        <f>IF($C148&lt;=V$19,IF($D148&lt;=V$19,1,'Project Information'!$D155),0)</f>
        <v>1</v>
      </c>
      <c r="W148" s="241">
        <f>IF($C148&lt;=W$19,IF($D148&lt;=W$19,1,'Project Information'!$D155),0)</f>
        <v>1</v>
      </c>
      <c r="X148" s="241">
        <f>IF($C148&lt;=X$19,IF($D148&lt;=X$19,1,'Project Information'!$D155),0)</f>
        <v>1</v>
      </c>
      <c r="Y148" s="241">
        <f>IF($C148&lt;=Y$19,IF($D148&lt;=Y$19,1,'Project Information'!$D155),0)</f>
        <v>1</v>
      </c>
      <c r="Z148" s="241">
        <f>IF($C148&lt;=Z$19,IF($D148&lt;=Z$19,1,'Project Information'!$D155),0)</f>
        <v>1</v>
      </c>
      <c r="AA148" s="241">
        <f>IF($C148&lt;=AA$19,IF($D148&lt;=AA$19,1,'Project Information'!$D155),0)</f>
        <v>1</v>
      </c>
      <c r="AB148" s="241">
        <f>IF($C148&lt;=AB$19,IF($D148&lt;=AB$19,1,'Project Information'!$D155),0)</f>
        <v>1</v>
      </c>
      <c r="AC148" s="241">
        <f>IF($C148&lt;=AC$19,IF($D148&lt;=AC$19,1,'Project Information'!$D155),0)</f>
        <v>1</v>
      </c>
      <c r="AD148" s="241">
        <f>IF($C148&lt;=AD$19,IF($D148&lt;=AD$19,1,'Project Information'!$D155),0)</f>
        <v>1</v>
      </c>
      <c r="AE148" s="241">
        <f>IF($C148&lt;=AE$19,IF($D148&lt;=AE$19,1,'Project Information'!$D155),0)</f>
        <v>1</v>
      </c>
      <c r="AF148" s="54"/>
    </row>
    <row r="149" spans="1:32">
      <c r="A149" s="98">
        <f t="shared" si="41"/>
        <v>15145</v>
      </c>
      <c r="B149" s="28" t="str">
        <f t="shared" si="41"/>
        <v>Coleman Road over I-35</v>
      </c>
      <c r="C149" s="9">
        <f>'Project Information'!C156</f>
        <v>2023</v>
      </c>
      <c r="D149" s="9">
        <f>'Project Information'!E156</f>
        <v>2028</v>
      </c>
      <c r="F149" s="115"/>
      <c r="G149" s="241">
        <f>IF($C149&lt;=G$19,IF($D149&lt;=G$19,1,'Project Information'!$D156),0)</f>
        <v>0</v>
      </c>
      <c r="H149" s="241">
        <f>IF($C149&lt;=H$19,IF($D149&lt;=H$19,1,'Project Information'!$D156),0)</f>
        <v>0</v>
      </c>
      <c r="I149" s="241">
        <f>IF($C149&lt;=I$19,IF($D149&lt;=I$19,1,'Project Information'!$D156),0)</f>
        <v>0</v>
      </c>
      <c r="J149" s="241">
        <f>IF($C149&lt;=J$19,IF($D149&lt;=J$19,1,'Project Information'!$D156),0)</f>
        <v>0</v>
      </c>
      <c r="K149" s="241">
        <f>IF($C149&lt;=K$19,IF($D149&lt;=K$19,1,'Project Information'!$D156),0)</f>
        <v>0</v>
      </c>
      <c r="L149" s="241">
        <f>IF($C149&lt;=L$19,IF($D149&lt;=L$19,1,'Project Information'!$D156),0)</f>
        <v>0</v>
      </c>
      <c r="M149" s="241">
        <f>IF($C149&lt;=M$19,IF($D149&lt;=M$19,1,'Project Information'!$D156),0)</f>
        <v>0.5</v>
      </c>
      <c r="N149" s="241">
        <f>IF($C149&lt;=N$19,IF($D149&lt;=N$19,1,'Project Information'!$D156),0)</f>
        <v>0.5</v>
      </c>
      <c r="O149" s="241">
        <f>IF($C149&lt;=O$19,IF($D149&lt;=O$19,1,'Project Information'!$D156),0)</f>
        <v>0.5</v>
      </c>
      <c r="P149" s="241">
        <f>IF($C149&lt;=P$19,IF($D149&lt;=P$19,1,'Project Information'!$D156),0)</f>
        <v>0.5</v>
      </c>
      <c r="Q149" s="241">
        <f>IF($C149&lt;=Q$19,IF($D149&lt;=Q$19,1,'Project Information'!$D156),0)</f>
        <v>0.5</v>
      </c>
      <c r="R149" s="241">
        <f>IF($C149&lt;=R$19,IF($D149&lt;=R$19,1,'Project Information'!$D156),0)</f>
        <v>1</v>
      </c>
      <c r="S149" s="241">
        <f>IF($C149&lt;=S$19,IF($D149&lt;=S$19,1,'Project Information'!$D156),0)</f>
        <v>1</v>
      </c>
      <c r="T149" s="241">
        <f>IF($C149&lt;=T$19,IF($D149&lt;=T$19,1,'Project Information'!$D156),0)</f>
        <v>1</v>
      </c>
      <c r="U149" s="241">
        <f>IF($C149&lt;=U$19,IF($D149&lt;=U$19,1,'Project Information'!$D156),0)</f>
        <v>1</v>
      </c>
      <c r="V149" s="241">
        <f>IF($C149&lt;=V$19,IF($D149&lt;=V$19,1,'Project Information'!$D156),0)</f>
        <v>1</v>
      </c>
      <c r="W149" s="241">
        <f>IF($C149&lt;=W$19,IF($D149&lt;=W$19,1,'Project Information'!$D156),0)</f>
        <v>1</v>
      </c>
      <c r="X149" s="241">
        <f>IF($C149&lt;=X$19,IF($D149&lt;=X$19,1,'Project Information'!$D156),0)</f>
        <v>1</v>
      </c>
      <c r="Y149" s="241">
        <f>IF($C149&lt;=Y$19,IF($D149&lt;=Y$19,1,'Project Information'!$D156),0)</f>
        <v>1</v>
      </c>
      <c r="Z149" s="241">
        <f>IF($C149&lt;=Z$19,IF($D149&lt;=Z$19,1,'Project Information'!$D156),0)</f>
        <v>1</v>
      </c>
      <c r="AA149" s="241">
        <f>IF($C149&lt;=AA$19,IF($D149&lt;=AA$19,1,'Project Information'!$D156),0)</f>
        <v>1</v>
      </c>
      <c r="AB149" s="241">
        <f>IF($C149&lt;=AB$19,IF($D149&lt;=AB$19,1,'Project Information'!$D156),0)</f>
        <v>1</v>
      </c>
      <c r="AC149" s="241">
        <f>IF($C149&lt;=AC$19,IF($D149&lt;=AC$19,1,'Project Information'!$D156),0)</f>
        <v>1</v>
      </c>
      <c r="AD149" s="241">
        <f>IF($C149&lt;=AD$19,IF($D149&lt;=AD$19,1,'Project Information'!$D156),0)</f>
        <v>1</v>
      </c>
      <c r="AE149" s="241">
        <f>IF($C149&lt;=AE$19,IF($D149&lt;=AE$19,1,'Project Information'!$D156),0)</f>
        <v>1</v>
      </c>
      <c r="AF149" s="54"/>
    </row>
    <row r="150" spans="1:32">
      <c r="A150" s="98">
        <f t="shared" si="41"/>
        <v>15146</v>
      </c>
      <c r="B150" s="28" t="str">
        <f t="shared" si="41"/>
        <v>Chrysler Avenue over I-35</v>
      </c>
      <c r="C150" s="9">
        <f>'Project Information'!C157</f>
        <v>2023</v>
      </c>
      <c r="D150" s="9">
        <f>'Project Information'!E157</f>
        <v>2028</v>
      </c>
      <c r="F150" s="115"/>
      <c r="G150" s="241">
        <f>IF($C150&lt;=G$19,IF($D150&lt;=G$19,1,'Project Information'!$D157),0)</f>
        <v>0</v>
      </c>
      <c r="H150" s="241">
        <f>IF($C150&lt;=H$19,IF($D150&lt;=H$19,1,'Project Information'!$D157),0)</f>
        <v>0</v>
      </c>
      <c r="I150" s="241">
        <f>IF($C150&lt;=I$19,IF($D150&lt;=I$19,1,'Project Information'!$D157),0)</f>
        <v>0</v>
      </c>
      <c r="J150" s="241">
        <f>IF($C150&lt;=J$19,IF($D150&lt;=J$19,1,'Project Information'!$D157),0)</f>
        <v>0</v>
      </c>
      <c r="K150" s="241">
        <f>IF($C150&lt;=K$19,IF($D150&lt;=K$19,1,'Project Information'!$D157),0)</f>
        <v>0</v>
      </c>
      <c r="L150" s="241">
        <f>IF($C150&lt;=L$19,IF($D150&lt;=L$19,1,'Project Information'!$D157),0)</f>
        <v>0</v>
      </c>
      <c r="M150" s="241">
        <f>IF($C150&lt;=M$19,IF($D150&lt;=M$19,1,'Project Information'!$D157),0)</f>
        <v>0.5</v>
      </c>
      <c r="N150" s="241">
        <f>IF($C150&lt;=N$19,IF($D150&lt;=N$19,1,'Project Information'!$D157),0)</f>
        <v>0.5</v>
      </c>
      <c r="O150" s="241">
        <f>IF($C150&lt;=O$19,IF($D150&lt;=O$19,1,'Project Information'!$D157),0)</f>
        <v>0.5</v>
      </c>
      <c r="P150" s="241">
        <f>IF($C150&lt;=P$19,IF($D150&lt;=P$19,1,'Project Information'!$D157),0)</f>
        <v>0.5</v>
      </c>
      <c r="Q150" s="241">
        <f>IF($C150&lt;=Q$19,IF($D150&lt;=Q$19,1,'Project Information'!$D157),0)</f>
        <v>0.5</v>
      </c>
      <c r="R150" s="241">
        <f>IF($C150&lt;=R$19,IF($D150&lt;=R$19,1,'Project Information'!$D157),0)</f>
        <v>1</v>
      </c>
      <c r="S150" s="241">
        <f>IF($C150&lt;=S$19,IF($D150&lt;=S$19,1,'Project Information'!$D157),0)</f>
        <v>1</v>
      </c>
      <c r="T150" s="241">
        <f>IF($C150&lt;=T$19,IF($D150&lt;=T$19,1,'Project Information'!$D157),0)</f>
        <v>1</v>
      </c>
      <c r="U150" s="241">
        <f>IF($C150&lt;=U$19,IF($D150&lt;=U$19,1,'Project Information'!$D157),0)</f>
        <v>1</v>
      </c>
      <c r="V150" s="241">
        <f>IF($C150&lt;=V$19,IF($D150&lt;=V$19,1,'Project Information'!$D157),0)</f>
        <v>1</v>
      </c>
      <c r="W150" s="241">
        <f>IF($C150&lt;=W$19,IF($D150&lt;=W$19,1,'Project Information'!$D157),0)</f>
        <v>1</v>
      </c>
      <c r="X150" s="241">
        <f>IF($C150&lt;=X$19,IF($D150&lt;=X$19,1,'Project Information'!$D157),0)</f>
        <v>1</v>
      </c>
      <c r="Y150" s="241">
        <f>IF($C150&lt;=Y$19,IF($D150&lt;=Y$19,1,'Project Information'!$D157),0)</f>
        <v>1</v>
      </c>
      <c r="Z150" s="241">
        <f>IF($C150&lt;=Z$19,IF($D150&lt;=Z$19,1,'Project Information'!$D157),0)</f>
        <v>1</v>
      </c>
      <c r="AA150" s="241">
        <f>IF($C150&lt;=AA$19,IF($D150&lt;=AA$19,1,'Project Information'!$D157),0)</f>
        <v>1</v>
      </c>
      <c r="AB150" s="241">
        <f>IF($C150&lt;=AB$19,IF($D150&lt;=AB$19,1,'Project Information'!$D157),0)</f>
        <v>1</v>
      </c>
      <c r="AC150" s="241">
        <f>IF($C150&lt;=AC$19,IF($D150&lt;=AC$19,1,'Project Information'!$D157),0)</f>
        <v>1</v>
      </c>
      <c r="AD150" s="241">
        <f>IF($C150&lt;=AD$19,IF($D150&lt;=AD$19,1,'Project Information'!$D157),0)</f>
        <v>1</v>
      </c>
      <c r="AE150" s="241">
        <f>IF($C150&lt;=AE$19,IF($D150&lt;=AE$19,1,'Project Information'!$D157),0)</f>
        <v>1</v>
      </c>
      <c r="AF150" s="54"/>
    </row>
    <row r="151" spans="1:32">
      <c r="A151" s="98">
        <f t="shared" si="41"/>
        <v>15147</v>
      </c>
      <c r="B151" s="28" t="str">
        <f t="shared" si="41"/>
        <v>Ferguson Avenue over I-35</v>
      </c>
      <c r="C151" s="9">
        <f>'Project Information'!C158</f>
        <v>2023</v>
      </c>
      <c r="D151" s="9">
        <f>'Project Information'!E158</f>
        <v>2028</v>
      </c>
      <c r="F151" s="115"/>
      <c r="G151" s="241">
        <f>IF($C151&lt;=G$19,IF($D151&lt;=G$19,1,'Project Information'!$D158),0)</f>
        <v>0</v>
      </c>
      <c r="H151" s="241">
        <f>IF($C151&lt;=H$19,IF($D151&lt;=H$19,1,'Project Information'!$D158),0)</f>
        <v>0</v>
      </c>
      <c r="I151" s="241">
        <f>IF($C151&lt;=I$19,IF($D151&lt;=I$19,1,'Project Information'!$D158),0)</f>
        <v>0</v>
      </c>
      <c r="J151" s="241">
        <f>IF($C151&lt;=J$19,IF($D151&lt;=J$19,1,'Project Information'!$D158),0)</f>
        <v>0</v>
      </c>
      <c r="K151" s="241">
        <f>IF($C151&lt;=K$19,IF($D151&lt;=K$19,1,'Project Information'!$D158),0)</f>
        <v>0</v>
      </c>
      <c r="L151" s="241">
        <f>IF($C151&lt;=L$19,IF($D151&lt;=L$19,1,'Project Information'!$D158),0)</f>
        <v>0</v>
      </c>
      <c r="M151" s="241">
        <f>IF($C151&lt;=M$19,IF($D151&lt;=M$19,1,'Project Information'!$D158),0)</f>
        <v>0.5</v>
      </c>
      <c r="N151" s="241">
        <f>IF($C151&lt;=N$19,IF($D151&lt;=N$19,1,'Project Information'!$D158),0)</f>
        <v>0.5</v>
      </c>
      <c r="O151" s="241">
        <f>IF($C151&lt;=O$19,IF($D151&lt;=O$19,1,'Project Information'!$D158),0)</f>
        <v>0.5</v>
      </c>
      <c r="P151" s="241">
        <f>IF($C151&lt;=P$19,IF($D151&lt;=P$19,1,'Project Information'!$D158),0)</f>
        <v>0.5</v>
      </c>
      <c r="Q151" s="241">
        <f>IF($C151&lt;=Q$19,IF($D151&lt;=Q$19,1,'Project Information'!$D158),0)</f>
        <v>0.5</v>
      </c>
      <c r="R151" s="241">
        <f>IF($C151&lt;=R$19,IF($D151&lt;=R$19,1,'Project Information'!$D158),0)</f>
        <v>1</v>
      </c>
      <c r="S151" s="241">
        <f>IF($C151&lt;=S$19,IF($D151&lt;=S$19,1,'Project Information'!$D158),0)</f>
        <v>1</v>
      </c>
      <c r="T151" s="241">
        <f>IF($C151&lt;=T$19,IF($D151&lt;=T$19,1,'Project Information'!$D158),0)</f>
        <v>1</v>
      </c>
      <c r="U151" s="241">
        <f>IF($C151&lt;=U$19,IF($D151&lt;=U$19,1,'Project Information'!$D158),0)</f>
        <v>1</v>
      </c>
      <c r="V151" s="241">
        <f>IF($C151&lt;=V$19,IF($D151&lt;=V$19,1,'Project Information'!$D158),0)</f>
        <v>1</v>
      </c>
      <c r="W151" s="241">
        <f>IF($C151&lt;=W$19,IF($D151&lt;=W$19,1,'Project Information'!$D158),0)</f>
        <v>1</v>
      </c>
      <c r="X151" s="241">
        <f>IF($C151&lt;=X$19,IF($D151&lt;=X$19,1,'Project Information'!$D158),0)</f>
        <v>1</v>
      </c>
      <c r="Y151" s="241">
        <f>IF($C151&lt;=Y$19,IF($D151&lt;=Y$19,1,'Project Information'!$D158),0)</f>
        <v>1</v>
      </c>
      <c r="Z151" s="241">
        <f>IF($C151&lt;=Z$19,IF($D151&lt;=Z$19,1,'Project Information'!$D158),0)</f>
        <v>1</v>
      </c>
      <c r="AA151" s="241">
        <f>IF($C151&lt;=AA$19,IF($D151&lt;=AA$19,1,'Project Information'!$D158),0)</f>
        <v>1</v>
      </c>
      <c r="AB151" s="241">
        <f>IF($C151&lt;=AB$19,IF($D151&lt;=AB$19,1,'Project Information'!$D158),0)</f>
        <v>1</v>
      </c>
      <c r="AC151" s="241">
        <f>IF($C151&lt;=AC$19,IF($D151&lt;=AC$19,1,'Project Information'!$D158),0)</f>
        <v>1</v>
      </c>
      <c r="AD151" s="241">
        <f>IF($C151&lt;=AD$19,IF($D151&lt;=AD$19,1,'Project Information'!$D158),0)</f>
        <v>1</v>
      </c>
      <c r="AE151" s="241">
        <f>IF($C151&lt;=AE$19,IF($D151&lt;=AE$19,1,'Project Information'!$D158),0)</f>
        <v>1</v>
      </c>
      <c r="AF151" s="54"/>
    </row>
    <row r="152" spans="1:32">
      <c r="A152" s="98">
        <f t="shared" si="41"/>
        <v>15149</v>
      </c>
      <c r="B152" s="28" t="str">
        <f t="shared" si="41"/>
        <v>Adobe Road over I-35</v>
      </c>
      <c r="C152" s="9">
        <f>'Project Information'!C159</f>
        <v>2023</v>
      </c>
      <c r="D152" s="9">
        <f>'Project Information'!E159</f>
        <v>2028</v>
      </c>
      <c r="F152" s="115"/>
      <c r="G152" s="241">
        <f>IF($C152&lt;=G$19,IF($D152&lt;=G$19,1,'Project Information'!$D159),0)</f>
        <v>0</v>
      </c>
      <c r="H152" s="241">
        <f>IF($C152&lt;=H$19,IF($D152&lt;=H$19,1,'Project Information'!$D159),0)</f>
        <v>0</v>
      </c>
      <c r="I152" s="241">
        <f>IF($C152&lt;=I$19,IF($D152&lt;=I$19,1,'Project Information'!$D159),0)</f>
        <v>0</v>
      </c>
      <c r="J152" s="241">
        <f>IF($C152&lt;=J$19,IF($D152&lt;=J$19,1,'Project Information'!$D159),0)</f>
        <v>0</v>
      </c>
      <c r="K152" s="241">
        <f>IF($C152&lt;=K$19,IF($D152&lt;=K$19,1,'Project Information'!$D159),0)</f>
        <v>0</v>
      </c>
      <c r="L152" s="241">
        <f>IF($C152&lt;=L$19,IF($D152&lt;=L$19,1,'Project Information'!$D159),0)</f>
        <v>0</v>
      </c>
      <c r="M152" s="241">
        <f>IF($C152&lt;=M$19,IF($D152&lt;=M$19,1,'Project Information'!$D159),0)</f>
        <v>0.5</v>
      </c>
      <c r="N152" s="241">
        <f>IF($C152&lt;=N$19,IF($D152&lt;=N$19,1,'Project Information'!$D159),0)</f>
        <v>0.5</v>
      </c>
      <c r="O152" s="241">
        <f>IF($C152&lt;=O$19,IF($D152&lt;=O$19,1,'Project Information'!$D159),0)</f>
        <v>0.5</v>
      </c>
      <c r="P152" s="241">
        <f>IF($C152&lt;=P$19,IF($D152&lt;=P$19,1,'Project Information'!$D159),0)</f>
        <v>0.5</v>
      </c>
      <c r="Q152" s="241">
        <f>IF($C152&lt;=Q$19,IF($D152&lt;=Q$19,1,'Project Information'!$D159),0)</f>
        <v>0.5</v>
      </c>
      <c r="R152" s="241">
        <f>IF($C152&lt;=R$19,IF($D152&lt;=R$19,1,'Project Information'!$D159),0)</f>
        <v>1</v>
      </c>
      <c r="S152" s="241">
        <f>IF($C152&lt;=S$19,IF($D152&lt;=S$19,1,'Project Information'!$D159),0)</f>
        <v>1</v>
      </c>
      <c r="T152" s="241">
        <f>IF($C152&lt;=T$19,IF($D152&lt;=T$19,1,'Project Information'!$D159),0)</f>
        <v>1</v>
      </c>
      <c r="U152" s="241">
        <f>IF($C152&lt;=U$19,IF($D152&lt;=U$19,1,'Project Information'!$D159),0)</f>
        <v>1</v>
      </c>
      <c r="V152" s="241">
        <f>IF($C152&lt;=V$19,IF($D152&lt;=V$19,1,'Project Information'!$D159),0)</f>
        <v>1</v>
      </c>
      <c r="W152" s="241">
        <f>IF($C152&lt;=W$19,IF($D152&lt;=W$19,1,'Project Information'!$D159),0)</f>
        <v>1</v>
      </c>
      <c r="X152" s="241">
        <f>IF($C152&lt;=X$19,IF($D152&lt;=X$19,1,'Project Information'!$D159),0)</f>
        <v>1</v>
      </c>
      <c r="Y152" s="241">
        <f>IF($C152&lt;=Y$19,IF($D152&lt;=Y$19,1,'Project Information'!$D159),0)</f>
        <v>1</v>
      </c>
      <c r="Z152" s="241">
        <f>IF($C152&lt;=Z$19,IF($D152&lt;=Z$19,1,'Project Information'!$D159),0)</f>
        <v>1</v>
      </c>
      <c r="AA152" s="241">
        <f>IF($C152&lt;=AA$19,IF($D152&lt;=AA$19,1,'Project Information'!$D159),0)</f>
        <v>1</v>
      </c>
      <c r="AB152" s="241">
        <f>IF($C152&lt;=AB$19,IF($D152&lt;=AB$19,1,'Project Information'!$D159),0)</f>
        <v>1</v>
      </c>
      <c r="AC152" s="241">
        <f>IF($C152&lt;=AC$19,IF($D152&lt;=AC$19,1,'Project Information'!$D159),0)</f>
        <v>1</v>
      </c>
      <c r="AD152" s="241">
        <f>IF($C152&lt;=AD$19,IF($D152&lt;=AD$19,1,'Project Information'!$D159),0)</f>
        <v>1</v>
      </c>
      <c r="AE152" s="241">
        <f>IF($C152&lt;=AE$19,IF($D152&lt;=AE$19,1,'Project Information'!$D159),0)</f>
        <v>1</v>
      </c>
      <c r="AF152" s="54"/>
    </row>
    <row r="153" spans="1:32">
      <c r="A153" s="99" t="s">
        <v>185</v>
      </c>
      <c r="B153" s="28"/>
      <c r="F153" s="115"/>
      <c r="G153" s="242">
        <f>SUM(G145:G152)</f>
        <v>0</v>
      </c>
      <c r="H153" s="242">
        <f t="shared" ref="H153:AE153" si="42">SUM(H145:H152)</f>
        <v>0</v>
      </c>
      <c r="I153" s="242">
        <f t="shared" si="42"/>
        <v>0</v>
      </c>
      <c r="J153" s="242">
        <f t="shared" si="42"/>
        <v>0</v>
      </c>
      <c r="K153" s="242">
        <f t="shared" si="42"/>
        <v>0</v>
      </c>
      <c r="L153" s="242">
        <f t="shared" si="42"/>
        <v>0</v>
      </c>
      <c r="M153" s="242">
        <f t="shared" si="42"/>
        <v>4</v>
      </c>
      <c r="N153" s="242">
        <f t="shared" si="42"/>
        <v>4</v>
      </c>
      <c r="O153" s="242">
        <f t="shared" si="42"/>
        <v>4</v>
      </c>
      <c r="P153" s="242">
        <f t="shared" si="42"/>
        <v>4</v>
      </c>
      <c r="Q153" s="242">
        <f t="shared" si="42"/>
        <v>4</v>
      </c>
      <c r="R153" s="242">
        <f t="shared" si="42"/>
        <v>8</v>
      </c>
      <c r="S153" s="242">
        <f t="shared" si="42"/>
        <v>8</v>
      </c>
      <c r="T153" s="242">
        <f t="shared" si="42"/>
        <v>8</v>
      </c>
      <c r="U153" s="242">
        <f t="shared" si="42"/>
        <v>8</v>
      </c>
      <c r="V153" s="242">
        <f t="shared" si="42"/>
        <v>8</v>
      </c>
      <c r="W153" s="242">
        <f t="shared" si="42"/>
        <v>8</v>
      </c>
      <c r="X153" s="242">
        <f t="shared" si="42"/>
        <v>8</v>
      </c>
      <c r="Y153" s="242">
        <f t="shared" si="42"/>
        <v>8</v>
      </c>
      <c r="Z153" s="242">
        <f t="shared" si="42"/>
        <v>8</v>
      </c>
      <c r="AA153" s="242">
        <f t="shared" si="42"/>
        <v>8</v>
      </c>
      <c r="AB153" s="242">
        <f t="shared" si="42"/>
        <v>8</v>
      </c>
      <c r="AC153" s="242">
        <f t="shared" si="42"/>
        <v>8</v>
      </c>
      <c r="AD153" s="242">
        <f t="shared" si="42"/>
        <v>8</v>
      </c>
      <c r="AE153" s="242">
        <f t="shared" si="42"/>
        <v>8</v>
      </c>
      <c r="AF153" s="54"/>
    </row>
    <row r="154" spans="1:32">
      <c r="A154" s="97" t="str">
        <f>A133</f>
        <v>Kay County Bridge Reconstructions</v>
      </c>
      <c r="B154" s="89"/>
      <c r="F154" s="85"/>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54"/>
    </row>
    <row r="155" spans="1:32">
      <c r="A155" s="98">
        <f>'Project Information'!$A$26</f>
        <v>14408</v>
      </c>
      <c r="B155" s="28" t="str">
        <f>'Project Information'!$B$26</f>
        <v>I-35 SB over US 60</v>
      </c>
      <c r="C155" s="9">
        <f>'Project Information'!C162</f>
        <v>2023</v>
      </c>
      <c r="D155" s="9">
        <f>'Project Information'!E162</f>
        <v>2028</v>
      </c>
      <c r="F155" s="115"/>
      <c r="G155" s="241">
        <f>IF($C155&lt;=G$19,IF($D155&lt;=G$19,1,'Project Information'!$D162),0)</f>
        <v>0</v>
      </c>
      <c r="H155" s="241">
        <f>IF($C155&lt;=H$19,IF($D155&lt;=H$19,1,'Project Information'!$D162),0)</f>
        <v>0</v>
      </c>
      <c r="I155" s="241">
        <f>IF($C155&lt;=I$19,IF($D155&lt;=I$19,1,'Project Information'!$D162),0)</f>
        <v>0</v>
      </c>
      <c r="J155" s="241">
        <f>IF($C155&lt;=J$19,IF($D155&lt;=J$19,1,'Project Information'!$D162),0)</f>
        <v>0</v>
      </c>
      <c r="K155" s="241">
        <f>IF($C155&lt;=K$19,IF($D155&lt;=K$19,1,'Project Information'!$D162),0)</f>
        <v>0</v>
      </c>
      <c r="L155" s="241">
        <f>IF($C155&lt;=L$19,IF($D155&lt;=L$19,1,'Project Information'!$D162),0)</f>
        <v>0</v>
      </c>
      <c r="M155" s="241">
        <f>IF($C155&lt;=M$19,IF($D155&lt;=M$19,1,'Project Information'!$D162),0)</f>
        <v>0.5</v>
      </c>
      <c r="N155" s="241">
        <f>IF($C155&lt;=N$19,IF($D155&lt;=N$19,1,'Project Information'!$D162),0)</f>
        <v>0.5</v>
      </c>
      <c r="O155" s="241">
        <f>IF($C155&lt;=O$19,IF($D155&lt;=O$19,1,'Project Information'!$D162),0)</f>
        <v>0.5</v>
      </c>
      <c r="P155" s="241">
        <f>IF($C155&lt;=P$19,IF($D155&lt;=P$19,1,'Project Information'!$D162),0)</f>
        <v>0.5</v>
      </c>
      <c r="Q155" s="241">
        <f>IF($C155&lt;=Q$19,IF($D155&lt;=Q$19,1,'Project Information'!$D162),0)</f>
        <v>0.5</v>
      </c>
      <c r="R155" s="241">
        <f>IF($C155&lt;=R$19,IF($D155&lt;=R$19,1,'Project Information'!$D162),0)</f>
        <v>1</v>
      </c>
      <c r="S155" s="241">
        <f>IF($C155&lt;=S$19,IF($D155&lt;=S$19,1,'Project Information'!$D162),0)</f>
        <v>1</v>
      </c>
      <c r="T155" s="241">
        <f>IF($C155&lt;=T$19,IF($D155&lt;=T$19,1,'Project Information'!$D162),0)</f>
        <v>1</v>
      </c>
      <c r="U155" s="241">
        <f>IF($C155&lt;=U$19,IF($D155&lt;=U$19,1,'Project Information'!$D162),0)</f>
        <v>1</v>
      </c>
      <c r="V155" s="241">
        <f>IF($C155&lt;=V$19,IF($D155&lt;=V$19,1,'Project Information'!$D162),0)</f>
        <v>1</v>
      </c>
      <c r="W155" s="241">
        <f>IF($C155&lt;=W$19,IF($D155&lt;=W$19,1,'Project Information'!$D162),0)</f>
        <v>1</v>
      </c>
      <c r="X155" s="241">
        <f>IF($C155&lt;=X$19,IF($D155&lt;=X$19,1,'Project Information'!$D162),0)</f>
        <v>1</v>
      </c>
      <c r="Y155" s="241">
        <f>IF($C155&lt;=Y$19,IF($D155&lt;=Y$19,1,'Project Information'!$D162),0)</f>
        <v>1</v>
      </c>
      <c r="Z155" s="241">
        <f>IF($C155&lt;=Z$19,IF($D155&lt;=Z$19,1,'Project Information'!$D162),0)</f>
        <v>1</v>
      </c>
      <c r="AA155" s="241">
        <f>IF($C155&lt;=AA$19,IF($D155&lt;=AA$19,1,'Project Information'!$D162),0)</f>
        <v>1</v>
      </c>
      <c r="AB155" s="241">
        <f>IF($C155&lt;=AB$19,IF($D155&lt;=AB$19,1,'Project Information'!$D162),0)</f>
        <v>1</v>
      </c>
      <c r="AC155" s="241">
        <f>IF($C155&lt;=AC$19,IF($D155&lt;=AC$19,1,'Project Information'!$D162),0)</f>
        <v>1</v>
      </c>
      <c r="AD155" s="241">
        <f>IF($C155&lt;=AD$19,IF($D155&lt;=AD$19,1,'Project Information'!$D162),0)</f>
        <v>1</v>
      </c>
      <c r="AE155" s="241">
        <f>IF($C155&lt;=AE$19,IF($D155&lt;=AE$19,1,'Project Information'!$D162),0)</f>
        <v>1</v>
      </c>
      <c r="AF155" s="54"/>
    </row>
    <row r="156" spans="1:32">
      <c r="A156" s="98">
        <f>'Project Information'!$A$27</f>
        <v>14409</v>
      </c>
      <c r="B156" s="28" t="str">
        <f>'Project Information'!$B$27</f>
        <v>I-35 NB over US 60</v>
      </c>
      <c r="C156" s="9">
        <f>'Project Information'!C163</f>
        <v>2023</v>
      </c>
      <c r="D156" s="9">
        <f>'Project Information'!E163</f>
        <v>2028</v>
      </c>
      <c r="F156" s="115"/>
      <c r="G156" s="241">
        <f>IF($C156&lt;=G$19,IF($D156&lt;=G$19,1,'Project Information'!$D163),0)</f>
        <v>0</v>
      </c>
      <c r="H156" s="241">
        <f>IF($C156&lt;=H$19,IF($D156&lt;=H$19,1,'Project Information'!$D163),0)</f>
        <v>0</v>
      </c>
      <c r="I156" s="241">
        <f>IF($C156&lt;=I$19,IF($D156&lt;=I$19,1,'Project Information'!$D163),0)</f>
        <v>0</v>
      </c>
      <c r="J156" s="241">
        <f>IF($C156&lt;=J$19,IF($D156&lt;=J$19,1,'Project Information'!$D163),0)</f>
        <v>0</v>
      </c>
      <c r="K156" s="241">
        <f>IF($C156&lt;=K$19,IF($D156&lt;=K$19,1,'Project Information'!$D163),0)</f>
        <v>0</v>
      </c>
      <c r="L156" s="241">
        <f>IF($C156&lt;=L$19,IF($D156&lt;=L$19,1,'Project Information'!$D163),0)</f>
        <v>0</v>
      </c>
      <c r="M156" s="241">
        <f>IF($C156&lt;=M$19,IF($D156&lt;=M$19,1,'Project Information'!$D163),0)</f>
        <v>0.5</v>
      </c>
      <c r="N156" s="241">
        <f>IF($C156&lt;=N$19,IF($D156&lt;=N$19,1,'Project Information'!$D163),0)</f>
        <v>0.5</v>
      </c>
      <c r="O156" s="241">
        <f>IF($C156&lt;=O$19,IF($D156&lt;=O$19,1,'Project Information'!$D163),0)</f>
        <v>0.5</v>
      </c>
      <c r="P156" s="241">
        <f>IF($C156&lt;=P$19,IF($D156&lt;=P$19,1,'Project Information'!$D163),0)</f>
        <v>0.5</v>
      </c>
      <c r="Q156" s="241">
        <f>IF($C156&lt;=Q$19,IF($D156&lt;=Q$19,1,'Project Information'!$D163),0)</f>
        <v>0.5</v>
      </c>
      <c r="R156" s="241">
        <f>IF($C156&lt;=R$19,IF($D156&lt;=R$19,1,'Project Information'!$D163),0)</f>
        <v>1</v>
      </c>
      <c r="S156" s="241">
        <f>IF($C156&lt;=S$19,IF($D156&lt;=S$19,1,'Project Information'!$D163),0)</f>
        <v>1</v>
      </c>
      <c r="T156" s="241">
        <f>IF($C156&lt;=T$19,IF($D156&lt;=T$19,1,'Project Information'!$D163),0)</f>
        <v>1</v>
      </c>
      <c r="U156" s="241">
        <f>IF($C156&lt;=U$19,IF($D156&lt;=U$19,1,'Project Information'!$D163),0)</f>
        <v>1</v>
      </c>
      <c r="V156" s="241">
        <f>IF($C156&lt;=V$19,IF($D156&lt;=V$19,1,'Project Information'!$D163),0)</f>
        <v>1</v>
      </c>
      <c r="W156" s="241">
        <f>IF($C156&lt;=W$19,IF($D156&lt;=W$19,1,'Project Information'!$D163),0)</f>
        <v>1</v>
      </c>
      <c r="X156" s="241">
        <f>IF($C156&lt;=X$19,IF($D156&lt;=X$19,1,'Project Information'!$D163),0)</f>
        <v>1</v>
      </c>
      <c r="Y156" s="241">
        <f>IF($C156&lt;=Y$19,IF($D156&lt;=Y$19,1,'Project Information'!$D163),0)</f>
        <v>1</v>
      </c>
      <c r="Z156" s="241">
        <f>IF($C156&lt;=Z$19,IF($D156&lt;=Z$19,1,'Project Information'!$D163),0)</f>
        <v>1</v>
      </c>
      <c r="AA156" s="241">
        <f>IF($C156&lt;=AA$19,IF($D156&lt;=AA$19,1,'Project Information'!$D163),0)</f>
        <v>1</v>
      </c>
      <c r="AB156" s="241">
        <f>IF($C156&lt;=AB$19,IF($D156&lt;=AB$19,1,'Project Information'!$D163),0)</f>
        <v>1</v>
      </c>
      <c r="AC156" s="241">
        <f>IF($C156&lt;=AC$19,IF($D156&lt;=AC$19,1,'Project Information'!$D163),0)</f>
        <v>1</v>
      </c>
      <c r="AD156" s="241">
        <f>IF($C156&lt;=AD$19,IF($D156&lt;=AD$19,1,'Project Information'!$D163),0)</f>
        <v>1</v>
      </c>
      <c r="AE156" s="241">
        <f>IF($C156&lt;=AE$19,IF($D156&lt;=AE$19,1,'Project Information'!$D163),0)</f>
        <v>1</v>
      </c>
      <c r="AF156" s="54"/>
    </row>
    <row r="157" spans="1:32">
      <c r="A157" s="99" t="s">
        <v>185</v>
      </c>
      <c r="B157" s="28"/>
      <c r="C157" s="2"/>
      <c r="D157" s="2"/>
      <c r="F157" s="115"/>
      <c r="G157" s="242">
        <f>SUM(G155:G156)</f>
        <v>0</v>
      </c>
      <c r="H157" s="242">
        <f t="shared" ref="H157:AE157" si="43">SUM(H155:H156)</f>
        <v>0</v>
      </c>
      <c r="I157" s="242">
        <f t="shared" si="43"/>
        <v>0</v>
      </c>
      <c r="J157" s="242">
        <f t="shared" si="43"/>
        <v>0</v>
      </c>
      <c r="K157" s="242">
        <f t="shared" si="43"/>
        <v>0</v>
      </c>
      <c r="L157" s="242">
        <f t="shared" si="43"/>
        <v>0</v>
      </c>
      <c r="M157" s="242">
        <f t="shared" si="43"/>
        <v>1</v>
      </c>
      <c r="N157" s="242">
        <f t="shared" si="43"/>
        <v>1</v>
      </c>
      <c r="O157" s="242">
        <f t="shared" si="43"/>
        <v>1</v>
      </c>
      <c r="P157" s="242">
        <f t="shared" si="43"/>
        <v>1</v>
      </c>
      <c r="Q157" s="242">
        <f t="shared" si="43"/>
        <v>1</v>
      </c>
      <c r="R157" s="242">
        <f t="shared" si="43"/>
        <v>2</v>
      </c>
      <c r="S157" s="242">
        <f t="shared" si="43"/>
        <v>2</v>
      </c>
      <c r="T157" s="242">
        <f t="shared" si="43"/>
        <v>2</v>
      </c>
      <c r="U157" s="242">
        <f t="shared" si="43"/>
        <v>2</v>
      </c>
      <c r="V157" s="242">
        <f t="shared" si="43"/>
        <v>2</v>
      </c>
      <c r="W157" s="242">
        <f t="shared" si="43"/>
        <v>2</v>
      </c>
      <c r="X157" s="242">
        <f t="shared" si="43"/>
        <v>2</v>
      </c>
      <c r="Y157" s="242">
        <f t="shared" si="43"/>
        <v>2</v>
      </c>
      <c r="Z157" s="242">
        <f t="shared" si="43"/>
        <v>2</v>
      </c>
      <c r="AA157" s="242">
        <f t="shared" si="43"/>
        <v>2</v>
      </c>
      <c r="AB157" s="242">
        <f t="shared" si="43"/>
        <v>2</v>
      </c>
      <c r="AC157" s="242">
        <f t="shared" si="43"/>
        <v>2</v>
      </c>
      <c r="AD157" s="242">
        <f t="shared" si="43"/>
        <v>2</v>
      </c>
      <c r="AE157" s="242">
        <f t="shared" si="43"/>
        <v>2</v>
      </c>
      <c r="AF157" s="54"/>
    </row>
    <row r="158" spans="1:32">
      <c r="A158" s="100" t="s">
        <v>0</v>
      </c>
      <c r="F158" s="115"/>
      <c r="G158" s="244">
        <f>SUM(G153,G157)</f>
        <v>0</v>
      </c>
      <c r="H158" s="244">
        <f t="shared" ref="H158:AE158" si="44">SUM(H153,H157)</f>
        <v>0</v>
      </c>
      <c r="I158" s="244">
        <f t="shared" si="44"/>
        <v>0</v>
      </c>
      <c r="J158" s="244">
        <f t="shared" si="44"/>
        <v>0</v>
      </c>
      <c r="K158" s="244">
        <f t="shared" si="44"/>
        <v>0</v>
      </c>
      <c r="L158" s="244">
        <f t="shared" si="44"/>
        <v>0</v>
      </c>
      <c r="M158" s="244">
        <f t="shared" si="44"/>
        <v>5</v>
      </c>
      <c r="N158" s="244">
        <f t="shared" si="44"/>
        <v>5</v>
      </c>
      <c r="O158" s="244">
        <f t="shared" si="44"/>
        <v>5</v>
      </c>
      <c r="P158" s="244">
        <f t="shared" si="44"/>
        <v>5</v>
      </c>
      <c r="Q158" s="244">
        <f t="shared" si="44"/>
        <v>5</v>
      </c>
      <c r="R158" s="244">
        <f t="shared" si="44"/>
        <v>10</v>
      </c>
      <c r="S158" s="244">
        <f t="shared" si="44"/>
        <v>10</v>
      </c>
      <c r="T158" s="244">
        <f t="shared" si="44"/>
        <v>10</v>
      </c>
      <c r="U158" s="244">
        <f t="shared" si="44"/>
        <v>10</v>
      </c>
      <c r="V158" s="244">
        <f t="shared" si="44"/>
        <v>10</v>
      </c>
      <c r="W158" s="244">
        <f t="shared" si="44"/>
        <v>10</v>
      </c>
      <c r="X158" s="244">
        <f t="shared" si="44"/>
        <v>10</v>
      </c>
      <c r="Y158" s="244">
        <f t="shared" si="44"/>
        <v>10</v>
      </c>
      <c r="Z158" s="244">
        <f t="shared" si="44"/>
        <v>10</v>
      </c>
      <c r="AA158" s="244">
        <f t="shared" si="44"/>
        <v>10</v>
      </c>
      <c r="AB158" s="244">
        <f t="shared" si="44"/>
        <v>10</v>
      </c>
      <c r="AC158" s="244">
        <f t="shared" si="44"/>
        <v>10</v>
      </c>
      <c r="AD158" s="244">
        <f t="shared" si="44"/>
        <v>10</v>
      </c>
      <c r="AE158" s="244">
        <f t="shared" si="44"/>
        <v>10</v>
      </c>
      <c r="AF158" s="54"/>
    </row>
    <row r="159" spans="1:32">
      <c r="A159" s="100"/>
      <c r="G159" s="96"/>
      <c r="H159" s="96"/>
      <c r="I159" s="96"/>
      <c r="J159" s="96"/>
      <c r="K159" s="96"/>
      <c r="L159" s="96"/>
      <c r="M159" s="96"/>
      <c r="N159" s="96"/>
      <c r="O159" s="96"/>
      <c r="P159" s="96"/>
      <c r="Q159" s="96"/>
      <c r="R159" s="96"/>
      <c r="S159" s="96"/>
      <c r="T159" s="96"/>
      <c r="U159" s="96"/>
      <c r="V159" s="96"/>
      <c r="W159" s="96"/>
      <c r="X159" s="96"/>
      <c r="Y159" s="96"/>
      <c r="Z159" s="96"/>
      <c r="AA159" s="96"/>
      <c r="AB159" s="96"/>
      <c r="AC159" s="96"/>
      <c r="AD159" s="96"/>
      <c r="AE159" s="96"/>
    </row>
    <row r="160" spans="1:32" ht="15.75">
      <c r="A160" s="169" t="s">
        <v>214</v>
      </c>
      <c r="B160" s="91"/>
      <c r="C160" s="91"/>
      <c r="D160" s="91"/>
      <c r="E160" s="91"/>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row>
    <row r="161" spans="1:31">
      <c r="A161" s="183"/>
      <c r="B161" s="11"/>
      <c r="C161" s="11"/>
      <c r="D161" s="11"/>
      <c r="E161" s="11"/>
      <c r="F161" s="11"/>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row>
    <row r="162" spans="1:31" s="11" customFormat="1">
      <c r="A162" s="29" t="s">
        <v>77</v>
      </c>
      <c r="B162" s="4" t="s">
        <v>78</v>
      </c>
      <c r="C162" s="301" t="s">
        <v>212</v>
      </c>
      <c r="D162" s="301"/>
      <c r="E162" s="9"/>
      <c r="F162" s="9"/>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c r="AE162" s="54"/>
    </row>
    <row r="163" spans="1:31">
      <c r="A163" s="29"/>
      <c r="B163" s="4"/>
      <c r="C163" s="252" t="s">
        <v>207</v>
      </c>
      <c r="D163" s="252" t="s">
        <v>210</v>
      </c>
      <c r="E163" s="252" t="s">
        <v>208</v>
      </c>
      <c r="G163" s="54"/>
      <c r="H163" s="54"/>
      <c r="I163" s="54"/>
      <c r="J163" s="54"/>
      <c r="K163" s="54"/>
      <c r="L163" s="54"/>
      <c r="M163" s="54"/>
      <c r="N163" s="54"/>
      <c r="O163" s="54"/>
      <c r="P163" s="54"/>
      <c r="Q163" s="54"/>
      <c r="R163" s="54"/>
      <c r="S163" s="54"/>
      <c r="T163" s="54"/>
      <c r="U163" s="54"/>
      <c r="V163" s="54"/>
      <c r="W163" s="54"/>
      <c r="X163" s="54"/>
      <c r="Y163" s="54"/>
      <c r="Z163" s="54"/>
      <c r="AA163" s="54"/>
      <c r="AB163" s="54"/>
      <c r="AC163" s="54"/>
      <c r="AD163" s="54"/>
      <c r="AE163" s="54"/>
    </row>
    <row r="164" spans="1:31">
      <c r="A164" s="97" t="str">
        <f>A144</f>
        <v>Kay County Bridge Raises</v>
      </c>
      <c r="B164" s="89"/>
      <c r="C164" s="38" t="s">
        <v>213</v>
      </c>
      <c r="D164" s="38" t="s">
        <v>213</v>
      </c>
      <c r="E164" s="38" t="s">
        <v>213</v>
      </c>
      <c r="G164" s="26"/>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row>
    <row r="165" spans="1:31">
      <c r="A165" s="98">
        <f>A145</f>
        <v>14155</v>
      </c>
      <c r="B165" s="28" t="str">
        <f>B145</f>
        <v>Indian Road over I-35</v>
      </c>
      <c r="C165" s="138">
        <f>Ben1a_VehOpCosts!C159*60/35</f>
        <v>1.7142857142857142</v>
      </c>
      <c r="D165" s="138">
        <f>Ben1a_VehOpCosts!D159*60/35</f>
        <v>8.5714285714285712</v>
      </c>
      <c r="E165" s="137">
        <f>D165-C165</f>
        <v>6.8571428571428568</v>
      </c>
      <c r="F165" s="83" t="s">
        <v>213</v>
      </c>
      <c r="G165" s="93">
        <f>IF(G145&gt;0,$E165,0)</f>
        <v>0</v>
      </c>
      <c r="H165" s="93">
        <f t="shared" ref="H165:AE172" si="45">IF(H145&gt;0,$E165,0)</f>
        <v>0</v>
      </c>
      <c r="I165" s="93">
        <f t="shared" si="45"/>
        <v>0</v>
      </c>
      <c r="J165" s="93">
        <f t="shared" si="45"/>
        <v>0</v>
      </c>
      <c r="K165" s="93">
        <f t="shared" si="45"/>
        <v>0</v>
      </c>
      <c r="L165" s="93">
        <f t="shared" si="45"/>
        <v>0</v>
      </c>
      <c r="M165" s="93">
        <f t="shared" si="45"/>
        <v>6.8571428571428568</v>
      </c>
      <c r="N165" s="93">
        <f t="shared" si="45"/>
        <v>6.8571428571428568</v>
      </c>
      <c r="O165" s="93">
        <f t="shared" si="45"/>
        <v>6.8571428571428568</v>
      </c>
      <c r="P165" s="93">
        <f t="shared" si="45"/>
        <v>6.8571428571428568</v>
      </c>
      <c r="Q165" s="93">
        <f t="shared" si="45"/>
        <v>6.8571428571428568</v>
      </c>
      <c r="R165" s="93">
        <f t="shared" si="45"/>
        <v>6.8571428571428568</v>
      </c>
      <c r="S165" s="93">
        <f t="shared" si="45"/>
        <v>6.8571428571428568</v>
      </c>
      <c r="T165" s="93">
        <f t="shared" si="45"/>
        <v>6.8571428571428568</v>
      </c>
      <c r="U165" s="93">
        <f t="shared" si="45"/>
        <v>6.8571428571428568</v>
      </c>
      <c r="V165" s="93">
        <f t="shared" si="45"/>
        <v>6.8571428571428568</v>
      </c>
      <c r="W165" s="93">
        <f t="shared" si="45"/>
        <v>6.8571428571428568</v>
      </c>
      <c r="X165" s="93">
        <f t="shared" si="45"/>
        <v>6.8571428571428568</v>
      </c>
      <c r="Y165" s="93">
        <f t="shared" si="45"/>
        <v>6.8571428571428568</v>
      </c>
      <c r="Z165" s="93">
        <f t="shared" si="45"/>
        <v>6.8571428571428568</v>
      </c>
      <c r="AA165" s="93">
        <f t="shared" si="45"/>
        <v>6.8571428571428568</v>
      </c>
      <c r="AB165" s="93">
        <f t="shared" si="45"/>
        <v>6.8571428571428568</v>
      </c>
      <c r="AC165" s="93">
        <f t="shared" si="45"/>
        <v>6.8571428571428568</v>
      </c>
      <c r="AD165" s="93">
        <f t="shared" si="45"/>
        <v>6.8571428571428568</v>
      </c>
      <c r="AE165" s="93">
        <f t="shared" si="45"/>
        <v>6.8571428571428568</v>
      </c>
    </row>
    <row r="166" spans="1:31">
      <c r="A166" s="98">
        <f t="shared" ref="A166:B172" si="46">A146</f>
        <v>14429</v>
      </c>
      <c r="B166" s="28" t="str">
        <f t="shared" si="46"/>
        <v>North Avenue over I-35</v>
      </c>
      <c r="C166" s="138">
        <f>Ben1a_VehOpCosts!C160*60/35</f>
        <v>1.7142857142857142</v>
      </c>
      <c r="D166" s="138">
        <f>Ben1a_VehOpCosts!D160*60/35</f>
        <v>5.1428571428571432</v>
      </c>
      <c r="E166" s="137">
        <f t="shared" ref="E166:E172" si="47">D166-C166</f>
        <v>3.4285714285714288</v>
      </c>
      <c r="F166" s="83" t="s">
        <v>213</v>
      </c>
      <c r="G166" s="93">
        <f t="shared" ref="G166:V172" si="48">IF(G146&gt;0,$E166,0)</f>
        <v>0</v>
      </c>
      <c r="H166" s="93">
        <f t="shared" si="48"/>
        <v>0</v>
      </c>
      <c r="I166" s="93">
        <f t="shared" si="48"/>
        <v>0</v>
      </c>
      <c r="J166" s="93">
        <f t="shared" si="48"/>
        <v>0</v>
      </c>
      <c r="K166" s="93">
        <f t="shared" si="48"/>
        <v>0</v>
      </c>
      <c r="L166" s="93">
        <f t="shared" si="48"/>
        <v>0</v>
      </c>
      <c r="M166" s="93">
        <f t="shared" si="48"/>
        <v>3.4285714285714288</v>
      </c>
      <c r="N166" s="93">
        <f t="shared" si="48"/>
        <v>3.4285714285714288</v>
      </c>
      <c r="O166" s="93">
        <f t="shared" si="48"/>
        <v>3.4285714285714288</v>
      </c>
      <c r="P166" s="93">
        <f t="shared" si="48"/>
        <v>3.4285714285714288</v>
      </c>
      <c r="Q166" s="93">
        <f t="shared" si="48"/>
        <v>3.4285714285714288</v>
      </c>
      <c r="R166" s="93">
        <f t="shared" si="48"/>
        <v>3.4285714285714288</v>
      </c>
      <c r="S166" s="93">
        <f t="shared" si="48"/>
        <v>3.4285714285714288</v>
      </c>
      <c r="T166" s="93">
        <f t="shared" si="48"/>
        <v>3.4285714285714288</v>
      </c>
      <c r="U166" s="93">
        <f t="shared" si="48"/>
        <v>3.4285714285714288</v>
      </c>
      <c r="V166" s="93">
        <f t="shared" si="48"/>
        <v>3.4285714285714288</v>
      </c>
      <c r="W166" s="93">
        <f t="shared" si="45"/>
        <v>3.4285714285714288</v>
      </c>
      <c r="X166" s="93">
        <f t="shared" si="45"/>
        <v>3.4285714285714288</v>
      </c>
      <c r="Y166" s="93">
        <f t="shared" si="45"/>
        <v>3.4285714285714288</v>
      </c>
      <c r="Z166" s="93">
        <f t="shared" si="45"/>
        <v>3.4285714285714288</v>
      </c>
      <c r="AA166" s="93">
        <f t="shared" si="45"/>
        <v>3.4285714285714288</v>
      </c>
      <c r="AB166" s="93">
        <f t="shared" si="45"/>
        <v>3.4285714285714288</v>
      </c>
      <c r="AC166" s="93">
        <f t="shared" si="45"/>
        <v>3.4285714285714288</v>
      </c>
      <c r="AD166" s="93">
        <f t="shared" si="45"/>
        <v>3.4285714285714288</v>
      </c>
      <c r="AE166" s="93">
        <f t="shared" si="45"/>
        <v>3.4285714285714288</v>
      </c>
    </row>
    <row r="167" spans="1:31">
      <c r="A167" s="98">
        <f t="shared" si="46"/>
        <v>14435</v>
      </c>
      <c r="B167" s="28" t="str">
        <f t="shared" si="46"/>
        <v>Highland Avenue over I-35</v>
      </c>
      <c r="C167" s="138">
        <f>Ben1a_VehOpCosts!C161*60/35</f>
        <v>1.7142857142857142</v>
      </c>
      <c r="D167" s="138">
        <f>Ben1a_VehOpCosts!D161*60/35</f>
        <v>5.1428571428571432</v>
      </c>
      <c r="E167" s="137">
        <f t="shared" si="47"/>
        <v>3.4285714285714288</v>
      </c>
      <c r="F167" s="83" t="s">
        <v>213</v>
      </c>
      <c r="G167" s="93">
        <f t="shared" si="48"/>
        <v>0</v>
      </c>
      <c r="H167" s="93">
        <f t="shared" si="45"/>
        <v>0</v>
      </c>
      <c r="I167" s="93">
        <f t="shared" si="45"/>
        <v>0</v>
      </c>
      <c r="J167" s="93">
        <f t="shared" si="45"/>
        <v>0</v>
      </c>
      <c r="K167" s="93">
        <f t="shared" si="45"/>
        <v>0</v>
      </c>
      <c r="L167" s="93">
        <f t="shared" si="45"/>
        <v>0</v>
      </c>
      <c r="M167" s="93">
        <f t="shared" si="45"/>
        <v>3.4285714285714288</v>
      </c>
      <c r="N167" s="93">
        <f t="shared" si="45"/>
        <v>3.4285714285714288</v>
      </c>
      <c r="O167" s="93">
        <f t="shared" si="45"/>
        <v>3.4285714285714288</v>
      </c>
      <c r="P167" s="93">
        <f t="shared" si="45"/>
        <v>3.4285714285714288</v>
      </c>
      <c r="Q167" s="93">
        <f t="shared" si="45"/>
        <v>3.4285714285714288</v>
      </c>
      <c r="R167" s="93">
        <f t="shared" si="45"/>
        <v>3.4285714285714288</v>
      </c>
      <c r="S167" s="93">
        <f t="shared" si="45"/>
        <v>3.4285714285714288</v>
      </c>
      <c r="T167" s="93">
        <f t="shared" si="45"/>
        <v>3.4285714285714288</v>
      </c>
      <c r="U167" s="93">
        <f t="shared" si="45"/>
        <v>3.4285714285714288</v>
      </c>
      <c r="V167" s="93">
        <f t="shared" si="45"/>
        <v>3.4285714285714288</v>
      </c>
      <c r="W167" s="93">
        <f t="shared" si="45"/>
        <v>3.4285714285714288</v>
      </c>
      <c r="X167" s="93">
        <f t="shared" si="45"/>
        <v>3.4285714285714288</v>
      </c>
      <c r="Y167" s="93">
        <f t="shared" si="45"/>
        <v>3.4285714285714288</v>
      </c>
      <c r="Z167" s="93">
        <f t="shared" si="45"/>
        <v>3.4285714285714288</v>
      </c>
      <c r="AA167" s="93">
        <f t="shared" si="45"/>
        <v>3.4285714285714288</v>
      </c>
      <c r="AB167" s="93">
        <f t="shared" si="45"/>
        <v>3.4285714285714288</v>
      </c>
      <c r="AC167" s="93">
        <f t="shared" si="45"/>
        <v>3.4285714285714288</v>
      </c>
      <c r="AD167" s="93">
        <f t="shared" si="45"/>
        <v>3.4285714285714288</v>
      </c>
      <c r="AE167" s="93">
        <f t="shared" si="45"/>
        <v>3.4285714285714288</v>
      </c>
    </row>
    <row r="168" spans="1:31">
      <c r="A168" s="98">
        <f t="shared" si="46"/>
        <v>14437</v>
      </c>
      <c r="B168" s="28" t="str">
        <f t="shared" si="46"/>
        <v>Hartford Avenue over I-35</v>
      </c>
      <c r="C168" s="138">
        <f>Ben1a_VehOpCosts!C162*60/35</f>
        <v>1.7142857142857142</v>
      </c>
      <c r="D168" s="138">
        <f>Ben1a_VehOpCosts!D162*60/35</f>
        <v>8.5714285714285712</v>
      </c>
      <c r="E168" s="137">
        <f t="shared" si="47"/>
        <v>6.8571428571428568</v>
      </c>
      <c r="F168" s="83" t="s">
        <v>213</v>
      </c>
      <c r="G168" s="93">
        <f t="shared" si="48"/>
        <v>0</v>
      </c>
      <c r="H168" s="93">
        <f t="shared" si="45"/>
        <v>0</v>
      </c>
      <c r="I168" s="93">
        <f t="shared" si="45"/>
        <v>0</v>
      </c>
      <c r="J168" s="93">
        <f t="shared" si="45"/>
        <v>0</v>
      </c>
      <c r="K168" s="93">
        <f t="shared" si="45"/>
        <v>0</v>
      </c>
      <c r="L168" s="93">
        <f t="shared" si="45"/>
        <v>0</v>
      </c>
      <c r="M168" s="93">
        <f t="shared" si="45"/>
        <v>6.8571428571428568</v>
      </c>
      <c r="N168" s="93">
        <f t="shared" si="45"/>
        <v>6.8571428571428568</v>
      </c>
      <c r="O168" s="93">
        <f t="shared" si="45"/>
        <v>6.8571428571428568</v>
      </c>
      <c r="P168" s="93">
        <f t="shared" si="45"/>
        <v>6.8571428571428568</v>
      </c>
      <c r="Q168" s="93">
        <f t="shared" si="45"/>
        <v>6.8571428571428568</v>
      </c>
      <c r="R168" s="93">
        <f t="shared" si="45"/>
        <v>6.8571428571428568</v>
      </c>
      <c r="S168" s="93">
        <f t="shared" si="45"/>
        <v>6.8571428571428568</v>
      </c>
      <c r="T168" s="93">
        <f t="shared" si="45"/>
        <v>6.8571428571428568</v>
      </c>
      <c r="U168" s="93">
        <f t="shared" si="45"/>
        <v>6.8571428571428568</v>
      </c>
      <c r="V168" s="93">
        <f t="shared" si="45"/>
        <v>6.8571428571428568</v>
      </c>
      <c r="W168" s="93">
        <f t="shared" si="45"/>
        <v>6.8571428571428568</v>
      </c>
      <c r="X168" s="93">
        <f t="shared" si="45"/>
        <v>6.8571428571428568</v>
      </c>
      <c r="Y168" s="93">
        <f t="shared" si="45"/>
        <v>6.8571428571428568</v>
      </c>
      <c r="Z168" s="93">
        <f t="shared" si="45"/>
        <v>6.8571428571428568</v>
      </c>
      <c r="AA168" s="93">
        <f t="shared" si="45"/>
        <v>6.8571428571428568</v>
      </c>
      <c r="AB168" s="93">
        <f t="shared" si="45"/>
        <v>6.8571428571428568</v>
      </c>
      <c r="AC168" s="93">
        <f t="shared" si="45"/>
        <v>6.8571428571428568</v>
      </c>
      <c r="AD168" s="93">
        <f t="shared" si="45"/>
        <v>6.8571428571428568</v>
      </c>
      <c r="AE168" s="93">
        <f t="shared" si="45"/>
        <v>6.8571428571428568</v>
      </c>
    </row>
    <row r="169" spans="1:31">
      <c r="A169" s="98">
        <f t="shared" si="46"/>
        <v>15145</v>
      </c>
      <c r="B169" s="28" t="str">
        <f t="shared" si="46"/>
        <v>Coleman Road over I-35</v>
      </c>
      <c r="C169" s="138">
        <f>Ben1a_VehOpCosts!C163*60/35</f>
        <v>1.7142857142857142</v>
      </c>
      <c r="D169" s="138">
        <f>Ben1a_VehOpCosts!D163*60/35</f>
        <v>5.1428571428571432</v>
      </c>
      <c r="E169" s="137">
        <f t="shared" si="47"/>
        <v>3.4285714285714288</v>
      </c>
      <c r="F169" s="83" t="s">
        <v>213</v>
      </c>
      <c r="G169" s="93">
        <f t="shared" si="48"/>
        <v>0</v>
      </c>
      <c r="H169" s="93">
        <f t="shared" si="45"/>
        <v>0</v>
      </c>
      <c r="I169" s="93">
        <f t="shared" si="45"/>
        <v>0</v>
      </c>
      <c r="J169" s="93">
        <f t="shared" si="45"/>
        <v>0</v>
      </c>
      <c r="K169" s="93">
        <f t="shared" si="45"/>
        <v>0</v>
      </c>
      <c r="L169" s="93">
        <f t="shared" si="45"/>
        <v>0</v>
      </c>
      <c r="M169" s="93">
        <f t="shared" si="45"/>
        <v>3.4285714285714288</v>
      </c>
      <c r="N169" s="93">
        <f t="shared" si="45"/>
        <v>3.4285714285714288</v>
      </c>
      <c r="O169" s="93">
        <f t="shared" si="45"/>
        <v>3.4285714285714288</v>
      </c>
      <c r="P169" s="93">
        <f t="shared" si="45"/>
        <v>3.4285714285714288</v>
      </c>
      <c r="Q169" s="93">
        <f t="shared" si="45"/>
        <v>3.4285714285714288</v>
      </c>
      <c r="R169" s="93">
        <f t="shared" si="45"/>
        <v>3.4285714285714288</v>
      </c>
      <c r="S169" s="93">
        <f t="shared" si="45"/>
        <v>3.4285714285714288</v>
      </c>
      <c r="T169" s="93">
        <f t="shared" si="45"/>
        <v>3.4285714285714288</v>
      </c>
      <c r="U169" s="93">
        <f t="shared" si="45"/>
        <v>3.4285714285714288</v>
      </c>
      <c r="V169" s="93">
        <f t="shared" si="45"/>
        <v>3.4285714285714288</v>
      </c>
      <c r="W169" s="93">
        <f t="shared" si="45"/>
        <v>3.4285714285714288</v>
      </c>
      <c r="X169" s="93">
        <f t="shared" si="45"/>
        <v>3.4285714285714288</v>
      </c>
      <c r="Y169" s="93">
        <f t="shared" si="45"/>
        <v>3.4285714285714288</v>
      </c>
      <c r="Z169" s="93">
        <f t="shared" si="45"/>
        <v>3.4285714285714288</v>
      </c>
      <c r="AA169" s="93">
        <f t="shared" si="45"/>
        <v>3.4285714285714288</v>
      </c>
      <c r="AB169" s="93">
        <f t="shared" si="45"/>
        <v>3.4285714285714288</v>
      </c>
      <c r="AC169" s="93">
        <f t="shared" si="45"/>
        <v>3.4285714285714288</v>
      </c>
      <c r="AD169" s="93">
        <f t="shared" si="45"/>
        <v>3.4285714285714288</v>
      </c>
      <c r="AE169" s="93">
        <f t="shared" si="45"/>
        <v>3.4285714285714288</v>
      </c>
    </row>
    <row r="170" spans="1:31">
      <c r="A170" s="98">
        <f t="shared" si="46"/>
        <v>15146</v>
      </c>
      <c r="B170" s="28" t="str">
        <f t="shared" si="46"/>
        <v>Chrysler Avenue over I-35</v>
      </c>
      <c r="C170" s="138">
        <f>Ben1a_VehOpCosts!C164*60/35</f>
        <v>1.7142857142857142</v>
      </c>
      <c r="D170" s="138">
        <f>Ben1a_VehOpCosts!D164*60/35</f>
        <v>8.5714285714285712</v>
      </c>
      <c r="E170" s="137">
        <f t="shared" si="47"/>
        <v>6.8571428571428568</v>
      </c>
      <c r="F170" s="83" t="s">
        <v>213</v>
      </c>
      <c r="G170" s="93">
        <f t="shared" si="48"/>
        <v>0</v>
      </c>
      <c r="H170" s="93">
        <f t="shared" si="45"/>
        <v>0</v>
      </c>
      <c r="I170" s="93">
        <f t="shared" si="45"/>
        <v>0</v>
      </c>
      <c r="J170" s="93">
        <f t="shared" si="45"/>
        <v>0</v>
      </c>
      <c r="K170" s="93">
        <f t="shared" si="45"/>
        <v>0</v>
      </c>
      <c r="L170" s="93">
        <f t="shared" si="45"/>
        <v>0</v>
      </c>
      <c r="M170" s="93">
        <f t="shared" si="45"/>
        <v>6.8571428571428568</v>
      </c>
      <c r="N170" s="93">
        <f t="shared" si="45"/>
        <v>6.8571428571428568</v>
      </c>
      <c r="O170" s="93">
        <f t="shared" si="45"/>
        <v>6.8571428571428568</v>
      </c>
      <c r="P170" s="93">
        <f t="shared" si="45"/>
        <v>6.8571428571428568</v>
      </c>
      <c r="Q170" s="93">
        <f t="shared" si="45"/>
        <v>6.8571428571428568</v>
      </c>
      <c r="R170" s="93">
        <f t="shared" si="45"/>
        <v>6.8571428571428568</v>
      </c>
      <c r="S170" s="93">
        <f t="shared" si="45"/>
        <v>6.8571428571428568</v>
      </c>
      <c r="T170" s="93">
        <f t="shared" si="45"/>
        <v>6.8571428571428568</v>
      </c>
      <c r="U170" s="93">
        <f t="shared" si="45"/>
        <v>6.8571428571428568</v>
      </c>
      <c r="V170" s="93">
        <f t="shared" si="45"/>
        <v>6.8571428571428568</v>
      </c>
      <c r="W170" s="93">
        <f t="shared" si="45"/>
        <v>6.8571428571428568</v>
      </c>
      <c r="X170" s="93">
        <f t="shared" si="45"/>
        <v>6.8571428571428568</v>
      </c>
      <c r="Y170" s="93">
        <f t="shared" si="45"/>
        <v>6.8571428571428568</v>
      </c>
      <c r="Z170" s="93">
        <f t="shared" si="45"/>
        <v>6.8571428571428568</v>
      </c>
      <c r="AA170" s="93">
        <f t="shared" si="45"/>
        <v>6.8571428571428568</v>
      </c>
      <c r="AB170" s="93">
        <f t="shared" si="45"/>
        <v>6.8571428571428568</v>
      </c>
      <c r="AC170" s="93">
        <f t="shared" si="45"/>
        <v>6.8571428571428568</v>
      </c>
      <c r="AD170" s="93">
        <f t="shared" si="45"/>
        <v>6.8571428571428568</v>
      </c>
      <c r="AE170" s="93">
        <f t="shared" si="45"/>
        <v>6.8571428571428568</v>
      </c>
    </row>
    <row r="171" spans="1:31">
      <c r="A171" s="98">
        <f t="shared" si="46"/>
        <v>15147</v>
      </c>
      <c r="B171" s="28" t="str">
        <f t="shared" si="46"/>
        <v>Ferguson Avenue over I-35</v>
      </c>
      <c r="C171" s="138">
        <f>Ben1a_VehOpCosts!C165*60/35</f>
        <v>1.7142857142857142</v>
      </c>
      <c r="D171" s="138">
        <f>Ben1a_VehOpCosts!D165*60/35</f>
        <v>5.1428571428571432</v>
      </c>
      <c r="E171" s="137">
        <f t="shared" si="47"/>
        <v>3.4285714285714288</v>
      </c>
      <c r="F171" s="83" t="s">
        <v>213</v>
      </c>
      <c r="G171" s="93">
        <f t="shared" si="48"/>
        <v>0</v>
      </c>
      <c r="H171" s="93">
        <f t="shared" si="45"/>
        <v>0</v>
      </c>
      <c r="I171" s="93">
        <f t="shared" si="45"/>
        <v>0</v>
      </c>
      <c r="J171" s="93">
        <f t="shared" si="45"/>
        <v>0</v>
      </c>
      <c r="K171" s="93">
        <f t="shared" si="45"/>
        <v>0</v>
      </c>
      <c r="L171" s="93">
        <f t="shared" si="45"/>
        <v>0</v>
      </c>
      <c r="M171" s="93">
        <f t="shared" si="45"/>
        <v>3.4285714285714288</v>
      </c>
      <c r="N171" s="93">
        <f t="shared" si="45"/>
        <v>3.4285714285714288</v>
      </c>
      <c r="O171" s="93">
        <f t="shared" si="45"/>
        <v>3.4285714285714288</v>
      </c>
      <c r="P171" s="93">
        <f t="shared" si="45"/>
        <v>3.4285714285714288</v>
      </c>
      <c r="Q171" s="93">
        <f t="shared" si="45"/>
        <v>3.4285714285714288</v>
      </c>
      <c r="R171" s="93">
        <f t="shared" si="45"/>
        <v>3.4285714285714288</v>
      </c>
      <c r="S171" s="93">
        <f t="shared" si="45"/>
        <v>3.4285714285714288</v>
      </c>
      <c r="T171" s="93">
        <f t="shared" si="45"/>
        <v>3.4285714285714288</v>
      </c>
      <c r="U171" s="93">
        <f t="shared" si="45"/>
        <v>3.4285714285714288</v>
      </c>
      <c r="V171" s="93">
        <f t="shared" si="45"/>
        <v>3.4285714285714288</v>
      </c>
      <c r="W171" s="93">
        <f t="shared" si="45"/>
        <v>3.4285714285714288</v>
      </c>
      <c r="X171" s="93">
        <f t="shared" si="45"/>
        <v>3.4285714285714288</v>
      </c>
      <c r="Y171" s="93">
        <f t="shared" si="45"/>
        <v>3.4285714285714288</v>
      </c>
      <c r="Z171" s="93">
        <f t="shared" si="45"/>
        <v>3.4285714285714288</v>
      </c>
      <c r="AA171" s="93">
        <f t="shared" si="45"/>
        <v>3.4285714285714288</v>
      </c>
      <c r="AB171" s="93">
        <f t="shared" si="45"/>
        <v>3.4285714285714288</v>
      </c>
      <c r="AC171" s="93">
        <f t="shared" si="45"/>
        <v>3.4285714285714288</v>
      </c>
      <c r="AD171" s="93">
        <f t="shared" si="45"/>
        <v>3.4285714285714288</v>
      </c>
      <c r="AE171" s="93">
        <f t="shared" si="45"/>
        <v>3.4285714285714288</v>
      </c>
    </row>
    <row r="172" spans="1:31">
      <c r="A172" s="98">
        <f t="shared" si="46"/>
        <v>15149</v>
      </c>
      <c r="B172" s="28" t="str">
        <f t="shared" si="46"/>
        <v>Adobe Road over I-35</v>
      </c>
      <c r="C172" s="138">
        <f>Ben1a_VehOpCosts!C166*60/35</f>
        <v>1.7142857142857142</v>
      </c>
      <c r="D172" s="138">
        <f>Ben1a_VehOpCosts!D166*60/35</f>
        <v>5.1428571428571432</v>
      </c>
      <c r="E172" s="137">
        <f t="shared" si="47"/>
        <v>3.4285714285714288</v>
      </c>
      <c r="F172" s="83" t="s">
        <v>213</v>
      </c>
      <c r="G172" s="93">
        <f t="shared" si="48"/>
        <v>0</v>
      </c>
      <c r="H172" s="93">
        <f t="shared" si="45"/>
        <v>0</v>
      </c>
      <c r="I172" s="93">
        <f t="shared" si="45"/>
        <v>0</v>
      </c>
      <c r="J172" s="93">
        <f t="shared" si="45"/>
        <v>0</v>
      </c>
      <c r="K172" s="93">
        <f t="shared" si="45"/>
        <v>0</v>
      </c>
      <c r="L172" s="93">
        <f t="shared" si="45"/>
        <v>0</v>
      </c>
      <c r="M172" s="93">
        <f t="shared" si="45"/>
        <v>3.4285714285714288</v>
      </c>
      <c r="N172" s="93">
        <f t="shared" si="45"/>
        <v>3.4285714285714288</v>
      </c>
      <c r="O172" s="93">
        <f t="shared" si="45"/>
        <v>3.4285714285714288</v>
      </c>
      <c r="P172" s="93">
        <f t="shared" si="45"/>
        <v>3.4285714285714288</v>
      </c>
      <c r="Q172" s="93">
        <f t="shared" si="45"/>
        <v>3.4285714285714288</v>
      </c>
      <c r="R172" s="93">
        <f t="shared" si="45"/>
        <v>3.4285714285714288</v>
      </c>
      <c r="S172" s="93">
        <f t="shared" si="45"/>
        <v>3.4285714285714288</v>
      </c>
      <c r="T172" s="93">
        <f t="shared" si="45"/>
        <v>3.4285714285714288</v>
      </c>
      <c r="U172" s="93">
        <f t="shared" si="45"/>
        <v>3.4285714285714288</v>
      </c>
      <c r="V172" s="93">
        <f t="shared" si="45"/>
        <v>3.4285714285714288</v>
      </c>
      <c r="W172" s="93">
        <f t="shared" si="45"/>
        <v>3.4285714285714288</v>
      </c>
      <c r="X172" s="93">
        <f t="shared" si="45"/>
        <v>3.4285714285714288</v>
      </c>
      <c r="Y172" s="93">
        <f t="shared" si="45"/>
        <v>3.4285714285714288</v>
      </c>
      <c r="Z172" s="93">
        <f t="shared" si="45"/>
        <v>3.4285714285714288</v>
      </c>
      <c r="AA172" s="93">
        <f t="shared" si="45"/>
        <v>3.4285714285714288</v>
      </c>
      <c r="AB172" s="93">
        <f t="shared" si="45"/>
        <v>3.4285714285714288</v>
      </c>
      <c r="AC172" s="93">
        <f t="shared" si="45"/>
        <v>3.4285714285714288</v>
      </c>
      <c r="AD172" s="93">
        <f t="shared" si="45"/>
        <v>3.4285714285714288</v>
      </c>
      <c r="AE172" s="93">
        <f t="shared" si="45"/>
        <v>3.4285714285714288</v>
      </c>
    </row>
    <row r="173" spans="1:31">
      <c r="A173" s="99" t="s">
        <v>185</v>
      </c>
      <c r="B173" s="28"/>
      <c r="C173" s="142"/>
      <c r="D173" s="142"/>
      <c r="F173" s="83" t="s">
        <v>213</v>
      </c>
      <c r="G173" s="95">
        <f>SUM(G165:G172)</f>
        <v>0</v>
      </c>
      <c r="H173" s="95">
        <f t="shared" ref="H173:AE173" si="49">SUM(H165:H172)</f>
        <v>0</v>
      </c>
      <c r="I173" s="95">
        <f t="shared" si="49"/>
        <v>0</v>
      </c>
      <c r="J173" s="95">
        <f t="shared" si="49"/>
        <v>0</v>
      </c>
      <c r="K173" s="95">
        <f t="shared" si="49"/>
        <v>0</v>
      </c>
      <c r="L173" s="95">
        <f t="shared" si="49"/>
        <v>0</v>
      </c>
      <c r="M173" s="95">
        <f t="shared" si="49"/>
        <v>37.714285714285715</v>
      </c>
      <c r="N173" s="95">
        <f t="shared" si="49"/>
        <v>37.714285714285715</v>
      </c>
      <c r="O173" s="95">
        <f t="shared" si="49"/>
        <v>37.714285714285715</v>
      </c>
      <c r="P173" s="95">
        <f t="shared" si="49"/>
        <v>37.714285714285715</v>
      </c>
      <c r="Q173" s="95">
        <f t="shared" si="49"/>
        <v>37.714285714285715</v>
      </c>
      <c r="R173" s="95">
        <f t="shared" si="49"/>
        <v>37.714285714285715</v>
      </c>
      <c r="S173" s="95">
        <f t="shared" si="49"/>
        <v>37.714285714285715</v>
      </c>
      <c r="T173" s="95">
        <f t="shared" si="49"/>
        <v>37.714285714285715</v>
      </c>
      <c r="U173" s="95">
        <f t="shared" si="49"/>
        <v>37.714285714285715</v>
      </c>
      <c r="V173" s="95">
        <f t="shared" si="49"/>
        <v>37.714285714285715</v>
      </c>
      <c r="W173" s="95">
        <f t="shared" si="49"/>
        <v>37.714285714285715</v>
      </c>
      <c r="X173" s="95">
        <f t="shared" si="49"/>
        <v>37.714285714285715</v>
      </c>
      <c r="Y173" s="95">
        <f t="shared" si="49"/>
        <v>37.714285714285715</v>
      </c>
      <c r="Z173" s="95">
        <f t="shared" si="49"/>
        <v>37.714285714285715</v>
      </c>
      <c r="AA173" s="95">
        <f t="shared" si="49"/>
        <v>37.714285714285715</v>
      </c>
      <c r="AB173" s="95">
        <f t="shared" si="49"/>
        <v>37.714285714285715</v>
      </c>
      <c r="AC173" s="95">
        <f t="shared" si="49"/>
        <v>37.714285714285715</v>
      </c>
      <c r="AD173" s="95">
        <f t="shared" si="49"/>
        <v>37.714285714285715</v>
      </c>
      <c r="AE173" s="95">
        <f t="shared" si="49"/>
        <v>37.714285714285715</v>
      </c>
    </row>
    <row r="174" spans="1:31">
      <c r="A174" s="97" t="str">
        <f>A154</f>
        <v>Kay County Bridge Reconstructions</v>
      </c>
      <c r="B174" s="89"/>
      <c r="C174" s="271" t="s">
        <v>275</v>
      </c>
      <c r="D174" s="271" t="s">
        <v>210</v>
      </c>
      <c r="F174" s="83"/>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row>
    <row r="175" spans="1:31">
      <c r="A175" s="98">
        <f>'Project Information'!$A$26</f>
        <v>14408</v>
      </c>
      <c r="B175" s="28" t="str">
        <f>'Project Information'!$B$26</f>
        <v>I-35 SB over US 60</v>
      </c>
      <c r="C175" s="141">
        <v>9</v>
      </c>
      <c r="D175" s="141">
        <v>23</v>
      </c>
      <c r="E175" s="9">
        <f t="shared" ref="E175:E176" si="50">D175-C175</f>
        <v>14</v>
      </c>
      <c r="F175" s="83" t="s">
        <v>213</v>
      </c>
      <c r="G175" s="93">
        <f>IF(G155&gt;0,$E175,0)</f>
        <v>0</v>
      </c>
      <c r="H175" s="93">
        <f t="shared" ref="H175:AE175" si="51">IF(H155&gt;0,$E175,0)</f>
        <v>0</v>
      </c>
      <c r="I175" s="93">
        <f t="shared" si="51"/>
        <v>0</v>
      </c>
      <c r="J175" s="93">
        <f t="shared" si="51"/>
        <v>0</v>
      </c>
      <c r="K175" s="93">
        <f t="shared" si="51"/>
        <v>0</v>
      </c>
      <c r="L175" s="93">
        <f t="shared" si="51"/>
        <v>0</v>
      </c>
      <c r="M175" s="93">
        <f t="shared" si="51"/>
        <v>14</v>
      </c>
      <c r="N175" s="93">
        <f t="shared" si="51"/>
        <v>14</v>
      </c>
      <c r="O175" s="93">
        <f t="shared" si="51"/>
        <v>14</v>
      </c>
      <c r="P175" s="93">
        <f t="shared" si="51"/>
        <v>14</v>
      </c>
      <c r="Q175" s="93">
        <f t="shared" si="51"/>
        <v>14</v>
      </c>
      <c r="R175" s="93">
        <f t="shared" si="51"/>
        <v>14</v>
      </c>
      <c r="S175" s="93">
        <f t="shared" si="51"/>
        <v>14</v>
      </c>
      <c r="T175" s="93">
        <f t="shared" si="51"/>
        <v>14</v>
      </c>
      <c r="U175" s="93">
        <f t="shared" si="51"/>
        <v>14</v>
      </c>
      <c r="V175" s="93">
        <f t="shared" si="51"/>
        <v>14</v>
      </c>
      <c r="W175" s="93">
        <f t="shared" si="51"/>
        <v>14</v>
      </c>
      <c r="X175" s="93">
        <f t="shared" si="51"/>
        <v>14</v>
      </c>
      <c r="Y175" s="93">
        <f t="shared" si="51"/>
        <v>14</v>
      </c>
      <c r="Z175" s="93">
        <f t="shared" si="51"/>
        <v>14</v>
      </c>
      <c r="AA175" s="93">
        <f t="shared" si="51"/>
        <v>14</v>
      </c>
      <c r="AB175" s="93">
        <f t="shared" si="51"/>
        <v>14</v>
      </c>
      <c r="AC175" s="93">
        <f t="shared" si="51"/>
        <v>14</v>
      </c>
      <c r="AD175" s="93">
        <f t="shared" si="51"/>
        <v>14</v>
      </c>
      <c r="AE175" s="93">
        <f t="shared" si="51"/>
        <v>14</v>
      </c>
    </row>
    <row r="176" spans="1:31">
      <c r="A176" s="98">
        <f>'Project Information'!$A$27</f>
        <v>14409</v>
      </c>
      <c r="B176" s="28" t="str">
        <f>'Project Information'!$B$27</f>
        <v>I-35 NB over US 60</v>
      </c>
      <c r="C176" s="141">
        <v>9</v>
      </c>
      <c r="D176" s="141">
        <v>23</v>
      </c>
      <c r="E176" s="9">
        <f t="shared" si="50"/>
        <v>14</v>
      </c>
      <c r="F176" s="83" t="s">
        <v>213</v>
      </c>
      <c r="G176" s="93">
        <f t="shared" ref="G176:AE176" si="52">IF(G156&gt;0,$E176,0)</f>
        <v>0</v>
      </c>
      <c r="H176" s="93">
        <f t="shared" si="52"/>
        <v>0</v>
      </c>
      <c r="I176" s="93">
        <f t="shared" si="52"/>
        <v>0</v>
      </c>
      <c r="J176" s="93">
        <f t="shared" si="52"/>
        <v>0</v>
      </c>
      <c r="K176" s="93">
        <f t="shared" si="52"/>
        <v>0</v>
      </c>
      <c r="L176" s="93">
        <f t="shared" si="52"/>
        <v>0</v>
      </c>
      <c r="M176" s="93">
        <f t="shared" si="52"/>
        <v>14</v>
      </c>
      <c r="N176" s="93">
        <f t="shared" si="52"/>
        <v>14</v>
      </c>
      <c r="O176" s="93">
        <f t="shared" si="52"/>
        <v>14</v>
      </c>
      <c r="P176" s="93">
        <f t="shared" si="52"/>
        <v>14</v>
      </c>
      <c r="Q176" s="93">
        <f t="shared" si="52"/>
        <v>14</v>
      </c>
      <c r="R176" s="93">
        <f t="shared" si="52"/>
        <v>14</v>
      </c>
      <c r="S176" s="93">
        <f t="shared" si="52"/>
        <v>14</v>
      </c>
      <c r="T176" s="93">
        <f t="shared" si="52"/>
        <v>14</v>
      </c>
      <c r="U176" s="93">
        <f t="shared" si="52"/>
        <v>14</v>
      </c>
      <c r="V176" s="93">
        <f t="shared" si="52"/>
        <v>14</v>
      </c>
      <c r="W176" s="93">
        <f t="shared" si="52"/>
        <v>14</v>
      </c>
      <c r="X176" s="93">
        <f t="shared" si="52"/>
        <v>14</v>
      </c>
      <c r="Y176" s="93">
        <f t="shared" si="52"/>
        <v>14</v>
      </c>
      <c r="Z176" s="93">
        <f t="shared" si="52"/>
        <v>14</v>
      </c>
      <c r="AA176" s="93">
        <f t="shared" si="52"/>
        <v>14</v>
      </c>
      <c r="AB176" s="93">
        <f t="shared" si="52"/>
        <v>14</v>
      </c>
      <c r="AC176" s="93">
        <f t="shared" si="52"/>
        <v>14</v>
      </c>
      <c r="AD176" s="93">
        <f t="shared" si="52"/>
        <v>14</v>
      </c>
      <c r="AE176" s="93">
        <f t="shared" si="52"/>
        <v>14</v>
      </c>
    </row>
    <row r="177" spans="1:31">
      <c r="A177" s="99" t="s">
        <v>185</v>
      </c>
      <c r="B177" s="28"/>
      <c r="C177" s="2"/>
      <c r="D177" s="2"/>
      <c r="F177" s="83" t="s">
        <v>213</v>
      </c>
      <c r="G177" s="95">
        <f>SUM(G175:G176)</f>
        <v>0</v>
      </c>
      <c r="H177" s="95">
        <f t="shared" ref="H177:AE177" si="53">SUM(H175:H176)</f>
        <v>0</v>
      </c>
      <c r="I177" s="95">
        <f t="shared" si="53"/>
        <v>0</v>
      </c>
      <c r="J177" s="95">
        <f t="shared" si="53"/>
        <v>0</v>
      </c>
      <c r="K177" s="95">
        <f t="shared" si="53"/>
        <v>0</v>
      </c>
      <c r="L177" s="95">
        <f t="shared" si="53"/>
        <v>0</v>
      </c>
      <c r="M177" s="95">
        <f t="shared" si="53"/>
        <v>28</v>
      </c>
      <c r="N177" s="95">
        <f t="shared" si="53"/>
        <v>28</v>
      </c>
      <c r="O177" s="95">
        <f t="shared" si="53"/>
        <v>28</v>
      </c>
      <c r="P177" s="95">
        <f t="shared" si="53"/>
        <v>28</v>
      </c>
      <c r="Q177" s="95">
        <f t="shared" si="53"/>
        <v>28</v>
      </c>
      <c r="R177" s="95">
        <f t="shared" si="53"/>
        <v>28</v>
      </c>
      <c r="S177" s="95">
        <f t="shared" si="53"/>
        <v>28</v>
      </c>
      <c r="T177" s="95">
        <f t="shared" si="53"/>
        <v>28</v>
      </c>
      <c r="U177" s="95">
        <f t="shared" si="53"/>
        <v>28</v>
      </c>
      <c r="V177" s="95">
        <f t="shared" si="53"/>
        <v>28</v>
      </c>
      <c r="W177" s="95">
        <f t="shared" si="53"/>
        <v>28</v>
      </c>
      <c r="X177" s="95">
        <f t="shared" si="53"/>
        <v>28</v>
      </c>
      <c r="Y177" s="95">
        <f t="shared" si="53"/>
        <v>28</v>
      </c>
      <c r="Z177" s="95">
        <f t="shared" si="53"/>
        <v>28</v>
      </c>
      <c r="AA177" s="95">
        <f t="shared" si="53"/>
        <v>28</v>
      </c>
      <c r="AB177" s="95">
        <f t="shared" si="53"/>
        <v>28</v>
      </c>
      <c r="AC177" s="95">
        <f t="shared" si="53"/>
        <v>28</v>
      </c>
      <c r="AD177" s="95">
        <f t="shared" si="53"/>
        <v>28</v>
      </c>
      <c r="AE177" s="95">
        <f t="shared" si="53"/>
        <v>28</v>
      </c>
    </row>
    <row r="178" spans="1:31">
      <c r="A178" s="100" t="s">
        <v>0</v>
      </c>
      <c r="F178" s="83" t="s">
        <v>213</v>
      </c>
      <c r="G178" s="96">
        <f>SUM(G173,G177)</f>
        <v>0</v>
      </c>
      <c r="H178" s="96">
        <f t="shared" ref="H178:AE178" si="54">SUM(H173,H177)</f>
        <v>0</v>
      </c>
      <c r="I178" s="96">
        <f t="shared" si="54"/>
        <v>0</v>
      </c>
      <c r="J178" s="96">
        <f t="shared" si="54"/>
        <v>0</v>
      </c>
      <c r="K178" s="96">
        <f t="shared" si="54"/>
        <v>0</v>
      </c>
      <c r="L178" s="96">
        <f t="shared" si="54"/>
        <v>0</v>
      </c>
      <c r="M178" s="96">
        <f t="shared" si="54"/>
        <v>65.714285714285722</v>
      </c>
      <c r="N178" s="96">
        <f t="shared" si="54"/>
        <v>65.714285714285722</v>
      </c>
      <c r="O178" s="96">
        <f t="shared" si="54"/>
        <v>65.714285714285722</v>
      </c>
      <c r="P178" s="96">
        <f t="shared" si="54"/>
        <v>65.714285714285722</v>
      </c>
      <c r="Q178" s="96">
        <f t="shared" si="54"/>
        <v>65.714285714285722</v>
      </c>
      <c r="R178" s="96">
        <f t="shared" si="54"/>
        <v>65.714285714285722</v>
      </c>
      <c r="S178" s="96">
        <f t="shared" si="54"/>
        <v>65.714285714285722</v>
      </c>
      <c r="T178" s="96">
        <f t="shared" si="54"/>
        <v>65.714285714285722</v>
      </c>
      <c r="U178" s="96">
        <f t="shared" si="54"/>
        <v>65.714285714285722</v>
      </c>
      <c r="V178" s="96">
        <f t="shared" si="54"/>
        <v>65.714285714285722</v>
      </c>
      <c r="W178" s="96">
        <f t="shared" si="54"/>
        <v>65.714285714285722</v>
      </c>
      <c r="X178" s="96">
        <f t="shared" si="54"/>
        <v>65.714285714285722</v>
      </c>
      <c r="Y178" s="96">
        <f t="shared" si="54"/>
        <v>65.714285714285722</v>
      </c>
      <c r="Z178" s="96">
        <f t="shared" si="54"/>
        <v>65.714285714285722</v>
      </c>
      <c r="AA178" s="96">
        <f t="shared" si="54"/>
        <v>65.714285714285722</v>
      </c>
      <c r="AB178" s="96">
        <f t="shared" si="54"/>
        <v>65.714285714285722</v>
      </c>
      <c r="AC178" s="96">
        <f t="shared" si="54"/>
        <v>65.714285714285722</v>
      </c>
      <c r="AD178" s="96">
        <f t="shared" si="54"/>
        <v>65.714285714285722</v>
      </c>
      <c r="AE178" s="96">
        <f t="shared" si="54"/>
        <v>65.714285714285722</v>
      </c>
    </row>
    <row r="179" spans="1:31">
      <c r="G179" s="26"/>
      <c r="H179" s="54"/>
      <c r="I179" s="54"/>
      <c r="J179" s="54"/>
      <c r="K179" s="54"/>
      <c r="L179" s="54"/>
      <c r="M179" s="54"/>
      <c r="N179" s="54"/>
      <c r="O179" s="54"/>
      <c r="P179" s="54"/>
      <c r="Q179" s="54"/>
      <c r="R179" s="54"/>
      <c r="S179" s="54"/>
      <c r="T179" s="54"/>
      <c r="U179" s="54"/>
      <c r="V179" s="54"/>
      <c r="W179" s="54"/>
      <c r="X179" s="54"/>
      <c r="Y179" s="54"/>
      <c r="Z179" s="54"/>
      <c r="AA179" s="54"/>
      <c r="AB179" s="54"/>
      <c r="AC179" s="54"/>
      <c r="AD179" s="54"/>
      <c r="AE179" s="54"/>
    </row>
    <row r="180" spans="1:31" ht="15.75">
      <c r="A180" s="169" t="s">
        <v>228</v>
      </c>
      <c r="B180" s="91"/>
      <c r="C180" s="91"/>
      <c r="D180" s="91"/>
      <c r="E180" s="91"/>
      <c r="G180" s="26"/>
      <c r="H180" s="54"/>
      <c r="I180" s="54"/>
      <c r="J180" s="54"/>
      <c r="K180" s="54"/>
      <c r="L180" s="54"/>
      <c r="M180" s="54"/>
      <c r="N180" s="54"/>
      <c r="O180" s="54"/>
      <c r="P180" s="54"/>
      <c r="Q180" s="54"/>
      <c r="R180" s="54"/>
      <c r="S180" s="54"/>
      <c r="T180" s="54"/>
      <c r="U180" s="54"/>
      <c r="V180" s="54"/>
      <c r="W180" s="54"/>
      <c r="X180" s="54"/>
      <c r="Y180" s="54"/>
      <c r="Z180" s="54"/>
      <c r="AA180" s="54"/>
      <c r="AB180" s="54"/>
      <c r="AC180" s="54"/>
      <c r="AD180" s="54"/>
      <c r="AE180" s="54"/>
    </row>
    <row r="181" spans="1:31">
      <c r="A181" s="29"/>
      <c r="B181" s="4"/>
      <c r="C181" s="252" t="s">
        <v>0</v>
      </c>
      <c r="D181" s="252"/>
      <c r="G181" s="26"/>
      <c r="H181" s="54"/>
      <c r="I181" s="54"/>
      <c r="J181" s="54"/>
      <c r="K181" s="54"/>
      <c r="L181" s="54"/>
      <c r="M181" s="54"/>
      <c r="N181" s="54"/>
      <c r="O181" s="54"/>
      <c r="P181" s="54"/>
      <c r="Q181" s="54"/>
      <c r="R181" s="54"/>
      <c r="S181" s="54"/>
      <c r="T181" s="54"/>
      <c r="U181" s="54"/>
      <c r="V181" s="54"/>
      <c r="W181" s="54"/>
      <c r="X181" s="54"/>
      <c r="Y181" s="54"/>
      <c r="Z181" s="54"/>
      <c r="AA181" s="54"/>
      <c r="AB181" s="54"/>
      <c r="AC181" s="54"/>
      <c r="AD181" s="54"/>
      <c r="AE181" s="54"/>
    </row>
    <row r="182" spans="1:31">
      <c r="A182" s="97" t="str">
        <f>A164</f>
        <v>Kay County Bridge Raises</v>
      </c>
      <c r="B182" s="89"/>
      <c r="C182" s="38" t="s">
        <v>229</v>
      </c>
      <c r="D182" s="38"/>
      <c r="G182" s="26"/>
      <c r="H182" s="54"/>
      <c r="I182" s="54"/>
      <c r="J182" s="54"/>
      <c r="K182" s="54"/>
      <c r="L182" s="54"/>
      <c r="M182" s="54"/>
      <c r="N182" s="54"/>
      <c r="O182" s="54"/>
      <c r="P182" s="54"/>
      <c r="Q182" s="54"/>
      <c r="R182" s="54"/>
      <c r="S182" s="54"/>
      <c r="T182" s="54"/>
      <c r="U182" s="54"/>
      <c r="V182" s="54"/>
      <c r="W182" s="54"/>
      <c r="X182" s="54"/>
      <c r="Y182" s="54"/>
      <c r="Z182" s="54"/>
      <c r="AA182" s="54"/>
      <c r="AB182" s="54"/>
      <c r="AC182" s="54"/>
      <c r="AD182" s="54"/>
      <c r="AE182" s="54"/>
    </row>
    <row r="183" spans="1:31">
      <c r="A183" s="98">
        <f>A165</f>
        <v>14155</v>
      </c>
      <c r="B183" s="28" t="str">
        <f>B165</f>
        <v>Indian Road over I-35</v>
      </c>
      <c r="C183" s="224">
        <f t="shared" ref="C183:C190" si="55">ROUND(SUM(G183:AE183),0)</f>
        <v>24</v>
      </c>
      <c r="D183" s="28"/>
      <c r="E183" s="39"/>
      <c r="F183" s="83" t="s">
        <v>229</v>
      </c>
      <c r="G183" s="164">
        <f>G165*G145*'Project Information'!G131/60</f>
        <v>0</v>
      </c>
      <c r="H183" s="164">
        <f>H165*H145*'Project Information'!H131/60</f>
        <v>0</v>
      </c>
      <c r="I183" s="164">
        <f>I165*I145*'Project Information'!I131/60</f>
        <v>0</v>
      </c>
      <c r="J183" s="164">
        <f>J165*J145*'Project Information'!J131/60</f>
        <v>0</v>
      </c>
      <c r="K183" s="164">
        <f>K165*K145*'Project Information'!K131/60</f>
        <v>0</v>
      </c>
      <c r="L183" s="164">
        <f>L165*L145*'Project Information'!L131/60</f>
        <v>0</v>
      </c>
      <c r="M183" s="164">
        <f>M165*M145*'Project Information'!M131/60</f>
        <v>0.62840954904220658</v>
      </c>
      <c r="N183" s="164">
        <f>N165*N145*'Project Information'!N131/60</f>
        <v>0.63844415184689407</v>
      </c>
      <c r="O183" s="164">
        <f>O165*O145*'Project Information'!O131/60</f>
        <v>0.64863898973012446</v>
      </c>
      <c r="P183" s="164">
        <f>P165*P145*'Project Information'!P131/60</f>
        <v>0.65899662136620674</v>
      </c>
      <c r="Q183" s="164">
        <f>Q165*Q145*'Project Information'!Q131/60</f>
        <v>0.66951964628700855</v>
      </c>
      <c r="R183" s="164">
        <f>R165*R145*'Project Information'!R131/60</f>
        <v>1.3604214110687629</v>
      </c>
      <c r="S183" s="164">
        <f>S165*S145*'Project Information'!S131/60</f>
        <v>1.3821449646460027</v>
      </c>
      <c r="T183" s="164">
        <f>T165*T145*'Project Information'!T131/60</f>
        <v>1.4042154054275928</v>
      </c>
      <c r="U183" s="164">
        <f>U165*U145*'Project Information'!U131/60</f>
        <v>1.4266382725962501</v>
      </c>
      <c r="V183" s="164">
        <f>V165*V145*'Project Information'!V131/60</f>
        <v>1.4494191937857648</v>
      </c>
      <c r="W183" s="164">
        <f>W165*W145*'Project Information'!W131/60</f>
        <v>1.4725638864934081</v>
      </c>
      <c r="X183" s="164">
        <f>X165*X145*'Project Information'!X131/60</f>
        <v>1.496078159514896</v>
      </c>
      <c r="Y183" s="164">
        <f>Y165*Y145*'Project Information'!Y131/60</f>
        <v>1.5199679144022642</v>
      </c>
      <c r="Z183" s="164">
        <f>Z165*Z145*'Project Information'!Z131/60</f>
        <v>1.544239146945027</v>
      </c>
      <c r="AA183" s="164">
        <f>AA165*AA145*'Project Information'!AA131/60</f>
        <v>1.5688979486749832</v>
      </c>
      <c r="AB183" s="164">
        <f>AB165*AB145*'Project Information'!AB131/60</f>
        <v>1.5939505083950543</v>
      </c>
      <c r="AC183" s="164">
        <f>AC165*AC145*'Project Information'!AC131/60</f>
        <v>1.6194031137325327</v>
      </c>
      <c r="AD183" s="164">
        <f>AD165*AD145*'Project Information'!AD131/60</f>
        <v>1.6452621527171374</v>
      </c>
      <c r="AE183" s="164">
        <f>AE165*AE145*'Project Information'!AE131/60</f>
        <v>1.6715341153842627</v>
      </c>
    </row>
    <row r="184" spans="1:31">
      <c r="A184" s="98">
        <f t="shared" ref="A184:B190" si="56">A166</f>
        <v>14429</v>
      </c>
      <c r="B184" s="28" t="str">
        <f t="shared" si="56"/>
        <v>North Avenue over I-35</v>
      </c>
      <c r="C184" s="224">
        <f t="shared" si="55"/>
        <v>9</v>
      </c>
      <c r="D184" s="28"/>
      <c r="E184" s="39"/>
      <c r="F184" s="83" t="s">
        <v>229</v>
      </c>
      <c r="G184" s="164">
        <f>G166*G146*'Project Information'!G132/60</f>
        <v>0</v>
      </c>
      <c r="H184" s="164">
        <f>H166*H146*'Project Information'!H132/60</f>
        <v>0</v>
      </c>
      <c r="I184" s="164">
        <f>I166*I146*'Project Information'!I132/60</f>
        <v>0</v>
      </c>
      <c r="J184" s="164">
        <f>J166*J146*'Project Information'!J132/60</f>
        <v>0</v>
      </c>
      <c r="K184" s="164">
        <f>K166*K146*'Project Information'!K132/60</f>
        <v>0</v>
      </c>
      <c r="L184" s="164">
        <f>L166*L146*'Project Information'!L132/60</f>
        <v>0</v>
      </c>
      <c r="M184" s="164">
        <f>M166*M146*'Project Information'!M132/60</f>
        <v>0.21994334216477235</v>
      </c>
      <c r="N184" s="164">
        <f>N166*N146*'Project Information'!N132/60</f>
        <v>0.22345545314641296</v>
      </c>
      <c r="O184" s="164">
        <f>O166*O146*'Project Information'!O132/60</f>
        <v>0.22702364640554365</v>
      </c>
      <c r="P184" s="164">
        <f>P166*P146*'Project Information'!P132/60</f>
        <v>0.23064881747817237</v>
      </c>
      <c r="Q184" s="164">
        <f>Q166*Q146*'Project Information'!Q132/60</f>
        <v>0.23433187620045301</v>
      </c>
      <c r="R184" s="164">
        <f>R166*R146*'Project Information'!R132/60</f>
        <v>0.47614749387406702</v>
      </c>
      <c r="S184" s="164">
        <f>S166*S146*'Project Information'!S132/60</f>
        <v>0.48375073762610099</v>
      </c>
      <c r="T184" s="164">
        <f>T166*T146*'Project Information'!T132/60</f>
        <v>0.49147539189965755</v>
      </c>
      <c r="U184" s="164">
        <f>U166*U146*'Project Information'!U132/60</f>
        <v>0.49932339540868759</v>
      </c>
      <c r="V184" s="164">
        <f>V166*V146*'Project Information'!V132/60</f>
        <v>0.50729671782501773</v>
      </c>
      <c r="W184" s="164">
        <f>W166*W146*'Project Information'!W132/60</f>
        <v>0.51539736027269289</v>
      </c>
      <c r="X184" s="164">
        <f>X166*X146*'Project Information'!X132/60</f>
        <v>0.52362735583021369</v>
      </c>
      <c r="Y184" s="164">
        <f>Y166*Y146*'Project Information'!Y132/60</f>
        <v>0.53198877004079259</v>
      </c>
      <c r="Z184" s="164">
        <f>Z166*Z146*'Project Information'!Z132/60</f>
        <v>0.54048370143075941</v>
      </c>
      <c r="AA184" s="164">
        <f>AA166*AA146*'Project Information'!AA132/60</f>
        <v>0.54911428203624424</v>
      </c>
      <c r="AB184" s="164">
        <f>AB166*AB146*'Project Information'!AB132/60</f>
        <v>0.55788267793826907</v>
      </c>
      <c r="AC184" s="164">
        <f>AC166*AC146*'Project Information'!AC132/60</f>
        <v>0.56679108980638648</v>
      </c>
      <c r="AD184" s="164">
        <f>AD166*AD146*'Project Information'!AD132/60</f>
        <v>0.57584175345099819</v>
      </c>
      <c r="AE184" s="164">
        <f>AE166*AE146*'Project Information'!AE132/60</f>
        <v>0.58503694038449205</v>
      </c>
    </row>
    <row r="185" spans="1:31">
      <c r="A185" s="98">
        <f t="shared" si="56"/>
        <v>14435</v>
      </c>
      <c r="B185" s="28" t="str">
        <f t="shared" si="56"/>
        <v>Highland Avenue over I-35</v>
      </c>
      <c r="C185" s="224">
        <f t="shared" si="55"/>
        <v>24</v>
      </c>
      <c r="D185" s="28"/>
      <c r="E185" s="39"/>
      <c r="F185" s="83" t="s">
        <v>229</v>
      </c>
      <c r="G185" s="164">
        <f>G167*G147*'Project Information'!G133/60</f>
        <v>0</v>
      </c>
      <c r="H185" s="164">
        <f>H167*H147*'Project Information'!H133/60</f>
        <v>0</v>
      </c>
      <c r="I185" s="164">
        <f>I167*I147*'Project Information'!I133/60</f>
        <v>0</v>
      </c>
      <c r="J185" s="164">
        <f>J167*J147*'Project Information'!J133/60</f>
        <v>0</v>
      </c>
      <c r="K185" s="164">
        <f>K167*K147*'Project Information'!K133/60</f>
        <v>0</v>
      </c>
      <c r="L185" s="164">
        <f>L167*L147*'Project Information'!L133/60</f>
        <v>0</v>
      </c>
      <c r="M185" s="164">
        <f>M167*M147*'Project Information'!M133/60</f>
        <v>0.62840954904220669</v>
      </c>
      <c r="N185" s="164">
        <f>N167*N147*'Project Information'!N133/60</f>
        <v>0.63844415184689418</v>
      </c>
      <c r="O185" s="164">
        <f>O167*O147*'Project Information'!O133/60</f>
        <v>0.64863898973012468</v>
      </c>
      <c r="P185" s="164">
        <f>P167*P147*'Project Information'!P133/60</f>
        <v>0.65899662136620674</v>
      </c>
      <c r="Q185" s="164">
        <f>Q167*Q147*'Project Information'!Q133/60</f>
        <v>0.66951964628700855</v>
      </c>
      <c r="R185" s="164">
        <f>R167*R147*'Project Information'!R133/60</f>
        <v>1.3604214110687631</v>
      </c>
      <c r="S185" s="164">
        <f>S167*S147*'Project Information'!S133/60</f>
        <v>1.3821449646460027</v>
      </c>
      <c r="T185" s="164">
        <f>T167*T147*'Project Information'!T133/60</f>
        <v>1.4042154054275928</v>
      </c>
      <c r="U185" s="164">
        <f>U167*U147*'Project Information'!U133/60</f>
        <v>1.4266382725962503</v>
      </c>
      <c r="V185" s="164">
        <f>V167*V147*'Project Information'!V133/60</f>
        <v>1.4494191937857648</v>
      </c>
      <c r="W185" s="164">
        <f>W167*W147*'Project Information'!W133/60</f>
        <v>1.4725638864934083</v>
      </c>
      <c r="X185" s="164">
        <f>X167*X147*'Project Information'!X133/60</f>
        <v>1.496078159514896</v>
      </c>
      <c r="Y185" s="164">
        <f>Y167*Y147*'Project Information'!Y133/60</f>
        <v>1.5199679144022644</v>
      </c>
      <c r="Z185" s="164">
        <f>Z167*Z147*'Project Information'!Z133/60</f>
        <v>1.5442391469450272</v>
      </c>
      <c r="AA185" s="164">
        <f>AA167*AA147*'Project Information'!AA133/60</f>
        <v>1.5688979486749837</v>
      </c>
      <c r="AB185" s="164">
        <f>AB167*AB147*'Project Information'!AB133/60</f>
        <v>1.5939505083950545</v>
      </c>
      <c r="AC185" s="164">
        <f>AC167*AC147*'Project Information'!AC133/60</f>
        <v>1.6194031137325331</v>
      </c>
      <c r="AD185" s="164">
        <f>AD167*AD147*'Project Information'!AD133/60</f>
        <v>1.6452621527171376</v>
      </c>
      <c r="AE185" s="164">
        <f>AE167*AE147*'Project Information'!AE133/60</f>
        <v>1.6715341153842629</v>
      </c>
    </row>
    <row r="186" spans="1:31">
      <c r="A186" s="98">
        <f t="shared" si="56"/>
        <v>14437</v>
      </c>
      <c r="B186" s="28" t="str">
        <f t="shared" si="56"/>
        <v>Hartford Avenue over I-35</v>
      </c>
      <c r="C186" s="224">
        <f t="shared" si="55"/>
        <v>12</v>
      </c>
      <c r="D186" s="28"/>
      <c r="E186" s="39"/>
      <c r="F186" s="83" t="s">
        <v>229</v>
      </c>
      <c r="G186" s="164">
        <f>G168*G148*'Project Information'!G134/60</f>
        <v>0</v>
      </c>
      <c r="H186" s="164">
        <f>H168*H148*'Project Information'!H134/60</f>
        <v>0</v>
      </c>
      <c r="I186" s="164">
        <f>I168*I148*'Project Information'!I134/60</f>
        <v>0</v>
      </c>
      <c r="J186" s="164">
        <f>J168*J148*'Project Information'!J134/60</f>
        <v>0</v>
      </c>
      <c r="K186" s="164">
        <f>K168*K148*'Project Information'!K134/60</f>
        <v>0</v>
      </c>
      <c r="L186" s="164">
        <f>L168*L148*'Project Information'!L134/60</f>
        <v>0</v>
      </c>
      <c r="M186" s="164">
        <f>M168*M148*'Project Information'!M134/60</f>
        <v>0.31420477452110329</v>
      </c>
      <c r="N186" s="164">
        <f>N168*N148*'Project Information'!N134/60</f>
        <v>0.31922207592344704</v>
      </c>
      <c r="O186" s="164">
        <f>O168*O148*'Project Information'!O134/60</f>
        <v>0.32431949486506223</v>
      </c>
      <c r="P186" s="164">
        <f>P168*P148*'Project Information'!P134/60</f>
        <v>0.32949831068310337</v>
      </c>
      <c r="Q186" s="164">
        <f>Q168*Q148*'Project Information'!Q134/60</f>
        <v>0.33475982314350428</v>
      </c>
      <c r="R186" s="164">
        <f>R168*R148*'Project Information'!R134/60</f>
        <v>0.68021070553438145</v>
      </c>
      <c r="S186" s="164">
        <f>S168*S148*'Project Information'!S134/60</f>
        <v>0.69107248232300134</v>
      </c>
      <c r="T186" s="164">
        <f>T168*T148*'Project Information'!T134/60</f>
        <v>0.70210770271379641</v>
      </c>
      <c r="U186" s="164">
        <f>U168*U148*'Project Information'!U134/60</f>
        <v>0.71331913629812504</v>
      </c>
      <c r="V186" s="164">
        <f>V168*V148*'Project Information'!V134/60</f>
        <v>0.72470959689288239</v>
      </c>
      <c r="W186" s="164">
        <f>W168*W148*'Project Information'!W134/60</f>
        <v>0.73628194324670404</v>
      </c>
      <c r="X186" s="164">
        <f>X168*X148*'Project Information'!X134/60</f>
        <v>0.74803907975744799</v>
      </c>
      <c r="Y186" s="164">
        <f>Y168*Y148*'Project Information'!Y134/60</f>
        <v>0.7599839572011321</v>
      </c>
      <c r="Z186" s="164">
        <f>Z168*Z148*'Project Information'!Z134/60</f>
        <v>0.77211957347251348</v>
      </c>
      <c r="AA186" s="164">
        <f>AA168*AA148*'Project Information'!AA134/60</f>
        <v>0.78444897433749161</v>
      </c>
      <c r="AB186" s="164">
        <f>AB168*AB148*'Project Information'!AB134/60</f>
        <v>0.79697525419752713</v>
      </c>
      <c r="AC186" s="164">
        <f>AC168*AC148*'Project Information'!AC134/60</f>
        <v>0.80970155686626633</v>
      </c>
      <c r="AD186" s="164">
        <f>AD168*AD148*'Project Information'!AD134/60</f>
        <v>0.82263107635856869</v>
      </c>
      <c r="AE186" s="164">
        <f>AE168*AE148*'Project Information'!AE134/60</f>
        <v>0.83576705769213133</v>
      </c>
    </row>
    <row r="187" spans="1:31">
      <c r="A187" s="98">
        <f t="shared" si="56"/>
        <v>15145</v>
      </c>
      <c r="B187" s="28" t="str">
        <f t="shared" si="56"/>
        <v>Coleman Road over I-35</v>
      </c>
      <c r="C187" s="224">
        <f t="shared" si="55"/>
        <v>9</v>
      </c>
      <c r="D187" s="28"/>
      <c r="E187" s="39"/>
      <c r="F187" s="83" t="s">
        <v>229</v>
      </c>
      <c r="G187" s="164">
        <f>G169*G149*'Project Information'!G135/60</f>
        <v>0</v>
      </c>
      <c r="H187" s="164">
        <f>H169*H149*'Project Information'!H135/60</f>
        <v>0</v>
      </c>
      <c r="I187" s="164">
        <f>I169*I149*'Project Information'!I135/60</f>
        <v>0</v>
      </c>
      <c r="J187" s="164">
        <f>J169*J149*'Project Information'!J135/60</f>
        <v>0</v>
      </c>
      <c r="K187" s="164">
        <f>K169*K149*'Project Information'!K135/60</f>
        <v>0</v>
      </c>
      <c r="L187" s="164">
        <f>L169*L149*'Project Information'!L135/60</f>
        <v>0</v>
      </c>
      <c r="M187" s="164">
        <f>M169*M149*'Project Information'!M135/60</f>
        <v>0.21994334216477235</v>
      </c>
      <c r="N187" s="164">
        <f>N169*N149*'Project Information'!N135/60</f>
        <v>0.22345545314641296</v>
      </c>
      <c r="O187" s="164">
        <f>O169*O149*'Project Information'!O135/60</f>
        <v>0.22702364640554365</v>
      </c>
      <c r="P187" s="164">
        <f>P169*P149*'Project Information'!P135/60</f>
        <v>0.23064881747817237</v>
      </c>
      <c r="Q187" s="164">
        <f>Q169*Q149*'Project Information'!Q135/60</f>
        <v>0.23433187620045301</v>
      </c>
      <c r="R187" s="164">
        <f>R169*R149*'Project Information'!R135/60</f>
        <v>0.47614749387406702</v>
      </c>
      <c r="S187" s="164">
        <f>S169*S149*'Project Information'!S135/60</f>
        <v>0.48375073762610099</v>
      </c>
      <c r="T187" s="164">
        <f>T169*T149*'Project Information'!T135/60</f>
        <v>0.49147539189965755</v>
      </c>
      <c r="U187" s="164">
        <f>U169*U149*'Project Information'!U135/60</f>
        <v>0.49932339540868759</v>
      </c>
      <c r="V187" s="164">
        <f>V169*V149*'Project Information'!V135/60</f>
        <v>0.50729671782501773</v>
      </c>
      <c r="W187" s="164">
        <f>W169*W149*'Project Information'!W135/60</f>
        <v>0.51539736027269289</v>
      </c>
      <c r="X187" s="164">
        <f>X169*X149*'Project Information'!X135/60</f>
        <v>0.52362735583021369</v>
      </c>
      <c r="Y187" s="164">
        <f>Y169*Y149*'Project Information'!Y135/60</f>
        <v>0.53198877004079259</v>
      </c>
      <c r="Z187" s="164">
        <f>Z169*Z149*'Project Information'!Z135/60</f>
        <v>0.54048370143075941</v>
      </c>
      <c r="AA187" s="164">
        <f>AA169*AA149*'Project Information'!AA135/60</f>
        <v>0.54911428203624424</v>
      </c>
      <c r="AB187" s="164">
        <f>AB169*AB149*'Project Information'!AB135/60</f>
        <v>0.55788267793826907</v>
      </c>
      <c r="AC187" s="164">
        <f>AC169*AC149*'Project Information'!AC135/60</f>
        <v>0.56679108980638648</v>
      </c>
      <c r="AD187" s="164">
        <f>AD169*AD149*'Project Information'!AD135/60</f>
        <v>0.57584175345099819</v>
      </c>
      <c r="AE187" s="164">
        <f>AE169*AE149*'Project Information'!AE135/60</f>
        <v>0.58503694038449205</v>
      </c>
    </row>
    <row r="188" spans="1:31">
      <c r="A188" s="98">
        <f t="shared" si="56"/>
        <v>15146</v>
      </c>
      <c r="B188" s="28" t="str">
        <f t="shared" si="56"/>
        <v>Chrysler Avenue over I-35</v>
      </c>
      <c r="C188" s="224">
        <f t="shared" si="55"/>
        <v>17</v>
      </c>
      <c r="D188" s="28"/>
      <c r="E188" s="39"/>
      <c r="F188" s="83" t="s">
        <v>229</v>
      </c>
      <c r="G188" s="164">
        <f>G170*G150*'Project Information'!G136/60</f>
        <v>0</v>
      </c>
      <c r="H188" s="164">
        <f>H170*H150*'Project Information'!H136/60</f>
        <v>0</v>
      </c>
      <c r="I188" s="164">
        <f>I170*I150*'Project Information'!I136/60</f>
        <v>0</v>
      </c>
      <c r="J188" s="164">
        <f>J170*J150*'Project Information'!J136/60</f>
        <v>0</v>
      </c>
      <c r="K188" s="164">
        <f>K170*K150*'Project Information'!K136/60</f>
        <v>0</v>
      </c>
      <c r="L188" s="164">
        <f>L170*L150*'Project Information'!L136/60</f>
        <v>0</v>
      </c>
      <c r="M188" s="164">
        <f>M170*M150*'Project Information'!M136/60</f>
        <v>0.43988668432954464</v>
      </c>
      <c r="N188" s="164">
        <f>N170*N150*'Project Information'!N136/60</f>
        <v>0.44691090629282587</v>
      </c>
      <c r="O188" s="164">
        <f>O170*O150*'Project Information'!O136/60</f>
        <v>0.45404729281108724</v>
      </c>
      <c r="P188" s="164">
        <f>P170*P150*'Project Information'!P136/60</f>
        <v>0.46129763495634468</v>
      </c>
      <c r="Q188" s="164">
        <f>Q170*Q150*'Project Information'!Q136/60</f>
        <v>0.46866375240090596</v>
      </c>
      <c r="R188" s="164">
        <f>R170*R150*'Project Information'!R136/60</f>
        <v>0.95229498774813393</v>
      </c>
      <c r="S188" s="164">
        <f>S170*S150*'Project Information'!S136/60</f>
        <v>0.96750147525220187</v>
      </c>
      <c r="T188" s="164">
        <f>T170*T150*'Project Information'!T136/60</f>
        <v>0.98295078379931489</v>
      </c>
      <c r="U188" s="164">
        <f>U170*U150*'Project Information'!U136/60</f>
        <v>0.99864679081737506</v>
      </c>
      <c r="V188" s="164">
        <f>V170*V150*'Project Information'!V136/60</f>
        <v>1.0145934356500355</v>
      </c>
      <c r="W188" s="164">
        <f>W170*W150*'Project Information'!W136/60</f>
        <v>1.0307947205453858</v>
      </c>
      <c r="X188" s="164">
        <f>X170*X150*'Project Information'!X136/60</f>
        <v>1.0472547116604274</v>
      </c>
      <c r="Y188" s="164">
        <f>Y170*Y150*'Project Information'!Y136/60</f>
        <v>1.063977540081585</v>
      </c>
      <c r="Z188" s="164">
        <f>Z170*Z150*'Project Information'!Z136/60</f>
        <v>1.0809674028615188</v>
      </c>
      <c r="AA188" s="164">
        <f>AA170*AA150*'Project Information'!AA136/60</f>
        <v>1.0982285640724885</v>
      </c>
      <c r="AB188" s="164">
        <f>AB170*AB150*'Project Information'!AB136/60</f>
        <v>1.1157653558765379</v>
      </c>
      <c r="AC188" s="164">
        <f>AC170*AC150*'Project Information'!AC136/60</f>
        <v>1.133582179612773</v>
      </c>
      <c r="AD188" s="164">
        <f>AD170*AD150*'Project Information'!AD136/60</f>
        <v>1.1516835069019964</v>
      </c>
      <c r="AE188" s="164">
        <f>AE170*AE150*'Project Information'!AE136/60</f>
        <v>1.1700738807689839</v>
      </c>
    </row>
    <row r="189" spans="1:31">
      <c r="A189" s="98">
        <f t="shared" si="56"/>
        <v>15147</v>
      </c>
      <c r="B189" s="28" t="str">
        <f t="shared" si="56"/>
        <v>Ferguson Avenue over I-35</v>
      </c>
      <c r="C189" s="224">
        <f t="shared" si="55"/>
        <v>24</v>
      </c>
      <c r="D189" s="28"/>
      <c r="E189" s="39"/>
      <c r="F189" s="83" t="s">
        <v>229</v>
      </c>
      <c r="G189" s="164">
        <f>G171*G151*'Project Information'!G137/60</f>
        <v>0</v>
      </c>
      <c r="H189" s="164">
        <f>H171*H151*'Project Information'!H137/60</f>
        <v>0</v>
      </c>
      <c r="I189" s="164">
        <f>I171*I151*'Project Information'!I137/60</f>
        <v>0</v>
      </c>
      <c r="J189" s="164">
        <f>J171*J151*'Project Information'!J137/60</f>
        <v>0</v>
      </c>
      <c r="K189" s="164">
        <f>K171*K151*'Project Information'!K137/60</f>
        <v>0</v>
      </c>
      <c r="L189" s="164">
        <f>L171*L151*'Project Information'!L137/60</f>
        <v>0</v>
      </c>
      <c r="M189" s="164">
        <f>M171*M151*'Project Information'!M137/60</f>
        <v>0.62840954904220669</v>
      </c>
      <c r="N189" s="164">
        <f>N171*N151*'Project Information'!N137/60</f>
        <v>0.63844415184689418</v>
      </c>
      <c r="O189" s="164">
        <f>O171*O151*'Project Information'!O137/60</f>
        <v>0.64863898973012468</v>
      </c>
      <c r="P189" s="164">
        <f>P171*P151*'Project Information'!P137/60</f>
        <v>0.65899662136620674</v>
      </c>
      <c r="Q189" s="164">
        <f>Q171*Q151*'Project Information'!Q137/60</f>
        <v>0.66951964628700855</v>
      </c>
      <c r="R189" s="164">
        <f>R171*R151*'Project Information'!R137/60</f>
        <v>1.3604214110687631</v>
      </c>
      <c r="S189" s="164">
        <f>S171*S151*'Project Information'!S137/60</f>
        <v>1.3821449646460027</v>
      </c>
      <c r="T189" s="164">
        <f>T171*T151*'Project Information'!T137/60</f>
        <v>1.4042154054275928</v>
      </c>
      <c r="U189" s="164">
        <f>U171*U151*'Project Information'!U137/60</f>
        <v>1.4266382725962503</v>
      </c>
      <c r="V189" s="164">
        <f>V171*V151*'Project Information'!V137/60</f>
        <v>1.4494191937857648</v>
      </c>
      <c r="W189" s="164">
        <f>W171*W151*'Project Information'!W137/60</f>
        <v>1.4725638864934083</v>
      </c>
      <c r="X189" s="164">
        <f>X171*X151*'Project Information'!X137/60</f>
        <v>1.496078159514896</v>
      </c>
      <c r="Y189" s="164">
        <f>Y171*Y151*'Project Information'!Y137/60</f>
        <v>1.5199679144022644</v>
      </c>
      <c r="Z189" s="164">
        <f>Z171*Z151*'Project Information'!Z137/60</f>
        <v>1.5442391469450272</v>
      </c>
      <c r="AA189" s="164">
        <f>AA171*AA151*'Project Information'!AA137/60</f>
        <v>1.5688979486749837</v>
      </c>
      <c r="AB189" s="164">
        <f>AB171*AB151*'Project Information'!AB137/60</f>
        <v>1.5939505083950545</v>
      </c>
      <c r="AC189" s="164">
        <f>AC171*AC151*'Project Information'!AC137/60</f>
        <v>1.6194031137325331</v>
      </c>
      <c r="AD189" s="164">
        <f>AD171*AD151*'Project Information'!AD137/60</f>
        <v>1.6452621527171376</v>
      </c>
      <c r="AE189" s="164">
        <f>AE171*AE151*'Project Information'!AE137/60</f>
        <v>1.6715341153842629</v>
      </c>
    </row>
    <row r="190" spans="1:31">
      <c r="A190" s="98">
        <f t="shared" si="56"/>
        <v>15149</v>
      </c>
      <c r="B190" s="28" t="str">
        <f t="shared" si="56"/>
        <v>Adobe Road over I-35</v>
      </c>
      <c r="C190" s="224">
        <f t="shared" si="55"/>
        <v>18</v>
      </c>
      <c r="D190" s="28"/>
      <c r="E190" s="39"/>
      <c r="F190" s="83" t="s">
        <v>229</v>
      </c>
      <c r="G190" s="164">
        <f>G172*G152*'Project Information'!G138/60</f>
        <v>0</v>
      </c>
      <c r="H190" s="164">
        <f>H172*H152*'Project Information'!H138/60</f>
        <v>0</v>
      </c>
      <c r="I190" s="164">
        <f>I172*I152*'Project Information'!I138/60</f>
        <v>0</v>
      </c>
      <c r="J190" s="164">
        <f>J172*J152*'Project Information'!J138/60</f>
        <v>0</v>
      </c>
      <c r="K190" s="164">
        <f>K172*K152*'Project Information'!K138/60</f>
        <v>0</v>
      </c>
      <c r="L190" s="164">
        <f>L172*L152*'Project Information'!L138/60</f>
        <v>0</v>
      </c>
      <c r="M190" s="164">
        <f>M172*M152*'Project Information'!M138/60</f>
        <v>0.47130716178165494</v>
      </c>
      <c r="N190" s="164">
        <f>N172*N152*'Project Information'!N138/60</f>
        <v>0.47883311388517064</v>
      </c>
      <c r="O190" s="164">
        <f>O172*O152*'Project Information'!O138/60</f>
        <v>0.48647924229759348</v>
      </c>
      <c r="P190" s="164">
        <f>P172*P152*'Project Information'!P138/60</f>
        <v>0.49424746602465502</v>
      </c>
      <c r="Q190" s="164">
        <f>Q172*Q152*'Project Information'!Q138/60</f>
        <v>0.50213973471525641</v>
      </c>
      <c r="R190" s="164">
        <f>R172*R152*'Project Information'!R138/60</f>
        <v>1.020316058301572</v>
      </c>
      <c r="S190" s="164">
        <f>S172*S152*'Project Information'!S138/60</f>
        <v>1.0366087234845021</v>
      </c>
      <c r="T190" s="164">
        <f>T172*T152*'Project Information'!T138/60</f>
        <v>1.0531615540706947</v>
      </c>
      <c r="U190" s="164">
        <f>U172*U152*'Project Information'!U138/60</f>
        <v>1.0699787044471876</v>
      </c>
      <c r="V190" s="164">
        <f>V172*V152*'Project Information'!V138/60</f>
        <v>1.0870643953393235</v>
      </c>
      <c r="W190" s="164">
        <f>W172*W152*'Project Information'!W138/60</f>
        <v>1.1044229148700562</v>
      </c>
      <c r="X190" s="164">
        <f>X172*X152*'Project Information'!X138/60</f>
        <v>1.1220586196361719</v>
      </c>
      <c r="Y190" s="164">
        <f>Y172*Y152*'Project Information'!Y138/60</f>
        <v>1.1399759358016981</v>
      </c>
      <c r="Z190" s="164">
        <f>Z172*Z152*'Project Information'!Z138/60</f>
        <v>1.1581793602087702</v>
      </c>
      <c r="AA190" s="164">
        <f>AA172*AA152*'Project Information'!AA138/60</f>
        <v>1.1766734615062375</v>
      </c>
      <c r="AB190" s="164">
        <f>AB172*AB152*'Project Information'!AB138/60</f>
        <v>1.1954628812962909</v>
      </c>
      <c r="AC190" s="164">
        <f>AC172*AC152*'Project Information'!AC138/60</f>
        <v>1.2145523352993997</v>
      </c>
      <c r="AD190" s="164">
        <f>AD172*AD152*'Project Information'!AD138/60</f>
        <v>1.2339466145378533</v>
      </c>
      <c r="AE190" s="164">
        <f>AE172*AE152*'Project Information'!AE138/60</f>
        <v>1.2536505865381968</v>
      </c>
    </row>
    <row r="191" spans="1:31">
      <c r="A191" s="99" t="s">
        <v>185</v>
      </c>
      <c r="B191" s="28"/>
      <c r="C191" s="239">
        <f>SUM(C183:C190)</f>
        <v>137</v>
      </c>
      <c r="F191" s="83" t="s">
        <v>229</v>
      </c>
      <c r="G191" s="95">
        <f>SUM(G183:G190)</f>
        <v>0</v>
      </c>
      <c r="H191" s="95">
        <f t="shared" ref="H191:AE191" si="57">SUM(H183:H190)</f>
        <v>0</v>
      </c>
      <c r="I191" s="95">
        <f t="shared" si="57"/>
        <v>0</v>
      </c>
      <c r="J191" s="95">
        <f t="shared" si="57"/>
        <v>0</v>
      </c>
      <c r="K191" s="95">
        <f t="shared" si="57"/>
        <v>0</v>
      </c>
      <c r="L191" s="95">
        <f t="shared" si="57"/>
        <v>0</v>
      </c>
      <c r="M191" s="95">
        <f t="shared" si="57"/>
        <v>3.5505139520884677</v>
      </c>
      <c r="N191" s="95">
        <f t="shared" si="57"/>
        <v>3.6072094579349514</v>
      </c>
      <c r="O191" s="95">
        <f t="shared" si="57"/>
        <v>3.6648102919752041</v>
      </c>
      <c r="P191" s="95">
        <f t="shared" si="57"/>
        <v>3.723330910719068</v>
      </c>
      <c r="Q191" s="95">
        <f t="shared" si="57"/>
        <v>3.7827860015215982</v>
      </c>
      <c r="R191" s="95">
        <f t="shared" si="57"/>
        <v>7.6863809725385108</v>
      </c>
      <c r="S191" s="95">
        <f t="shared" si="57"/>
        <v>7.8091190502499144</v>
      </c>
      <c r="T191" s="95">
        <f t="shared" si="57"/>
        <v>7.9338170406658994</v>
      </c>
      <c r="U191" s="95">
        <f t="shared" si="57"/>
        <v>8.060506240168813</v>
      </c>
      <c r="V191" s="95">
        <f t="shared" si="57"/>
        <v>8.1892184448895708</v>
      </c>
      <c r="W191" s="95">
        <f t="shared" si="57"/>
        <v>8.3199859586877558</v>
      </c>
      <c r="X191" s="95">
        <f t="shared" si="57"/>
        <v>8.4528416012591627</v>
      </c>
      <c r="Y191" s="95">
        <f t="shared" si="57"/>
        <v>8.5878187163727944</v>
      </c>
      <c r="Z191" s="95">
        <f t="shared" si="57"/>
        <v>8.7249511802394029</v>
      </c>
      <c r="AA191" s="95">
        <f t="shared" si="57"/>
        <v>8.8642734100136558</v>
      </c>
      <c r="AB191" s="95">
        <f t="shared" si="57"/>
        <v>9.0058203724320567</v>
      </c>
      <c r="AC191" s="95">
        <f t="shared" si="57"/>
        <v>9.1496275925888106</v>
      </c>
      <c r="AD191" s="95">
        <f t="shared" si="57"/>
        <v>9.2957311628518262</v>
      </c>
      <c r="AE191" s="95">
        <f t="shared" si="57"/>
        <v>9.4441677519210838</v>
      </c>
    </row>
    <row r="192" spans="1:31">
      <c r="A192" s="97" t="str">
        <f>A174</f>
        <v>Kay County Bridge Reconstructions</v>
      </c>
      <c r="B192" s="89"/>
      <c r="F192" s="83"/>
      <c r="G192" s="144"/>
      <c r="H192" s="144"/>
      <c r="I192" s="144"/>
      <c r="J192" s="144"/>
      <c r="K192" s="144"/>
      <c r="L192" s="144"/>
      <c r="M192" s="144"/>
      <c r="N192" s="144"/>
      <c r="O192" s="144"/>
      <c r="P192" s="144"/>
      <c r="Q192" s="144"/>
      <c r="R192" s="144"/>
      <c r="S192" s="144"/>
      <c r="T192" s="144"/>
      <c r="U192" s="144"/>
      <c r="V192" s="144"/>
      <c r="W192" s="144"/>
      <c r="X192" s="144"/>
      <c r="Y192" s="144"/>
      <c r="Z192" s="144"/>
      <c r="AA192" s="144"/>
      <c r="AB192" s="144"/>
      <c r="AC192" s="144"/>
      <c r="AD192" s="144"/>
      <c r="AE192" s="144"/>
    </row>
    <row r="193" spans="1:31">
      <c r="A193" s="98">
        <f>'Project Information'!$A$26</f>
        <v>14408</v>
      </c>
      <c r="B193" s="28" t="str">
        <f>'Project Information'!$B$26</f>
        <v>I-35 SB over US 60</v>
      </c>
      <c r="C193" s="224">
        <f>ROUND(SUM(G193:AE193),0)</f>
        <v>12454</v>
      </c>
      <c r="D193" s="28"/>
      <c r="E193" s="39"/>
      <c r="F193" s="83" t="s">
        <v>229</v>
      </c>
      <c r="G193" s="164">
        <f>G175*G155*'Project Information'!G141/60</f>
        <v>0</v>
      </c>
      <c r="H193" s="164">
        <f>H175*H155*'Project Information'!H141/60</f>
        <v>0</v>
      </c>
      <c r="I193" s="164">
        <f>I175*I155*'Project Information'!I141/60</f>
        <v>0</v>
      </c>
      <c r="J193" s="164">
        <f>J175*J155*'Project Information'!J141/60</f>
        <v>0</v>
      </c>
      <c r="K193" s="164">
        <f>K175*K155*'Project Information'!K141/60</f>
        <v>0</v>
      </c>
      <c r="L193" s="164">
        <f>L175*L155*'Project Information'!L141/60</f>
        <v>0</v>
      </c>
      <c r="M193" s="164">
        <f>M175*M155*'Project Information'!M141/60</f>
        <v>320.75070732362627</v>
      </c>
      <c r="N193" s="164">
        <f>N175*N155*'Project Information'!N141/60</f>
        <v>325.87253583851884</v>
      </c>
      <c r="O193" s="164">
        <f>O175*O155*'Project Information'!O141/60</f>
        <v>331.07615100808442</v>
      </c>
      <c r="P193" s="164">
        <f>P175*P155*'Project Information'!P141/60</f>
        <v>336.36285882233466</v>
      </c>
      <c r="Q193" s="164">
        <f>Q175*Q155*'Project Information'!Q141/60</f>
        <v>341.73398612566058</v>
      </c>
      <c r="R193" s="164">
        <f>R175*R155*'Project Information'!R141/60</f>
        <v>694.38176189968112</v>
      </c>
      <c r="S193" s="164">
        <f>S175*S155*'Project Information'!S141/60</f>
        <v>705.46982570473062</v>
      </c>
      <c r="T193" s="164">
        <f>T175*T155*'Project Information'!T141/60</f>
        <v>716.73494652033378</v>
      </c>
      <c r="U193" s="164">
        <f>U175*U155*'Project Information'!U141/60</f>
        <v>728.17995163766921</v>
      </c>
      <c r="V193" s="164">
        <f>V175*V155*'Project Information'!V141/60</f>
        <v>739.80771349481756</v>
      </c>
      <c r="W193" s="164">
        <f>W175*W155*'Project Information'!W141/60</f>
        <v>751.62115039767707</v>
      </c>
      <c r="X193" s="164">
        <f>X175*X155*'Project Information'!X141/60</f>
        <v>763.62322725239471</v>
      </c>
      <c r="Y193" s="164">
        <f>Y175*Y155*'Project Information'!Y141/60</f>
        <v>775.81695630948911</v>
      </c>
      <c r="Z193" s="164">
        <f>Z175*Z155*'Project Information'!Z141/60</f>
        <v>788.20539791985755</v>
      </c>
      <c r="AA193" s="164">
        <f>AA175*AA155*'Project Information'!AA141/60</f>
        <v>800.79166130285603</v>
      </c>
      <c r="AB193" s="164">
        <f>AB175*AB155*'Project Information'!AB141/60</f>
        <v>813.57890532664237</v>
      </c>
      <c r="AC193" s="164">
        <f>AC175*AC155*'Project Information'!AC141/60</f>
        <v>826.57033930098032</v>
      </c>
      <c r="AD193" s="164">
        <f>AD175*AD155*'Project Information'!AD141/60</f>
        <v>839.76922378270547</v>
      </c>
      <c r="AE193" s="164">
        <f>AE175*AE155*'Project Information'!AE141/60</f>
        <v>853.1788713940507</v>
      </c>
    </row>
    <row r="194" spans="1:31">
      <c r="A194" s="98">
        <f>'Project Information'!$A$27</f>
        <v>14409</v>
      </c>
      <c r="B194" s="28" t="str">
        <f>'Project Information'!$B$27</f>
        <v>I-35 NB over US 60</v>
      </c>
      <c r="C194" s="224">
        <f>ROUND(SUM(G194:AE194),0)</f>
        <v>12454</v>
      </c>
      <c r="D194" s="28"/>
      <c r="E194" s="39"/>
      <c r="F194" s="83" t="s">
        <v>229</v>
      </c>
      <c r="G194" s="164">
        <f>G176*G156*'Project Information'!G142/60</f>
        <v>0</v>
      </c>
      <c r="H194" s="164">
        <f>H176*H156*'Project Information'!H142/60</f>
        <v>0</v>
      </c>
      <c r="I194" s="164">
        <f>I176*I156*'Project Information'!I142/60</f>
        <v>0</v>
      </c>
      <c r="J194" s="164">
        <f>J176*J156*'Project Information'!J142/60</f>
        <v>0</v>
      </c>
      <c r="K194" s="164">
        <f>K176*K156*'Project Information'!K142/60</f>
        <v>0</v>
      </c>
      <c r="L194" s="164">
        <f>L176*L156*'Project Information'!L142/60</f>
        <v>0</v>
      </c>
      <c r="M194" s="164">
        <f>M176*M156*'Project Information'!M142/60</f>
        <v>320.75070732362627</v>
      </c>
      <c r="N194" s="164">
        <f>N176*N156*'Project Information'!N142/60</f>
        <v>325.87253583851884</v>
      </c>
      <c r="O194" s="164">
        <f>O176*O156*'Project Information'!O142/60</f>
        <v>331.07615100808442</v>
      </c>
      <c r="P194" s="164">
        <f>P176*P156*'Project Information'!P142/60</f>
        <v>336.36285882233466</v>
      </c>
      <c r="Q194" s="164">
        <f>Q176*Q156*'Project Information'!Q142/60</f>
        <v>341.73398612566058</v>
      </c>
      <c r="R194" s="164">
        <f>R176*R156*'Project Information'!R142/60</f>
        <v>694.38176189968112</v>
      </c>
      <c r="S194" s="164">
        <f>S176*S156*'Project Information'!S142/60</f>
        <v>705.46982570473062</v>
      </c>
      <c r="T194" s="164">
        <f>T176*T156*'Project Information'!T142/60</f>
        <v>716.73494652033378</v>
      </c>
      <c r="U194" s="164">
        <f>U176*U156*'Project Information'!U142/60</f>
        <v>728.17995163766921</v>
      </c>
      <c r="V194" s="164">
        <f>V176*V156*'Project Information'!V142/60</f>
        <v>739.80771349481756</v>
      </c>
      <c r="W194" s="164">
        <f>W176*W156*'Project Information'!W142/60</f>
        <v>751.62115039767707</v>
      </c>
      <c r="X194" s="164">
        <f>X176*X156*'Project Information'!X142/60</f>
        <v>763.62322725239471</v>
      </c>
      <c r="Y194" s="164">
        <f>Y176*Y156*'Project Information'!Y142/60</f>
        <v>775.81695630948911</v>
      </c>
      <c r="Z194" s="164">
        <f>Z176*Z156*'Project Information'!Z142/60</f>
        <v>788.20539791985755</v>
      </c>
      <c r="AA194" s="164">
        <f>AA176*AA156*'Project Information'!AA142/60</f>
        <v>800.79166130285603</v>
      </c>
      <c r="AB194" s="164">
        <f>AB176*AB156*'Project Information'!AB142/60</f>
        <v>813.57890532664237</v>
      </c>
      <c r="AC194" s="164">
        <f>AC176*AC156*'Project Information'!AC142/60</f>
        <v>826.57033930098032</v>
      </c>
      <c r="AD194" s="164">
        <f>AD176*AD156*'Project Information'!AD142/60</f>
        <v>839.76922378270547</v>
      </c>
      <c r="AE194" s="164">
        <f>AE176*AE156*'Project Information'!AE142/60</f>
        <v>853.1788713940507</v>
      </c>
    </row>
    <row r="195" spans="1:31">
      <c r="A195" s="99" t="s">
        <v>185</v>
      </c>
      <c r="B195" s="28"/>
      <c r="C195" s="239">
        <f>SUM(C193:C194)</f>
        <v>24908</v>
      </c>
      <c r="F195" s="83" t="s">
        <v>229</v>
      </c>
      <c r="G195" s="95">
        <f>SUM(G193:G194)</f>
        <v>0</v>
      </c>
      <c r="H195" s="95">
        <f t="shared" ref="H195:AE195" si="58">SUM(H193:H194)</f>
        <v>0</v>
      </c>
      <c r="I195" s="95">
        <f t="shared" si="58"/>
        <v>0</v>
      </c>
      <c r="J195" s="95">
        <f t="shared" si="58"/>
        <v>0</v>
      </c>
      <c r="K195" s="95">
        <f t="shared" si="58"/>
        <v>0</v>
      </c>
      <c r="L195" s="95">
        <f t="shared" si="58"/>
        <v>0</v>
      </c>
      <c r="M195" s="95">
        <f t="shared" si="58"/>
        <v>641.50141464725255</v>
      </c>
      <c r="N195" s="95">
        <f t="shared" si="58"/>
        <v>651.74507167703769</v>
      </c>
      <c r="O195" s="95">
        <f t="shared" si="58"/>
        <v>662.15230201616885</v>
      </c>
      <c r="P195" s="95">
        <f t="shared" si="58"/>
        <v>672.72571764466932</v>
      </c>
      <c r="Q195" s="95">
        <f t="shared" si="58"/>
        <v>683.46797225132116</v>
      </c>
      <c r="R195" s="95">
        <f t="shared" si="58"/>
        <v>1388.7635237993622</v>
      </c>
      <c r="S195" s="95">
        <f t="shared" si="58"/>
        <v>1410.9396514094612</v>
      </c>
      <c r="T195" s="95">
        <f t="shared" si="58"/>
        <v>1433.4698930406676</v>
      </c>
      <c r="U195" s="95">
        <f t="shared" si="58"/>
        <v>1456.3599032753384</v>
      </c>
      <c r="V195" s="95">
        <f t="shared" si="58"/>
        <v>1479.6154269896351</v>
      </c>
      <c r="W195" s="95">
        <f t="shared" si="58"/>
        <v>1503.2423007953541</v>
      </c>
      <c r="X195" s="95">
        <f t="shared" si="58"/>
        <v>1527.2464545047894</v>
      </c>
      <c r="Y195" s="95">
        <f t="shared" si="58"/>
        <v>1551.6339126189782</v>
      </c>
      <c r="Z195" s="95">
        <f t="shared" si="58"/>
        <v>1576.4107958397151</v>
      </c>
      <c r="AA195" s="95">
        <f t="shared" si="58"/>
        <v>1601.5833226057121</v>
      </c>
      <c r="AB195" s="95">
        <f t="shared" si="58"/>
        <v>1627.1578106532847</v>
      </c>
      <c r="AC195" s="95">
        <f t="shared" si="58"/>
        <v>1653.1406786019606</v>
      </c>
      <c r="AD195" s="95">
        <f t="shared" si="58"/>
        <v>1679.5384475654109</v>
      </c>
      <c r="AE195" s="95">
        <f t="shared" si="58"/>
        <v>1706.3577427881014</v>
      </c>
    </row>
    <row r="196" spans="1:31">
      <c r="A196" s="100" t="s">
        <v>0</v>
      </c>
      <c r="C196" s="240">
        <f>SUM(C191,C195)</f>
        <v>25045</v>
      </c>
      <c r="F196" s="83" t="s">
        <v>229</v>
      </c>
      <c r="G196" s="96">
        <f>SUM(G191,G195)</f>
        <v>0</v>
      </c>
      <c r="H196" s="96">
        <f t="shared" ref="H196:AE196" si="59">SUM(H191,H195)</f>
        <v>0</v>
      </c>
      <c r="I196" s="96">
        <f t="shared" si="59"/>
        <v>0</v>
      </c>
      <c r="J196" s="96">
        <f t="shared" si="59"/>
        <v>0</v>
      </c>
      <c r="K196" s="96">
        <f t="shared" si="59"/>
        <v>0</v>
      </c>
      <c r="L196" s="96">
        <f t="shared" si="59"/>
        <v>0</v>
      </c>
      <c r="M196" s="96">
        <f t="shared" si="59"/>
        <v>645.05192859934107</v>
      </c>
      <c r="N196" s="96">
        <f t="shared" si="59"/>
        <v>655.3522811349726</v>
      </c>
      <c r="O196" s="96">
        <f t="shared" si="59"/>
        <v>665.81711230814403</v>
      </c>
      <c r="P196" s="96">
        <f t="shared" si="59"/>
        <v>676.44904855538834</v>
      </c>
      <c r="Q196" s="96">
        <f t="shared" si="59"/>
        <v>687.25075825284273</v>
      </c>
      <c r="R196" s="96">
        <f t="shared" si="59"/>
        <v>1396.4499047719007</v>
      </c>
      <c r="S196" s="96">
        <f t="shared" si="59"/>
        <v>1418.7487704597111</v>
      </c>
      <c r="T196" s="96">
        <f t="shared" si="59"/>
        <v>1441.4037100813334</v>
      </c>
      <c r="U196" s="96">
        <f t="shared" si="59"/>
        <v>1464.4204095155071</v>
      </c>
      <c r="V196" s="96">
        <f t="shared" si="59"/>
        <v>1487.8046454345247</v>
      </c>
      <c r="W196" s="96">
        <f t="shared" si="59"/>
        <v>1511.5622867540419</v>
      </c>
      <c r="X196" s="96">
        <f t="shared" si="59"/>
        <v>1535.6992961060487</v>
      </c>
      <c r="Y196" s="96">
        <f t="shared" si="59"/>
        <v>1560.221731335351</v>
      </c>
      <c r="Z196" s="96">
        <f t="shared" si="59"/>
        <v>1585.1357470199546</v>
      </c>
      <c r="AA196" s="96">
        <f t="shared" si="59"/>
        <v>1610.4475960157258</v>
      </c>
      <c r="AB196" s="96">
        <f t="shared" si="59"/>
        <v>1636.1636310257168</v>
      </c>
      <c r="AC196" s="96">
        <f t="shared" si="59"/>
        <v>1662.2903061945494</v>
      </c>
      <c r="AD196" s="96">
        <f t="shared" si="59"/>
        <v>1688.8341787282627</v>
      </c>
      <c r="AE196" s="96">
        <f t="shared" si="59"/>
        <v>1715.8019105400224</v>
      </c>
    </row>
    <row r="197" spans="1:31">
      <c r="A197" s="100"/>
      <c r="E197" s="67"/>
    </row>
    <row r="198" spans="1:31" ht="15.75">
      <c r="A198" s="169" t="s">
        <v>224</v>
      </c>
      <c r="B198" s="88"/>
      <c r="C198" s="88"/>
      <c r="D198" s="88"/>
      <c r="E198" s="165"/>
    </row>
    <row r="199" spans="1:31">
      <c r="A199" s="29"/>
      <c r="B199" s="4"/>
      <c r="C199" s="252" t="s">
        <v>0</v>
      </c>
      <c r="D199" s="4"/>
      <c r="G199" s="26"/>
      <c r="H199" s="54"/>
      <c r="I199" s="54"/>
      <c r="J199" s="54"/>
      <c r="K199" s="54"/>
      <c r="L199" s="54"/>
      <c r="M199" s="54"/>
      <c r="N199" s="54"/>
      <c r="O199" s="54"/>
      <c r="P199" s="54"/>
      <c r="Q199" s="54"/>
      <c r="R199" s="54"/>
      <c r="S199" s="54"/>
      <c r="T199" s="54"/>
      <c r="U199" s="54"/>
      <c r="V199" s="54"/>
      <c r="W199" s="54"/>
      <c r="X199" s="54"/>
      <c r="Y199" s="54"/>
      <c r="Z199" s="54"/>
      <c r="AA199" s="54"/>
      <c r="AB199" s="54"/>
      <c r="AC199" s="54"/>
      <c r="AD199" s="54"/>
      <c r="AE199" s="54"/>
    </row>
    <row r="200" spans="1:31">
      <c r="A200" s="97" t="str">
        <f>A182</f>
        <v>Kay County Bridge Raises</v>
      </c>
      <c r="B200" s="89"/>
      <c r="C200" s="38" t="s">
        <v>230</v>
      </c>
      <c r="G200" s="26"/>
      <c r="H200" s="54"/>
      <c r="I200" s="54"/>
      <c r="J200" s="54"/>
      <c r="K200" s="54"/>
      <c r="L200" s="54"/>
      <c r="M200" s="54"/>
      <c r="N200" s="54"/>
      <c r="O200" s="54"/>
      <c r="P200" s="54"/>
      <c r="Q200" s="54"/>
      <c r="R200" s="54"/>
      <c r="S200" s="54"/>
      <c r="T200" s="54"/>
      <c r="U200" s="54"/>
      <c r="V200" s="54"/>
      <c r="W200" s="54"/>
      <c r="X200" s="54"/>
      <c r="Y200" s="54"/>
      <c r="Z200" s="54"/>
      <c r="AA200" s="54"/>
      <c r="AB200" s="54"/>
      <c r="AC200" s="54"/>
      <c r="AD200" s="54"/>
      <c r="AE200" s="54"/>
    </row>
    <row r="201" spans="1:31">
      <c r="A201" s="98">
        <f>A183</f>
        <v>14155</v>
      </c>
      <c r="B201" s="28" t="str">
        <f>B183</f>
        <v>Indian Road over I-35</v>
      </c>
      <c r="C201" s="224">
        <f t="shared" ref="C201:C208" si="60">ROUND(SUM(G201:AE201),0)</f>
        <v>85</v>
      </c>
      <c r="D201" s="28"/>
      <c r="E201" s="39"/>
      <c r="F201" s="83" t="s">
        <v>230</v>
      </c>
      <c r="G201" s="164">
        <f>G165*ROUNDDOWN(G145,0)*'Project Information'!G113/60</f>
        <v>0</v>
      </c>
      <c r="H201" s="164">
        <f>H165*ROUNDDOWN(H145,0)*'Project Information'!H113/60</f>
        <v>0</v>
      </c>
      <c r="I201" s="164">
        <f>I165*ROUNDDOWN(I145,0)*'Project Information'!I113/60</f>
        <v>0</v>
      </c>
      <c r="J201" s="164">
        <f>J165*ROUNDDOWN(J145,0)*'Project Information'!J113/60</f>
        <v>0</v>
      </c>
      <c r="K201" s="164">
        <f>K165*ROUNDDOWN(K145,0)*'Project Information'!K113/60</f>
        <v>0</v>
      </c>
      <c r="L201" s="164">
        <f>L165*ROUNDDOWN(L145,0)*'Project Information'!L113/60</f>
        <v>0</v>
      </c>
      <c r="M201" s="164">
        <f>M165*ROUNDDOWN(M145,0)*'Project Information'!M113/60</f>
        <v>0</v>
      </c>
      <c r="N201" s="164">
        <f>N165*ROUNDDOWN(N145,0)*'Project Information'!N113/60</f>
        <v>0</v>
      </c>
      <c r="O201" s="164">
        <f>O165*ROUNDDOWN(O145,0)*'Project Information'!O113/60</f>
        <v>0</v>
      </c>
      <c r="P201" s="164">
        <f>P165*ROUNDDOWN(P145,0)*'Project Information'!P113/60</f>
        <v>0</v>
      </c>
      <c r="Q201" s="164">
        <f>Q165*ROUNDDOWN(Q145,0)*'Project Information'!Q113/60</f>
        <v>0</v>
      </c>
      <c r="R201" s="164">
        <f>R165*ROUNDDOWN(R145,0)*'Project Information'!R113/60</f>
        <v>5.4416856442750516</v>
      </c>
      <c r="S201" s="164">
        <f>S165*ROUNDDOWN(S145,0)*'Project Information'!S113/60</f>
        <v>5.5285798585840107</v>
      </c>
      <c r="T201" s="164">
        <f>T165*ROUNDDOWN(T145,0)*'Project Information'!T113/60</f>
        <v>5.6168616217103713</v>
      </c>
      <c r="U201" s="164">
        <f>U165*ROUNDDOWN(U145,0)*'Project Information'!U113/60</f>
        <v>5.7065530903850004</v>
      </c>
      <c r="V201" s="164">
        <f>V165*ROUNDDOWN(V145,0)*'Project Information'!V113/60</f>
        <v>5.7976767751430591</v>
      </c>
      <c r="W201" s="164">
        <f>W165*ROUNDDOWN(W145,0)*'Project Information'!W113/60</f>
        <v>5.8902555459736323</v>
      </c>
      <c r="X201" s="164">
        <f>X165*ROUNDDOWN(X145,0)*'Project Information'!X113/60</f>
        <v>5.9843126380595839</v>
      </c>
      <c r="Y201" s="164">
        <f>Y165*ROUNDDOWN(Y145,0)*'Project Information'!Y113/60</f>
        <v>6.0798716576090568</v>
      </c>
      <c r="Z201" s="164">
        <f>Z165*ROUNDDOWN(Z145,0)*'Project Information'!Z113/60</f>
        <v>6.1769565877801078</v>
      </c>
      <c r="AA201" s="164">
        <f>AA165*ROUNDDOWN(AA145,0)*'Project Information'!AA113/60</f>
        <v>6.2755917946999329</v>
      </c>
      <c r="AB201" s="164">
        <f>AB165*ROUNDDOWN(AB145,0)*'Project Information'!AB113/60</f>
        <v>6.375802033580217</v>
      </c>
      <c r="AC201" s="164">
        <f>AC165*ROUNDDOWN(AC145,0)*'Project Information'!AC113/60</f>
        <v>6.4776124549301306</v>
      </c>
      <c r="AD201" s="164">
        <f>AD165*ROUNDDOWN(AD145,0)*'Project Information'!AD113/60</f>
        <v>6.5810486108685495</v>
      </c>
      <c r="AE201" s="164">
        <f>AE165*ROUNDDOWN(AE145,0)*'Project Information'!AE113/60</f>
        <v>6.6861364615370507</v>
      </c>
    </row>
    <row r="202" spans="1:31">
      <c r="A202" s="98">
        <f t="shared" ref="A202:B208" si="61">A184</f>
        <v>14429</v>
      </c>
      <c r="B202" s="28" t="str">
        <f t="shared" si="61"/>
        <v>North Avenue over I-35</v>
      </c>
      <c r="C202" s="224">
        <f t="shared" si="60"/>
        <v>45</v>
      </c>
      <c r="D202" s="28"/>
      <c r="E202" s="39"/>
      <c r="F202" s="83" t="s">
        <v>230</v>
      </c>
      <c r="G202" s="164">
        <f>G166*ROUNDDOWN(G146,0)*'Project Information'!G114/60</f>
        <v>0</v>
      </c>
      <c r="H202" s="164">
        <f>H166*ROUNDDOWN(H146,0)*'Project Information'!H114/60</f>
        <v>0</v>
      </c>
      <c r="I202" s="164">
        <f>I166*ROUNDDOWN(I146,0)*'Project Information'!I114/60</f>
        <v>0</v>
      </c>
      <c r="J202" s="164">
        <f>J166*ROUNDDOWN(J146,0)*'Project Information'!J114/60</f>
        <v>0</v>
      </c>
      <c r="K202" s="164">
        <f>K166*ROUNDDOWN(K146,0)*'Project Information'!K114/60</f>
        <v>0</v>
      </c>
      <c r="L202" s="164">
        <f>L166*ROUNDDOWN(L146,0)*'Project Information'!L114/60</f>
        <v>0</v>
      </c>
      <c r="M202" s="164">
        <f>M166*ROUNDDOWN(M146,0)*'Project Information'!M114/60</f>
        <v>0</v>
      </c>
      <c r="N202" s="164">
        <f>N166*ROUNDDOWN(N146,0)*'Project Information'!N114/60</f>
        <v>0</v>
      </c>
      <c r="O202" s="164">
        <f>O166*ROUNDDOWN(O146,0)*'Project Information'!O114/60</f>
        <v>0</v>
      </c>
      <c r="P202" s="164">
        <f>P166*ROUNDDOWN(P146,0)*'Project Information'!P114/60</f>
        <v>0</v>
      </c>
      <c r="Q202" s="164">
        <f>Q166*ROUNDDOWN(Q146,0)*'Project Information'!Q114/60</f>
        <v>0</v>
      </c>
      <c r="R202" s="164">
        <f>R166*ROUNDDOWN(R146,0)*'Project Information'!R114/60</f>
        <v>2.9249060337978401</v>
      </c>
      <c r="S202" s="164">
        <f>S166*ROUNDDOWN(S146,0)*'Project Information'!S114/60</f>
        <v>2.9716116739889058</v>
      </c>
      <c r="T202" s="164">
        <f>T166*ROUNDDOWN(T146,0)*'Project Information'!T114/60</f>
        <v>3.0190631216693249</v>
      </c>
      <c r="U202" s="164">
        <f>U166*ROUNDDOWN(U146,0)*'Project Information'!U114/60</f>
        <v>3.0672722860819377</v>
      </c>
      <c r="V202" s="164">
        <f>V166*ROUNDDOWN(V146,0)*'Project Information'!V114/60</f>
        <v>3.1162512666393947</v>
      </c>
      <c r="W202" s="164">
        <f>W166*ROUNDDOWN(W146,0)*'Project Information'!W114/60</f>
        <v>3.1660123559608278</v>
      </c>
      <c r="X202" s="164">
        <f>X166*ROUNDDOWN(X146,0)*'Project Information'!X114/60</f>
        <v>3.2165680429570265</v>
      </c>
      <c r="Y202" s="164">
        <f>Y166*ROUNDDOWN(Y146,0)*'Project Information'!Y114/60</f>
        <v>3.2679310159648685</v>
      </c>
      <c r="Z202" s="164">
        <f>Z166*ROUNDDOWN(Z146,0)*'Project Information'!Z114/60</f>
        <v>3.3201141659318076</v>
      </c>
      <c r="AA202" s="164">
        <f>AA166*ROUNDDOWN(AA146,0)*'Project Information'!AA114/60</f>
        <v>3.3731305896512143</v>
      </c>
      <c r="AB202" s="164">
        <f>AB166*ROUNDDOWN(AB146,0)*'Project Information'!AB114/60</f>
        <v>3.4269935930493669</v>
      </c>
      <c r="AC202" s="164">
        <f>AC166*ROUNDDOWN(AC146,0)*'Project Information'!AC114/60</f>
        <v>3.481716694524946</v>
      </c>
      <c r="AD202" s="164">
        <f>AD166*ROUNDDOWN(AD146,0)*'Project Information'!AD114/60</f>
        <v>3.5373136283418463</v>
      </c>
      <c r="AE202" s="164">
        <f>AE166*ROUNDDOWN(AE146,0)*'Project Information'!AE114/60</f>
        <v>3.5937983480761648</v>
      </c>
    </row>
    <row r="203" spans="1:31">
      <c r="A203" s="98">
        <f t="shared" si="61"/>
        <v>14435</v>
      </c>
      <c r="B203" s="28" t="str">
        <f t="shared" si="61"/>
        <v>Highland Avenue over I-35</v>
      </c>
      <c r="C203" s="224">
        <f t="shared" si="60"/>
        <v>95</v>
      </c>
      <c r="D203" s="28"/>
      <c r="E203" s="39"/>
      <c r="F203" s="83" t="s">
        <v>230</v>
      </c>
      <c r="G203" s="164">
        <f>G167*ROUNDDOWN(G147,0)*'Project Information'!G115/60</f>
        <v>0</v>
      </c>
      <c r="H203" s="164">
        <f>H167*ROUNDDOWN(H147,0)*'Project Information'!H115/60</f>
        <v>0</v>
      </c>
      <c r="I203" s="164">
        <f>I167*ROUNDDOWN(I147,0)*'Project Information'!I115/60</f>
        <v>0</v>
      </c>
      <c r="J203" s="164">
        <f>J167*ROUNDDOWN(J147,0)*'Project Information'!J115/60</f>
        <v>0</v>
      </c>
      <c r="K203" s="164">
        <f>K167*ROUNDDOWN(K147,0)*'Project Information'!K115/60</f>
        <v>0</v>
      </c>
      <c r="L203" s="164">
        <f>L167*ROUNDDOWN(L147,0)*'Project Information'!L115/60</f>
        <v>0</v>
      </c>
      <c r="M203" s="164">
        <f>M167*ROUNDDOWN(M147,0)*'Project Information'!M115/60</f>
        <v>0</v>
      </c>
      <c r="N203" s="164">
        <f>N167*ROUNDDOWN(N147,0)*'Project Information'!N115/60</f>
        <v>0</v>
      </c>
      <c r="O203" s="164">
        <f>O167*ROUNDDOWN(O147,0)*'Project Information'!O115/60</f>
        <v>0</v>
      </c>
      <c r="P203" s="164">
        <f>P167*ROUNDDOWN(P147,0)*'Project Information'!P115/60</f>
        <v>0</v>
      </c>
      <c r="Q203" s="164">
        <f>Q167*ROUNDDOWN(Q147,0)*'Project Information'!Q115/60</f>
        <v>0</v>
      </c>
      <c r="R203" s="164">
        <f>R167*ROUNDDOWN(R147,0)*'Project Information'!R115/60</f>
        <v>6.1218963498094334</v>
      </c>
      <c r="S203" s="164">
        <f>S167*ROUNDDOWN(S147,0)*'Project Information'!S115/60</f>
        <v>6.2196523409070119</v>
      </c>
      <c r="T203" s="164">
        <f>T167*ROUNDDOWN(T147,0)*'Project Information'!T115/60</f>
        <v>6.3189693244241676</v>
      </c>
      <c r="U203" s="164">
        <f>U167*ROUNDDOWN(U147,0)*'Project Information'!U115/60</f>
        <v>6.4198722266831254</v>
      </c>
      <c r="V203" s="164">
        <f>V167*ROUNDDOWN(V147,0)*'Project Information'!V115/60</f>
        <v>6.5223863720359407</v>
      </c>
      <c r="W203" s="164">
        <f>W167*ROUNDDOWN(W147,0)*'Project Information'!W115/60</f>
        <v>6.626537489220337</v>
      </c>
      <c r="X203" s="164">
        <f>X167*ROUNDDOWN(X147,0)*'Project Information'!X115/60</f>
        <v>6.7323517178170311</v>
      </c>
      <c r="Y203" s="164">
        <f>Y167*ROUNDDOWN(Y147,0)*'Project Information'!Y115/60</f>
        <v>6.8398556148101886</v>
      </c>
      <c r="Z203" s="164">
        <f>Z167*ROUNDDOWN(Z147,0)*'Project Information'!Z115/60</f>
        <v>6.9490761612526217</v>
      </c>
      <c r="AA203" s="164">
        <f>AA167*ROUNDDOWN(AA147,0)*'Project Information'!AA115/60</f>
        <v>7.0600407690374265</v>
      </c>
      <c r="AB203" s="164">
        <f>AB167*ROUNDDOWN(AB147,0)*'Project Information'!AB115/60</f>
        <v>7.1727772877777447</v>
      </c>
      <c r="AC203" s="164">
        <f>AC167*ROUNDDOWN(AC147,0)*'Project Information'!AC115/60</f>
        <v>7.2873140117963988</v>
      </c>
      <c r="AD203" s="164">
        <f>AD167*ROUNDDOWN(AD147,0)*'Project Information'!AD115/60</f>
        <v>7.4036796872271173</v>
      </c>
      <c r="AE203" s="164">
        <f>AE167*ROUNDDOWN(AE147,0)*'Project Information'!AE115/60</f>
        <v>7.5219035192291823</v>
      </c>
    </row>
    <row r="204" spans="1:31">
      <c r="A204" s="98">
        <f t="shared" si="61"/>
        <v>14437</v>
      </c>
      <c r="B204" s="28" t="str">
        <f t="shared" si="61"/>
        <v>Hartford Avenue over I-35</v>
      </c>
      <c r="C204" s="224">
        <f t="shared" si="60"/>
        <v>95</v>
      </c>
      <c r="D204" s="28"/>
      <c r="E204" s="39"/>
      <c r="F204" s="83" t="s">
        <v>230</v>
      </c>
      <c r="G204" s="164">
        <f>G168*ROUNDDOWN(G148,0)*'Project Information'!G116/60</f>
        <v>0</v>
      </c>
      <c r="H204" s="164">
        <f>H168*ROUNDDOWN(H148,0)*'Project Information'!H116/60</f>
        <v>0</v>
      </c>
      <c r="I204" s="164">
        <f>I168*ROUNDDOWN(I148,0)*'Project Information'!I116/60</f>
        <v>0</v>
      </c>
      <c r="J204" s="164">
        <f>J168*ROUNDDOWN(J148,0)*'Project Information'!J116/60</f>
        <v>0</v>
      </c>
      <c r="K204" s="164">
        <f>K168*ROUNDDOWN(K148,0)*'Project Information'!K116/60</f>
        <v>0</v>
      </c>
      <c r="L204" s="164">
        <f>L168*ROUNDDOWN(L148,0)*'Project Information'!L116/60</f>
        <v>0</v>
      </c>
      <c r="M204" s="164">
        <f>M168*ROUNDDOWN(M148,0)*'Project Information'!M116/60</f>
        <v>0</v>
      </c>
      <c r="N204" s="164">
        <f>N168*ROUNDDOWN(N148,0)*'Project Information'!N116/60</f>
        <v>0</v>
      </c>
      <c r="O204" s="164">
        <f>O168*ROUNDDOWN(O148,0)*'Project Information'!O116/60</f>
        <v>0</v>
      </c>
      <c r="P204" s="164">
        <f>P168*ROUNDDOWN(P148,0)*'Project Information'!P116/60</f>
        <v>0</v>
      </c>
      <c r="Q204" s="164">
        <f>Q168*ROUNDDOWN(Q148,0)*'Project Information'!Q116/60</f>
        <v>0</v>
      </c>
      <c r="R204" s="164">
        <f>R168*ROUNDDOWN(R148,0)*'Project Information'!R116/60</f>
        <v>6.1218963498094325</v>
      </c>
      <c r="S204" s="164">
        <f>S168*ROUNDDOWN(S148,0)*'Project Information'!S116/60</f>
        <v>6.2196523409070119</v>
      </c>
      <c r="T204" s="164">
        <f>T168*ROUNDDOWN(T148,0)*'Project Information'!T116/60</f>
        <v>6.3189693244241676</v>
      </c>
      <c r="U204" s="164">
        <f>U168*ROUNDDOWN(U148,0)*'Project Information'!U116/60</f>
        <v>6.4198722266831254</v>
      </c>
      <c r="V204" s="164">
        <f>V168*ROUNDDOWN(V148,0)*'Project Information'!V116/60</f>
        <v>6.5223863720359407</v>
      </c>
      <c r="W204" s="164">
        <f>W168*ROUNDDOWN(W148,0)*'Project Information'!W116/60</f>
        <v>6.6265374892203361</v>
      </c>
      <c r="X204" s="164">
        <f>X168*ROUNDDOWN(X148,0)*'Project Information'!X116/60</f>
        <v>6.7323517178170311</v>
      </c>
      <c r="Y204" s="164">
        <f>Y168*ROUNDDOWN(Y148,0)*'Project Information'!Y116/60</f>
        <v>6.8398556148101886</v>
      </c>
      <c r="Z204" s="164">
        <f>Z168*ROUNDDOWN(Z148,0)*'Project Information'!Z116/60</f>
        <v>6.9490761612526208</v>
      </c>
      <c r="AA204" s="164">
        <f>AA168*ROUNDDOWN(AA148,0)*'Project Information'!AA116/60</f>
        <v>7.0600407690374256</v>
      </c>
      <c r="AB204" s="164">
        <f>AB168*ROUNDDOWN(AB148,0)*'Project Information'!AB116/60</f>
        <v>7.1727772877777447</v>
      </c>
      <c r="AC204" s="164">
        <f>AC168*ROUNDDOWN(AC148,0)*'Project Information'!AC116/60</f>
        <v>7.287314011796397</v>
      </c>
      <c r="AD204" s="164">
        <f>AD168*ROUNDDOWN(AD148,0)*'Project Information'!AD116/60</f>
        <v>7.4036796872271191</v>
      </c>
      <c r="AE204" s="164">
        <f>AE168*ROUNDDOWN(AE148,0)*'Project Information'!AE116/60</f>
        <v>7.5219035192291814</v>
      </c>
    </row>
    <row r="205" spans="1:31">
      <c r="A205" s="98">
        <f t="shared" si="61"/>
        <v>15145</v>
      </c>
      <c r="B205" s="28" t="str">
        <f t="shared" si="61"/>
        <v>Coleman Road over I-35</v>
      </c>
      <c r="C205" s="224">
        <f t="shared" si="60"/>
        <v>45</v>
      </c>
      <c r="D205" s="28"/>
      <c r="E205" s="39"/>
      <c r="F205" s="83" t="s">
        <v>230</v>
      </c>
      <c r="G205" s="164">
        <f>G169*ROUNDDOWN(G149,0)*'Project Information'!G117/60</f>
        <v>0</v>
      </c>
      <c r="H205" s="164">
        <f>H169*ROUNDDOWN(H149,0)*'Project Information'!H117/60</f>
        <v>0</v>
      </c>
      <c r="I205" s="164">
        <f>I169*ROUNDDOWN(I149,0)*'Project Information'!I117/60</f>
        <v>0</v>
      </c>
      <c r="J205" s="164">
        <f>J169*ROUNDDOWN(J149,0)*'Project Information'!J117/60</f>
        <v>0</v>
      </c>
      <c r="K205" s="164">
        <f>K169*ROUNDDOWN(K149,0)*'Project Information'!K117/60</f>
        <v>0</v>
      </c>
      <c r="L205" s="164">
        <f>L169*ROUNDDOWN(L149,0)*'Project Information'!L117/60</f>
        <v>0</v>
      </c>
      <c r="M205" s="164">
        <f>M169*ROUNDDOWN(M149,0)*'Project Information'!M117/60</f>
        <v>0</v>
      </c>
      <c r="N205" s="164">
        <f>N169*ROUNDDOWN(N149,0)*'Project Information'!N117/60</f>
        <v>0</v>
      </c>
      <c r="O205" s="164">
        <f>O169*ROUNDDOWN(O149,0)*'Project Information'!O117/60</f>
        <v>0</v>
      </c>
      <c r="P205" s="164">
        <f>P169*ROUNDDOWN(P149,0)*'Project Information'!P117/60</f>
        <v>0</v>
      </c>
      <c r="Q205" s="164">
        <f>Q169*ROUNDDOWN(Q149,0)*'Project Information'!Q117/60</f>
        <v>0</v>
      </c>
      <c r="R205" s="164">
        <f>R169*ROUNDDOWN(R149,0)*'Project Information'!R117/60</f>
        <v>2.9249060337978401</v>
      </c>
      <c r="S205" s="164">
        <f>S169*ROUNDDOWN(S149,0)*'Project Information'!S117/60</f>
        <v>2.9716116739889058</v>
      </c>
      <c r="T205" s="164">
        <f>T169*ROUNDDOWN(T149,0)*'Project Information'!T117/60</f>
        <v>3.0190631216693249</v>
      </c>
      <c r="U205" s="164">
        <f>U169*ROUNDDOWN(U149,0)*'Project Information'!U117/60</f>
        <v>3.0672722860819377</v>
      </c>
      <c r="V205" s="164">
        <f>V169*ROUNDDOWN(V149,0)*'Project Information'!V117/60</f>
        <v>3.1162512666393947</v>
      </c>
      <c r="W205" s="164">
        <f>W169*ROUNDDOWN(W149,0)*'Project Information'!W117/60</f>
        <v>3.1660123559608278</v>
      </c>
      <c r="X205" s="164">
        <f>X169*ROUNDDOWN(X149,0)*'Project Information'!X117/60</f>
        <v>3.2165680429570265</v>
      </c>
      <c r="Y205" s="164">
        <f>Y169*ROUNDDOWN(Y149,0)*'Project Information'!Y117/60</f>
        <v>3.2679310159648685</v>
      </c>
      <c r="Z205" s="164">
        <f>Z169*ROUNDDOWN(Z149,0)*'Project Information'!Z117/60</f>
        <v>3.3201141659318076</v>
      </c>
      <c r="AA205" s="164">
        <f>AA169*ROUNDDOWN(AA149,0)*'Project Information'!AA117/60</f>
        <v>3.3731305896512143</v>
      </c>
      <c r="AB205" s="164">
        <f>AB169*ROUNDDOWN(AB149,0)*'Project Information'!AB117/60</f>
        <v>3.4269935930493669</v>
      </c>
      <c r="AC205" s="164">
        <f>AC169*ROUNDDOWN(AC149,0)*'Project Information'!AC117/60</f>
        <v>3.481716694524946</v>
      </c>
      <c r="AD205" s="164">
        <f>AD169*ROUNDDOWN(AD149,0)*'Project Information'!AD117/60</f>
        <v>3.5373136283418463</v>
      </c>
      <c r="AE205" s="164">
        <f>AE169*ROUNDDOWN(AE149,0)*'Project Information'!AE117/60</f>
        <v>3.5937983480761648</v>
      </c>
    </row>
    <row r="206" spans="1:31">
      <c r="A206" s="98">
        <f t="shared" si="61"/>
        <v>15146</v>
      </c>
      <c r="B206" s="28" t="str">
        <f t="shared" si="61"/>
        <v>Chrysler Avenue over I-35</v>
      </c>
      <c r="C206" s="224">
        <f t="shared" si="60"/>
        <v>91</v>
      </c>
      <c r="D206" s="28"/>
      <c r="E206" s="39"/>
      <c r="F206" s="83" t="s">
        <v>230</v>
      </c>
      <c r="G206" s="164">
        <f>G170*ROUNDDOWN(G150,0)*'Project Information'!G118/60</f>
        <v>0</v>
      </c>
      <c r="H206" s="164">
        <f>H170*ROUNDDOWN(H150,0)*'Project Information'!H118/60</f>
        <v>0</v>
      </c>
      <c r="I206" s="164">
        <f>I170*ROUNDDOWN(I150,0)*'Project Information'!I118/60</f>
        <v>0</v>
      </c>
      <c r="J206" s="164">
        <f>J170*ROUNDDOWN(J150,0)*'Project Information'!J118/60</f>
        <v>0</v>
      </c>
      <c r="K206" s="164">
        <f>K170*ROUNDDOWN(K150,0)*'Project Information'!K118/60</f>
        <v>0</v>
      </c>
      <c r="L206" s="164">
        <f>L170*ROUNDDOWN(L150,0)*'Project Information'!L118/60</f>
        <v>0</v>
      </c>
      <c r="M206" s="164">
        <f>M170*ROUNDDOWN(M150,0)*'Project Information'!M118/60</f>
        <v>0</v>
      </c>
      <c r="N206" s="164">
        <f>N170*ROUNDDOWN(N150,0)*'Project Information'!N118/60</f>
        <v>0</v>
      </c>
      <c r="O206" s="164">
        <f>O170*ROUNDDOWN(O150,0)*'Project Information'!O118/60</f>
        <v>0</v>
      </c>
      <c r="P206" s="164">
        <f>P170*ROUNDDOWN(P150,0)*'Project Information'!P118/60</f>
        <v>0</v>
      </c>
      <c r="Q206" s="164">
        <f>Q170*ROUNDDOWN(Q150,0)*'Project Information'!Q118/60</f>
        <v>0</v>
      </c>
      <c r="R206" s="164">
        <f>R170*ROUNDDOWN(R150,0)*'Project Information'!R118/60</f>
        <v>5.8498120675956793</v>
      </c>
      <c r="S206" s="164">
        <f>S170*ROUNDDOWN(S150,0)*'Project Information'!S118/60</f>
        <v>5.9432233479778107</v>
      </c>
      <c r="T206" s="164">
        <f>T170*ROUNDDOWN(T150,0)*'Project Information'!T118/60</f>
        <v>6.0381262433386489</v>
      </c>
      <c r="U206" s="164">
        <f>U170*ROUNDDOWN(U150,0)*'Project Information'!U118/60</f>
        <v>6.1345445721638745</v>
      </c>
      <c r="V206" s="164">
        <f>V170*ROUNDDOWN(V150,0)*'Project Information'!V118/60</f>
        <v>6.2325025332787884</v>
      </c>
      <c r="W206" s="164">
        <f>W170*ROUNDDOWN(W150,0)*'Project Information'!W118/60</f>
        <v>6.3320247119216537</v>
      </c>
      <c r="X206" s="164">
        <f>X170*ROUNDDOWN(X150,0)*'Project Information'!X118/60</f>
        <v>6.4331360859140521</v>
      </c>
      <c r="Y206" s="164">
        <f>Y170*ROUNDDOWN(Y150,0)*'Project Information'!Y118/60</f>
        <v>6.535862031929736</v>
      </c>
      <c r="Z206" s="164">
        <f>Z170*ROUNDDOWN(Z150,0)*'Project Information'!Z118/60</f>
        <v>6.6402283318636144</v>
      </c>
      <c r="AA206" s="164">
        <f>AA170*ROUNDDOWN(AA150,0)*'Project Information'!AA118/60</f>
        <v>6.7462611793024276</v>
      </c>
      <c r="AB206" s="164">
        <f>AB170*ROUNDDOWN(AB150,0)*'Project Information'!AB118/60</f>
        <v>6.8539871860987329</v>
      </c>
      <c r="AC206" s="164">
        <f>AC170*ROUNDDOWN(AC150,0)*'Project Information'!AC118/60</f>
        <v>6.9634333890498912</v>
      </c>
      <c r="AD206" s="164">
        <f>AD170*ROUNDDOWN(AD150,0)*'Project Information'!AD118/60</f>
        <v>7.0746272566836916</v>
      </c>
      <c r="AE206" s="164">
        <f>AE170*ROUNDDOWN(AE150,0)*'Project Information'!AE118/60</f>
        <v>7.1875966961523288</v>
      </c>
    </row>
    <row r="207" spans="1:31">
      <c r="A207" s="98">
        <f t="shared" si="61"/>
        <v>15147</v>
      </c>
      <c r="B207" s="28" t="str">
        <f t="shared" si="61"/>
        <v>Ferguson Avenue over I-35</v>
      </c>
      <c r="C207" s="224">
        <f t="shared" si="60"/>
        <v>95</v>
      </c>
      <c r="D207" s="28"/>
      <c r="E207" s="39"/>
      <c r="F207" s="83" t="s">
        <v>230</v>
      </c>
      <c r="G207" s="164">
        <f>G171*ROUNDDOWN(G151,0)*'Project Information'!G119/60</f>
        <v>0</v>
      </c>
      <c r="H207" s="164">
        <f>H171*ROUNDDOWN(H151,0)*'Project Information'!H119/60</f>
        <v>0</v>
      </c>
      <c r="I207" s="164">
        <f>I171*ROUNDDOWN(I151,0)*'Project Information'!I119/60</f>
        <v>0</v>
      </c>
      <c r="J207" s="164">
        <f>J171*ROUNDDOWN(J151,0)*'Project Information'!J119/60</f>
        <v>0</v>
      </c>
      <c r="K207" s="164">
        <f>K171*ROUNDDOWN(K151,0)*'Project Information'!K119/60</f>
        <v>0</v>
      </c>
      <c r="L207" s="164">
        <f>L171*ROUNDDOWN(L151,0)*'Project Information'!L119/60</f>
        <v>0</v>
      </c>
      <c r="M207" s="164">
        <f>M171*ROUNDDOWN(M151,0)*'Project Information'!M119/60</f>
        <v>0</v>
      </c>
      <c r="N207" s="164">
        <f>N171*ROUNDDOWN(N151,0)*'Project Information'!N119/60</f>
        <v>0</v>
      </c>
      <c r="O207" s="164">
        <f>O171*ROUNDDOWN(O151,0)*'Project Information'!O119/60</f>
        <v>0</v>
      </c>
      <c r="P207" s="164">
        <f>P171*ROUNDDOWN(P151,0)*'Project Information'!P119/60</f>
        <v>0</v>
      </c>
      <c r="Q207" s="164">
        <f>Q171*ROUNDDOWN(Q151,0)*'Project Information'!Q119/60</f>
        <v>0</v>
      </c>
      <c r="R207" s="164">
        <f>R171*ROUNDDOWN(R151,0)*'Project Information'!R119/60</f>
        <v>6.1218963498094334</v>
      </c>
      <c r="S207" s="164">
        <f>S171*ROUNDDOWN(S151,0)*'Project Information'!S119/60</f>
        <v>6.2196523409070119</v>
      </c>
      <c r="T207" s="164">
        <f>T171*ROUNDDOWN(T151,0)*'Project Information'!T119/60</f>
        <v>6.3189693244241676</v>
      </c>
      <c r="U207" s="164">
        <f>U171*ROUNDDOWN(U151,0)*'Project Information'!U119/60</f>
        <v>6.4198722266831254</v>
      </c>
      <c r="V207" s="164">
        <f>V171*ROUNDDOWN(V151,0)*'Project Information'!V119/60</f>
        <v>6.5223863720359407</v>
      </c>
      <c r="W207" s="164">
        <f>W171*ROUNDDOWN(W151,0)*'Project Information'!W119/60</f>
        <v>6.626537489220337</v>
      </c>
      <c r="X207" s="164">
        <f>X171*ROUNDDOWN(X151,0)*'Project Information'!X119/60</f>
        <v>6.7323517178170311</v>
      </c>
      <c r="Y207" s="164">
        <f>Y171*ROUNDDOWN(Y151,0)*'Project Information'!Y119/60</f>
        <v>6.8398556148101886</v>
      </c>
      <c r="Z207" s="164">
        <f>Z171*ROUNDDOWN(Z151,0)*'Project Information'!Z119/60</f>
        <v>6.9490761612526217</v>
      </c>
      <c r="AA207" s="164">
        <f>AA171*ROUNDDOWN(AA151,0)*'Project Information'!AA119/60</f>
        <v>7.0600407690374265</v>
      </c>
      <c r="AB207" s="164">
        <f>AB171*ROUNDDOWN(AB151,0)*'Project Information'!AB119/60</f>
        <v>7.1727772877777447</v>
      </c>
      <c r="AC207" s="164">
        <f>AC171*ROUNDDOWN(AC151,0)*'Project Information'!AC119/60</f>
        <v>7.2873140117963988</v>
      </c>
      <c r="AD207" s="164">
        <f>AD171*ROUNDDOWN(AD151,0)*'Project Information'!AD119/60</f>
        <v>7.4036796872271173</v>
      </c>
      <c r="AE207" s="164">
        <f>AE171*ROUNDDOWN(AE151,0)*'Project Information'!AE119/60</f>
        <v>7.5219035192291823</v>
      </c>
    </row>
    <row r="208" spans="1:31">
      <c r="A208" s="98">
        <f t="shared" si="61"/>
        <v>15149</v>
      </c>
      <c r="B208" s="28" t="str">
        <f t="shared" si="61"/>
        <v>Adobe Road over I-35</v>
      </c>
      <c r="C208" s="224">
        <f t="shared" si="60"/>
        <v>37</v>
      </c>
      <c r="D208" s="28"/>
      <c r="E208" s="39"/>
      <c r="F208" s="83" t="s">
        <v>230</v>
      </c>
      <c r="G208" s="164">
        <f>G172*ROUNDDOWN(G152,0)*'Project Information'!G120/60</f>
        <v>0</v>
      </c>
      <c r="H208" s="164">
        <f>H172*ROUNDDOWN(H152,0)*'Project Information'!H120/60</f>
        <v>0</v>
      </c>
      <c r="I208" s="164">
        <f>I172*ROUNDDOWN(I152,0)*'Project Information'!I120/60</f>
        <v>0</v>
      </c>
      <c r="J208" s="164">
        <f>J172*ROUNDDOWN(J152,0)*'Project Information'!J120/60</f>
        <v>0</v>
      </c>
      <c r="K208" s="164">
        <f>K172*ROUNDDOWN(K152,0)*'Project Information'!K120/60</f>
        <v>0</v>
      </c>
      <c r="L208" s="164">
        <f>L172*ROUNDDOWN(L152,0)*'Project Information'!L120/60</f>
        <v>0</v>
      </c>
      <c r="M208" s="164">
        <f>M172*ROUNDDOWN(M152,0)*'Project Information'!M120/60</f>
        <v>0</v>
      </c>
      <c r="N208" s="164">
        <f>N172*ROUNDDOWN(N152,0)*'Project Information'!N120/60</f>
        <v>0</v>
      </c>
      <c r="O208" s="164">
        <f>O172*ROUNDDOWN(O152,0)*'Project Information'!O120/60</f>
        <v>0</v>
      </c>
      <c r="P208" s="164">
        <f>P172*ROUNDDOWN(P152,0)*'Project Information'!P120/60</f>
        <v>0</v>
      </c>
      <c r="Q208" s="164">
        <f>Q172*ROUNDDOWN(Q152,0)*'Project Information'!Q120/60</f>
        <v>0</v>
      </c>
      <c r="R208" s="164">
        <f>R172*ROUNDDOWN(R152,0)*'Project Information'!R120/60</f>
        <v>2.3807374693703349</v>
      </c>
      <c r="S208" s="164">
        <f>S172*ROUNDDOWN(S152,0)*'Project Information'!S120/60</f>
        <v>2.4187536881305052</v>
      </c>
      <c r="T208" s="164">
        <f>T172*ROUNDDOWN(T152,0)*'Project Information'!T120/60</f>
        <v>2.4573769594982879</v>
      </c>
      <c r="U208" s="164">
        <f>U172*ROUNDDOWN(U152,0)*'Project Information'!U120/60</f>
        <v>2.4966169770434377</v>
      </c>
      <c r="V208" s="164">
        <f>V172*ROUNDDOWN(V152,0)*'Project Information'!V120/60</f>
        <v>2.5364835891250888</v>
      </c>
      <c r="W208" s="164">
        <f>W172*ROUNDDOWN(W152,0)*'Project Information'!W120/60</f>
        <v>2.5769868013634638</v>
      </c>
      <c r="X208" s="164">
        <f>X172*ROUNDDOWN(X152,0)*'Project Information'!X120/60</f>
        <v>2.6181367791510675</v>
      </c>
      <c r="Y208" s="164">
        <f>Y172*ROUNDDOWN(Y152,0)*'Project Information'!Y120/60</f>
        <v>2.6599438502039621</v>
      </c>
      <c r="Z208" s="164">
        <f>Z172*ROUNDDOWN(Z152,0)*'Project Information'!Z120/60</f>
        <v>2.7024185071537969</v>
      </c>
      <c r="AA208" s="164">
        <f>AA172*ROUNDDOWN(AA152,0)*'Project Information'!AA120/60</f>
        <v>2.745571410181221</v>
      </c>
      <c r="AB208" s="164">
        <f>AB172*ROUNDDOWN(AB152,0)*'Project Information'!AB120/60</f>
        <v>2.7894133896913451</v>
      </c>
      <c r="AC208" s="164">
        <f>AC172*ROUNDDOWN(AC152,0)*'Project Information'!AC120/60</f>
        <v>2.8339554490319325</v>
      </c>
      <c r="AD208" s="164">
        <f>AD172*ROUNDDOWN(AD152,0)*'Project Information'!AD120/60</f>
        <v>2.8792087672549909</v>
      </c>
      <c r="AE208" s="164">
        <f>AE172*ROUNDDOWN(AE152,0)*'Project Information'!AE120/60</f>
        <v>2.9251847019224595</v>
      </c>
    </row>
    <row r="209" spans="1:31">
      <c r="A209" s="99" t="s">
        <v>185</v>
      </c>
      <c r="B209" s="28"/>
      <c r="C209" s="239">
        <f>SUM(C201:C208)</f>
        <v>588</v>
      </c>
      <c r="F209" s="83" t="s">
        <v>230</v>
      </c>
      <c r="G209" s="95">
        <f>SUM(G201:G208)</f>
        <v>0</v>
      </c>
      <c r="H209" s="95">
        <f t="shared" ref="H209:AE209" si="62">SUM(H201:H208)</f>
        <v>0</v>
      </c>
      <c r="I209" s="95">
        <f t="shared" si="62"/>
        <v>0</v>
      </c>
      <c r="J209" s="95">
        <f t="shared" si="62"/>
        <v>0</v>
      </c>
      <c r="K209" s="95">
        <f t="shared" si="62"/>
        <v>0</v>
      </c>
      <c r="L209" s="95">
        <f t="shared" si="62"/>
        <v>0</v>
      </c>
      <c r="M209" s="95">
        <f t="shared" si="62"/>
        <v>0</v>
      </c>
      <c r="N209" s="95">
        <f t="shared" si="62"/>
        <v>0</v>
      </c>
      <c r="O209" s="95">
        <f t="shared" si="62"/>
        <v>0</v>
      </c>
      <c r="P209" s="95">
        <f t="shared" si="62"/>
        <v>0</v>
      </c>
      <c r="Q209" s="95">
        <f t="shared" si="62"/>
        <v>0</v>
      </c>
      <c r="R209" s="95">
        <f t="shared" si="62"/>
        <v>37.887736298265047</v>
      </c>
      <c r="S209" s="95">
        <f t="shared" si="62"/>
        <v>38.492737265391177</v>
      </c>
      <c r="T209" s="95">
        <f t="shared" si="62"/>
        <v>39.107399041158466</v>
      </c>
      <c r="U209" s="95">
        <f t="shared" si="62"/>
        <v>39.731875891805565</v>
      </c>
      <c r="V209" s="95">
        <f t="shared" si="62"/>
        <v>40.366324546933548</v>
      </c>
      <c r="W209" s="95">
        <f t="shared" si="62"/>
        <v>41.010904238841412</v>
      </c>
      <c r="X209" s="95">
        <f t="shared" si="62"/>
        <v>41.665776742489847</v>
      </c>
      <c r="Y209" s="95">
        <f t="shared" si="62"/>
        <v>42.331106416103061</v>
      </c>
      <c r="Z209" s="95">
        <f t="shared" si="62"/>
        <v>43.007060242418994</v>
      </c>
      <c r="AA209" s="95">
        <f t="shared" si="62"/>
        <v>43.693807870598292</v>
      </c>
      <c r="AB209" s="95">
        <f t="shared" si="62"/>
        <v>44.391521658802262</v>
      </c>
      <c r="AC209" s="95">
        <f t="shared" si="62"/>
        <v>45.100376717451041</v>
      </c>
      <c r="AD209" s="95">
        <f t="shared" si="62"/>
        <v>45.82055095317228</v>
      </c>
      <c r="AE209" s="95">
        <f t="shared" si="62"/>
        <v>46.552225113451719</v>
      </c>
    </row>
    <row r="210" spans="1:31">
      <c r="A210" s="97" t="str">
        <f>A192</f>
        <v>Kay County Bridge Reconstructions</v>
      </c>
      <c r="B210" s="89"/>
      <c r="F210" s="83"/>
      <c r="G210" s="144"/>
      <c r="H210" s="144"/>
      <c r="I210" s="144"/>
      <c r="J210" s="144"/>
      <c r="K210" s="144"/>
      <c r="L210" s="144"/>
      <c r="M210" s="144"/>
      <c r="N210" s="144"/>
      <c r="O210" s="144"/>
      <c r="P210" s="144"/>
      <c r="Q210" s="144"/>
      <c r="R210" s="144"/>
      <c r="S210" s="144"/>
      <c r="T210" s="144"/>
      <c r="U210" s="144"/>
      <c r="V210" s="144"/>
      <c r="W210" s="144"/>
      <c r="X210" s="144"/>
      <c r="Y210" s="144"/>
      <c r="Z210" s="144"/>
      <c r="AA210" s="144"/>
      <c r="AB210" s="144"/>
      <c r="AC210" s="144"/>
      <c r="AD210" s="144"/>
      <c r="AE210" s="144"/>
    </row>
    <row r="211" spans="1:31">
      <c r="A211" s="98">
        <f>'Project Information'!$A$26</f>
        <v>14408</v>
      </c>
      <c r="B211" s="28" t="str">
        <f>'Project Information'!$B$26</f>
        <v>I-35 SB over US 60</v>
      </c>
      <c r="C211" s="224">
        <f>ROUND(SUM(G211:AE211),0)</f>
        <v>81199</v>
      </c>
      <c r="D211" s="28"/>
      <c r="E211" s="39"/>
      <c r="F211" s="83" t="s">
        <v>230</v>
      </c>
      <c r="G211" s="164">
        <f>G175*ROUNDDOWN(G155,0)*'Project Information'!G123/60</f>
        <v>0</v>
      </c>
      <c r="H211" s="164">
        <f>H175*ROUNDDOWN(H155,0)*'Project Information'!H123/60</f>
        <v>0</v>
      </c>
      <c r="I211" s="164">
        <f>I175*ROUNDDOWN(I155,0)*'Project Information'!I123/60</f>
        <v>0</v>
      </c>
      <c r="J211" s="164">
        <f>J175*ROUNDDOWN(J155,0)*'Project Information'!J123/60</f>
        <v>0</v>
      </c>
      <c r="K211" s="164">
        <f>K175*ROUNDDOWN(K155,0)*'Project Information'!K123/60</f>
        <v>0</v>
      </c>
      <c r="L211" s="164">
        <f>L175*ROUNDDOWN(L155,0)*'Project Information'!L123/60</f>
        <v>0</v>
      </c>
      <c r="M211" s="164">
        <f>M175*ROUNDDOWN(M155,0)*'Project Information'!M123/60</f>
        <v>0</v>
      </c>
      <c r="N211" s="164">
        <f>N175*ROUNDDOWN(N155,0)*'Project Information'!N123/60</f>
        <v>0</v>
      </c>
      <c r="O211" s="164">
        <f>O175*ROUNDDOWN(O155,0)*'Project Information'!O123/60</f>
        <v>0</v>
      </c>
      <c r="P211" s="164">
        <f>P175*ROUNDDOWN(P155,0)*'Project Information'!P123/60</f>
        <v>0</v>
      </c>
      <c r="Q211" s="164">
        <f>Q175*ROUNDDOWN(Q155,0)*'Project Information'!Q123/60</f>
        <v>0</v>
      </c>
      <c r="R211" s="164">
        <f>R175*ROUNDDOWN(R155,0)*'Project Information'!R123/60</f>
        <v>5221.7508494856011</v>
      </c>
      <c r="S211" s="164">
        <f>S175*ROUNDDOWN(S155,0)*'Project Information'!S123/60</f>
        <v>5305.1330892995738</v>
      </c>
      <c r="T211" s="164">
        <f>T175*ROUNDDOWN(T155,0)*'Project Information'!T123/60</f>
        <v>5389.8467978329109</v>
      </c>
      <c r="U211" s="164">
        <f>U175*ROUNDDOWN(U155,0)*'Project Information'!U123/60</f>
        <v>5475.913236315273</v>
      </c>
      <c r="V211" s="164">
        <f>V175*ROUNDDOWN(V155,0)*'Project Information'!V123/60</f>
        <v>5563.3540054810273</v>
      </c>
      <c r="W211" s="164">
        <f>W175*ROUNDDOWN(W155,0)*'Project Information'!W123/60</f>
        <v>5652.191050990531</v>
      </c>
      <c r="X211" s="164">
        <f>X175*ROUNDDOWN(X155,0)*'Project Information'!X123/60</f>
        <v>5742.4466689380079</v>
      </c>
      <c r="Y211" s="164">
        <f>Y175*ROUNDDOWN(Y155,0)*'Project Information'!Y123/60</f>
        <v>5834.143511447357</v>
      </c>
      <c r="Z211" s="164">
        <f>Z175*ROUNDDOWN(Z155,0)*'Project Information'!Z123/60</f>
        <v>5927.3045923573281</v>
      </c>
      <c r="AA211" s="164">
        <f>AA175*ROUNDDOWN(AA155,0)*'Project Information'!AA123/60</f>
        <v>6021.9532929974775</v>
      </c>
      <c r="AB211" s="164">
        <f>AB175*ROUNDDOWN(AB155,0)*'Project Information'!AB123/60</f>
        <v>6118.1133680563498</v>
      </c>
      <c r="AC211" s="164">
        <f>AC175*ROUNDDOWN(AC155,0)*'Project Information'!AC123/60</f>
        <v>6215.8089515433721</v>
      </c>
      <c r="AD211" s="164">
        <f>AD175*ROUNDDOWN(AD155,0)*'Project Information'!AD123/60</f>
        <v>6315.0645628459451</v>
      </c>
      <c r="AE211" s="164">
        <f>AE175*ROUNDDOWN(AE155,0)*'Project Information'!AE123/60</f>
        <v>6415.9051128832607</v>
      </c>
    </row>
    <row r="212" spans="1:31">
      <c r="A212" s="98">
        <f>'Project Information'!$A$27</f>
        <v>14409</v>
      </c>
      <c r="B212" s="28" t="str">
        <f>'Project Information'!$B$27</f>
        <v>I-35 NB over US 60</v>
      </c>
      <c r="C212" s="224">
        <f>ROUND(SUM(G212:AE212),0)</f>
        <v>81199</v>
      </c>
      <c r="D212" s="28"/>
      <c r="E212" s="39"/>
      <c r="F212" s="83" t="s">
        <v>230</v>
      </c>
      <c r="G212" s="164">
        <f>G176*ROUNDDOWN(G156,0)*'Project Information'!G124/60</f>
        <v>0</v>
      </c>
      <c r="H212" s="164">
        <f>H176*ROUNDDOWN(H156,0)*'Project Information'!H124/60</f>
        <v>0</v>
      </c>
      <c r="I212" s="164">
        <f>I176*ROUNDDOWN(I156,0)*'Project Information'!I124/60</f>
        <v>0</v>
      </c>
      <c r="J212" s="164">
        <f>J176*ROUNDDOWN(J156,0)*'Project Information'!J124/60</f>
        <v>0</v>
      </c>
      <c r="K212" s="164">
        <f>K176*ROUNDDOWN(K156,0)*'Project Information'!K124/60</f>
        <v>0</v>
      </c>
      <c r="L212" s="164">
        <f>L176*ROUNDDOWN(L156,0)*'Project Information'!L124/60</f>
        <v>0</v>
      </c>
      <c r="M212" s="164">
        <f>M176*ROUNDDOWN(M156,0)*'Project Information'!M124/60</f>
        <v>0</v>
      </c>
      <c r="N212" s="164">
        <f>N176*ROUNDDOWN(N156,0)*'Project Information'!N124/60</f>
        <v>0</v>
      </c>
      <c r="O212" s="164">
        <f>O176*ROUNDDOWN(O156,0)*'Project Information'!O124/60</f>
        <v>0</v>
      </c>
      <c r="P212" s="164">
        <f>P176*ROUNDDOWN(P156,0)*'Project Information'!P124/60</f>
        <v>0</v>
      </c>
      <c r="Q212" s="164">
        <f>Q176*ROUNDDOWN(Q156,0)*'Project Information'!Q124/60</f>
        <v>0</v>
      </c>
      <c r="R212" s="164">
        <f>R176*ROUNDDOWN(R156,0)*'Project Information'!R124/60</f>
        <v>5221.7508494856011</v>
      </c>
      <c r="S212" s="164">
        <f>S176*ROUNDDOWN(S156,0)*'Project Information'!S124/60</f>
        <v>5305.1330892995738</v>
      </c>
      <c r="T212" s="164">
        <f>T176*ROUNDDOWN(T156,0)*'Project Information'!T124/60</f>
        <v>5389.8467978329109</v>
      </c>
      <c r="U212" s="164">
        <f>U176*ROUNDDOWN(U156,0)*'Project Information'!U124/60</f>
        <v>5475.913236315273</v>
      </c>
      <c r="V212" s="164">
        <f>V176*ROUNDDOWN(V156,0)*'Project Information'!V124/60</f>
        <v>5563.3540054810273</v>
      </c>
      <c r="W212" s="164">
        <f>W176*ROUNDDOWN(W156,0)*'Project Information'!W124/60</f>
        <v>5652.191050990531</v>
      </c>
      <c r="X212" s="164">
        <f>X176*ROUNDDOWN(X156,0)*'Project Information'!X124/60</f>
        <v>5742.4466689380079</v>
      </c>
      <c r="Y212" s="164">
        <f>Y176*ROUNDDOWN(Y156,0)*'Project Information'!Y124/60</f>
        <v>5834.143511447357</v>
      </c>
      <c r="Z212" s="164">
        <f>Z176*ROUNDDOWN(Z156,0)*'Project Information'!Z124/60</f>
        <v>5927.3045923573281</v>
      </c>
      <c r="AA212" s="164">
        <f>AA176*ROUNDDOWN(AA156,0)*'Project Information'!AA124/60</f>
        <v>6021.9532929974775</v>
      </c>
      <c r="AB212" s="164">
        <f>AB176*ROUNDDOWN(AB156,0)*'Project Information'!AB124/60</f>
        <v>6118.1133680563498</v>
      </c>
      <c r="AC212" s="164">
        <f>AC176*ROUNDDOWN(AC156,0)*'Project Information'!AC124/60</f>
        <v>6215.8089515433721</v>
      </c>
      <c r="AD212" s="164">
        <f>AD176*ROUNDDOWN(AD156,0)*'Project Information'!AD124/60</f>
        <v>6315.0645628459451</v>
      </c>
      <c r="AE212" s="164">
        <f>AE176*ROUNDDOWN(AE156,0)*'Project Information'!AE124/60</f>
        <v>6415.9051128832607</v>
      </c>
    </row>
    <row r="213" spans="1:31">
      <c r="A213" s="99" t="s">
        <v>185</v>
      </c>
      <c r="B213" s="28"/>
      <c r="C213" s="239">
        <f>SUM(C211:C212)</f>
        <v>162398</v>
      </c>
      <c r="F213" s="83" t="s">
        <v>230</v>
      </c>
      <c r="G213" s="95">
        <f>SUM(G211:G212)</f>
        <v>0</v>
      </c>
      <c r="H213" s="95">
        <f t="shared" ref="H213:AE213" si="63">SUM(H211:H212)</f>
        <v>0</v>
      </c>
      <c r="I213" s="95">
        <f t="shared" si="63"/>
        <v>0</v>
      </c>
      <c r="J213" s="95">
        <f t="shared" si="63"/>
        <v>0</v>
      </c>
      <c r="K213" s="95">
        <f t="shared" si="63"/>
        <v>0</v>
      </c>
      <c r="L213" s="95">
        <f t="shared" si="63"/>
        <v>0</v>
      </c>
      <c r="M213" s="95">
        <f t="shared" si="63"/>
        <v>0</v>
      </c>
      <c r="N213" s="95">
        <f t="shared" si="63"/>
        <v>0</v>
      </c>
      <c r="O213" s="95">
        <f t="shared" si="63"/>
        <v>0</v>
      </c>
      <c r="P213" s="95">
        <f t="shared" si="63"/>
        <v>0</v>
      </c>
      <c r="Q213" s="95">
        <f t="shared" si="63"/>
        <v>0</v>
      </c>
      <c r="R213" s="95">
        <f t="shared" si="63"/>
        <v>10443.501698971202</v>
      </c>
      <c r="S213" s="95">
        <f t="shared" si="63"/>
        <v>10610.266178599148</v>
      </c>
      <c r="T213" s="95">
        <f t="shared" si="63"/>
        <v>10779.693595665822</v>
      </c>
      <c r="U213" s="95">
        <f t="shared" si="63"/>
        <v>10951.826472630546</v>
      </c>
      <c r="V213" s="95">
        <f t="shared" si="63"/>
        <v>11126.708010962055</v>
      </c>
      <c r="W213" s="95">
        <f t="shared" si="63"/>
        <v>11304.382101981062</v>
      </c>
      <c r="X213" s="95">
        <f t="shared" si="63"/>
        <v>11484.893337876016</v>
      </c>
      <c r="Y213" s="95">
        <f t="shared" si="63"/>
        <v>11668.287022894714</v>
      </c>
      <c r="Z213" s="95">
        <f t="shared" si="63"/>
        <v>11854.609184714656</v>
      </c>
      <c r="AA213" s="95">
        <f t="shared" si="63"/>
        <v>12043.906585994955</v>
      </c>
      <c r="AB213" s="95">
        <f t="shared" si="63"/>
        <v>12236.2267361127</v>
      </c>
      <c r="AC213" s="95">
        <f t="shared" si="63"/>
        <v>12431.617903086744</v>
      </c>
      <c r="AD213" s="95">
        <f t="shared" si="63"/>
        <v>12630.12912569189</v>
      </c>
      <c r="AE213" s="95">
        <f t="shared" si="63"/>
        <v>12831.810225766521</v>
      </c>
    </row>
    <row r="214" spans="1:31">
      <c r="A214" s="100" t="s">
        <v>0</v>
      </c>
      <c r="C214" s="240">
        <f>SUM(C209,C213)</f>
        <v>162986</v>
      </c>
      <c r="F214" s="83" t="s">
        <v>230</v>
      </c>
      <c r="G214" s="96">
        <f>SUM(G209,G213)</f>
        <v>0</v>
      </c>
      <c r="H214" s="96">
        <f t="shared" ref="H214:AE214" si="64">SUM(H209,H213)</f>
        <v>0</v>
      </c>
      <c r="I214" s="96">
        <f t="shared" si="64"/>
        <v>0</v>
      </c>
      <c r="J214" s="96">
        <f t="shared" si="64"/>
        <v>0</v>
      </c>
      <c r="K214" s="96">
        <f t="shared" si="64"/>
        <v>0</v>
      </c>
      <c r="L214" s="96">
        <f t="shared" si="64"/>
        <v>0</v>
      </c>
      <c r="M214" s="96">
        <f t="shared" si="64"/>
        <v>0</v>
      </c>
      <c r="N214" s="96">
        <f t="shared" si="64"/>
        <v>0</v>
      </c>
      <c r="O214" s="96">
        <f t="shared" si="64"/>
        <v>0</v>
      </c>
      <c r="P214" s="96">
        <f t="shared" si="64"/>
        <v>0</v>
      </c>
      <c r="Q214" s="96">
        <f t="shared" si="64"/>
        <v>0</v>
      </c>
      <c r="R214" s="96">
        <f t="shared" si="64"/>
        <v>10481.389435269468</v>
      </c>
      <c r="S214" s="96">
        <f t="shared" si="64"/>
        <v>10648.758915864539</v>
      </c>
      <c r="T214" s="96">
        <f t="shared" si="64"/>
        <v>10818.80099470698</v>
      </c>
      <c r="U214" s="96">
        <f t="shared" si="64"/>
        <v>10991.558348522352</v>
      </c>
      <c r="V214" s="96">
        <f t="shared" si="64"/>
        <v>11167.074335508989</v>
      </c>
      <c r="W214" s="96">
        <f t="shared" si="64"/>
        <v>11345.393006219903</v>
      </c>
      <c r="X214" s="96">
        <f t="shared" si="64"/>
        <v>11526.559114618505</v>
      </c>
      <c r="Y214" s="96">
        <f t="shared" si="64"/>
        <v>11710.618129310817</v>
      </c>
      <c r="Z214" s="96">
        <f t="shared" si="64"/>
        <v>11897.616244957075</v>
      </c>
      <c r="AA214" s="96">
        <f t="shared" si="64"/>
        <v>12087.600393865554</v>
      </c>
      <c r="AB214" s="96">
        <f t="shared" si="64"/>
        <v>12280.618257771503</v>
      </c>
      <c r="AC214" s="96">
        <f t="shared" si="64"/>
        <v>12476.718279804196</v>
      </c>
      <c r="AD214" s="96">
        <f t="shared" si="64"/>
        <v>12675.949676645063</v>
      </c>
      <c r="AE214" s="96">
        <f t="shared" si="64"/>
        <v>12878.362450879973</v>
      </c>
    </row>
    <row r="215" spans="1:31">
      <c r="A215" s="100"/>
      <c r="E215" s="67"/>
    </row>
    <row r="216" spans="1:31">
      <c r="A216" s="100"/>
    </row>
  </sheetData>
  <mergeCells count="4">
    <mergeCell ref="C65:D65"/>
    <mergeCell ref="C85:D85"/>
    <mergeCell ref="C142:D142"/>
    <mergeCell ref="C162:D16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Z271"/>
  <sheetViews>
    <sheetView zoomScale="75" zoomScaleNormal="75" workbookViewId="0"/>
  </sheetViews>
  <sheetFormatPr defaultColWidth="9.140625" defaultRowHeight="15"/>
  <cols>
    <col min="1" max="1" width="20.7109375" style="9" customWidth="1"/>
    <col min="2" max="2" width="48.7109375" style="9" customWidth="1"/>
    <col min="3" max="6" width="16.7109375" style="9" customWidth="1"/>
    <col min="7" max="31" width="13.7109375" style="9" customWidth="1"/>
    <col min="32" max="33" width="2.7109375" style="9" customWidth="1"/>
    <col min="34" max="16384" width="9.140625" style="9"/>
  </cols>
  <sheetData>
    <row r="1" spans="1:52" ht="21">
      <c r="A1" s="1" t="s">
        <v>171</v>
      </c>
    </row>
    <row r="2" spans="1:52" ht="18.75">
      <c r="A2" s="181" t="str">
        <f>CONCATENATE("Benefit ",Assumptions!A9,":  ",Assumptions!B9,":  ",Assumptions!C9," resulting from ",Assumptions!D9,IF(ISBLANK(Assumptions!E9),"",CONCATENATE(" associated with ",Assumptions!E9)))</f>
        <v>Benefit 1c:  Transportation System User Effects:  Reduced Crash Costs resulting from Traffic Detours Avoided associated with Load Reduction/Closure of Bridge</v>
      </c>
    </row>
    <row r="7" spans="1:52" ht="18.75">
      <c r="A7" s="185" t="s">
        <v>48</v>
      </c>
      <c r="B7" s="7"/>
      <c r="C7" s="7"/>
      <c r="D7" s="7"/>
      <c r="E7" s="7"/>
      <c r="F7" s="7"/>
      <c r="G7" s="7"/>
      <c r="H7" s="11"/>
      <c r="I7" s="11"/>
    </row>
    <row r="8" spans="1:52">
      <c r="B8" s="9" t="s">
        <v>20</v>
      </c>
      <c r="D8" s="37">
        <v>9600000</v>
      </c>
      <c r="E8" s="65" t="s">
        <v>81</v>
      </c>
      <c r="F8" s="65"/>
      <c r="G8" s="65"/>
      <c r="J8" s="65"/>
      <c r="K8" s="24"/>
      <c r="L8" s="24"/>
      <c r="M8" s="24"/>
      <c r="N8" s="24"/>
      <c r="O8" s="24"/>
      <c r="AZ8" s="10" t="s">
        <v>167</v>
      </c>
    </row>
    <row r="9" spans="1:52">
      <c r="D9" s="66"/>
      <c r="E9" s="65"/>
      <c r="F9" s="65"/>
      <c r="G9" s="65"/>
      <c r="J9" s="65"/>
      <c r="K9" s="24"/>
      <c r="L9" s="24"/>
      <c r="M9" s="24"/>
      <c r="N9" s="24"/>
      <c r="O9" s="24"/>
    </row>
    <row r="10" spans="1:52">
      <c r="B10" s="9" t="s">
        <v>21</v>
      </c>
      <c r="C10" s="67" t="s">
        <v>43</v>
      </c>
      <c r="D10" s="68" t="s">
        <v>44</v>
      </c>
      <c r="E10" s="65"/>
      <c r="F10" s="65"/>
      <c r="G10" s="65"/>
      <c r="J10" s="65"/>
      <c r="K10" s="24"/>
      <c r="L10" s="24"/>
      <c r="M10" s="24"/>
      <c r="N10" s="24"/>
      <c r="O10" s="24"/>
    </row>
    <row r="11" spans="1:52">
      <c r="B11" s="33" t="s">
        <v>16</v>
      </c>
      <c r="C11" s="8">
        <v>0.21537999999999999</v>
      </c>
      <c r="D11" s="37">
        <v>0</v>
      </c>
      <c r="E11" s="65" t="s">
        <v>81</v>
      </c>
      <c r="F11" s="65"/>
      <c r="G11" s="65"/>
      <c r="J11" s="65"/>
      <c r="K11" s="24"/>
      <c r="L11" s="24"/>
      <c r="M11" s="24"/>
      <c r="N11" s="24"/>
      <c r="O11" s="24"/>
      <c r="AZ11" s="10" t="s">
        <v>19</v>
      </c>
    </row>
    <row r="12" spans="1:52">
      <c r="B12" s="33" t="s">
        <v>15</v>
      </c>
      <c r="C12" s="8">
        <v>0.62727999999999995</v>
      </c>
      <c r="D12" s="37">
        <v>28800</v>
      </c>
      <c r="E12" s="65" t="s">
        <v>81</v>
      </c>
      <c r="F12" s="65"/>
      <c r="G12" s="65"/>
      <c r="J12" s="65"/>
      <c r="K12" s="24"/>
      <c r="L12" s="24"/>
      <c r="M12" s="24"/>
      <c r="N12" s="24"/>
      <c r="O12" s="24"/>
      <c r="AZ12" s="10" t="s">
        <v>167</v>
      </c>
    </row>
    <row r="13" spans="1:52">
      <c r="B13" s="33" t="s">
        <v>14</v>
      </c>
      <c r="C13" s="8">
        <v>0.104</v>
      </c>
      <c r="D13" s="37">
        <v>451200</v>
      </c>
      <c r="E13" s="65" t="s">
        <v>81</v>
      </c>
      <c r="F13" s="65"/>
      <c r="G13" s="65"/>
      <c r="J13" s="65"/>
      <c r="K13" s="24"/>
      <c r="L13" s="24"/>
      <c r="M13" s="24"/>
      <c r="N13" s="24"/>
      <c r="O13" s="24"/>
      <c r="AZ13" s="10" t="s">
        <v>167</v>
      </c>
    </row>
    <row r="14" spans="1:52">
      <c r="B14" s="33" t="s">
        <v>13</v>
      </c>
      <c r="C14" s="8">
        <v>3.8580000000000003E-2</v>
      </c>
      <c r="D14" s="37">
        <v>1008000</v>
      </c>
      <c r="E14" s="65" t="s">
        <v>81</v>
      </c>
      <c r="F14" s="65"/>
      <c r="G14" s="65"/>
      <c r="J14" s="65"/>
      <c r="K14" s="24"/>
      <c r="L14" s="24"/>
      <c r="M14" s="24"/>
      <c r="N14" s="24"/>
      <c r="O14" s="24"/>
      <c r="AZ14" s="10" t="s">
        <v>167</v>
      </c>
    </row>
    <row r="15" spans="1:52">
      <c r="B15" s="33" t="s">
        <v>12</v>
      </c>
      <c r="C15" s="8">
        <v>4.4200000000000003E-3</v>
      </c>
      <c r="D15" s="37">
        <v>2553600</v>
      </c>
      <c r="E15" s="65" t="s">
        <v>81</v>
      </c>
      <c r="F15" s="65"/>
      <c r="G15" s="65"/>
      <c r="J15" s="65"/>
      <c r="K15" s="24"/>
      <c r="L15" s="24"/>
      <c r="M15" s="24"/>
      <c r="N15" s="24"/>
      <c r="O15" s="24"/>
      <c r="AZ15" s="10" t="s">
        <v>167</v>
      </c>
    </row>
    <row r="16" spans="1:52">
      <c r="B16" s="33" t="s">
        <v>11</v>
      </c>
      <c r="C16" s="8">
        <v>1.034E-2</v>
      </c>
      <c r="D16" s="37">
        <v>5692800</v>
      </c>
      <c r="E16" s="65" t="s">
        <v>81</v>
      </c>
      <c r="F16" s="65"/>
      <c r="G16" s="65"/>
      <c r="J16" s="65"/>
      <c r="K16" s="24"/>
      <c r="L16" s="24"/>
      <c r="M16" s="24"/>
      <c r="N16" s="24"/>
      <c r="O16" s="24"/>
      <c r="AZ16" s="10" t="s">
        <v>167</v>
      </c>
    </row>
    <row r="17" spans="2:52">
      <c r="B17" s="14" t="s">
        <v>45</v>
      </c>
      <c r="C17" s="69" t="s">
        <v>46</v>
      </c>
      <c r="D17" s="24">
        <f>SUMPRODUCT(C11:C16,D11:D16)</f>
        <v>174029.568</v>
      </c>
      <c r="E17" s="65" t="s">
        <v>81</v>
      </c>
      <c r="F17" s="65"/>
      <c r="G17" s="65"/>
      <c r="J17" s="70"/>
      <c r="K17" s="24"/>
      <c r="L17" s="24"/>
      <c r="M17" s="24"/>
      <c r="N17" s="24"/>
      <c r="O17" s="24"/>
    </row>
    <row r="18" spans="2:52">
      <c r="B18" s="33"/>
      <c r="C18" s="2"/>
      <c r="D18" s="2"/>
      <c r="E18" s="65"/>
      <c r="F18" s="65"/>
      <c r="G18" s="65"/>
      <c r="J18" s="65"/>
      <c r="K18" s="24"/>
      <c r="L18" s="24"/>
      <c r="M18" s="24"/>
      <c r="N18" s="24"/>
      <c r="O18" s="24"/>
    </row>
    <row r="19" spans="2:52">
      <c r="B19" s="9" t="s">
        <v>17</v>
      </c>
      <c r="D19" s="37">
        <v>4327</v>
      </c>
      <c r="E19" s="65" t="s">
        <v>82</v>
      </c>
      <c r="F19" s="65"/>
      <c r="G19" s="65"/>
      <c r="J19" s="65"/>
      <c r="K19" s="24"/>
      <c r="L19" s="24"/>
      <c r="M19" s="24"/>
      <c r="N19" s="24"/>
      <c r="O19" s="24"/>
      <c r="AZ19" s="10" t="s">
        <v>167</v>
      </c>
    </row>
    <row r="20" spans="2:52">
      <c r="D20" s="65"/>
      <c r="E20" s="65"/>
      <c r="F20" s="65"/>
      <c r="G20" s="65"/>
      <c r="H20" s="24"/>
      <c r="I20" s="24"/>
      <c r="J20" s="24"/>
      <c r="K20" s="24"/>
      <c r="L20" s="24"/>
      <c r="M20" s="24"/>
      <c r="N20" s="24"/>
      <c r="O20" s="24"/>
      <c r="P20" s="65"/>
    </row>
    <row r="21" spans="2:52">
      <c r="B21" s="74" t="s">
        <v>55</v>
      </c>
      <c r="D21" s="138">
        <f>683/624</f>
        <v>1.0945512820512822</v>
      </c>
      <c r="E21" s="195" t="s">
        <v>56</v>
      </c>
      <c r="F21" s="75" t="s">
        <v>233</v>
      </c>
      <c r="G21" s="75"/>
      <c r="AZ21" s="10"/>
    </row>
    <row r="22" spans="2:52">
      <c r="B22" s="74" t="s">
        <v>57</v>
      </c>
      <c r="D22" s="256">
        <f>Ben1b_TravelTime!B9</f>
        <v>1.39</v>
      </c>
      <c r="E22" s="195" t="s">
        <v>56</v>
      </c>
      <c r="F22" s="75" t="s">
        <v>237</v>
      </c>
      <c r="G22" s="75"/>
      <c r="AZ22" s="10"/>
    </row>
    <row r="23" spans="2:52">
      <c r="B23" s="74" t="s">
        <v>58</v>
      </c>
      <c r="D23" s="138">
        <f>(15422*1+51344*2+4557*3+853*4)/72176</f>
        <v>1.8731018621148303</v>
      </c>
      <c r="E23" s="195" t="s">
        <v>59</v>
      </c>
      <c r="F23" s="75" t="s">
        <v>238</v>
      </c>
      <c r="G23" s="75"/>
      <c r="AZ23" s="10"/>
    </row>
    <row r="24" spans="2:52">
      <c r="B24" s="74"/>
      <c r="D24" s="76"/>
      <c r="E24" s="75"/>
      <c r="F24" s="75"/>
      <c r="G24" s="75"/>
      <c r="AZ24" s="10"/>
    </row>
    <row r="25" spans="2:52">
      <c r="B25" s="9" t="s">
        <v>20</v>
      </c>
      <c r="D25" s="24">
        <f>D21*D8</f>
        <v>10507692.307692308</v>
      </c>
      <c r="E25" s="65" t="s">
        <v>164</v>
      </c>
      <c r="F25" s="65"/>
      <c r="G25" s="65"/>
      <c r="AZ25" s="10"/>
    </row>
    <row r="26" spans="2:52">
      <c r="B26" s="9" t="s">
        <v>21</v>
      </c>
      <c r="D26" s="24">
        <f>D22*D17</f>
        <v>241901.09951999999</v>
      </c>
      <c r="E26" s="65" t="s">
        <v>165</v>
      </c>
      <c r="F26" s="65"/>
      <c r="G26" s="65"/>
      <c r="AZ26" s="10"/>
    </row>
    <row r="27" spans="2:52">
      <c r="B27" s="9" t="s">
        <v>17</v>
      </c>
      <c r="D27" s="24">
        <f>D23*D19</f>
        <v>8104.9117573708709</v>
      </c>
      <c r="E27" s="65" t="s">
        <v>166</v>
      </c>
      <c r="F27" s="65"/>
      <c r="G27" s="65"/>
      <c r="AZ27" s="10"/>
    </row>
    <row r="28" spans="2:52">
      <c r="G28" s="9" t="s">
        <v>231</v>
      </c>
    </row>
    <row r="29" spans="2:52">
      <c r="B29" s="97" t="s">
        <v>234</v>
      </c>
      <c r="C29" s="253" t="s">
        <v>235</v>
      </c>
      <c r="D29" s="253" t="s">
        <v>239</v>
      </c>
      <c r="G29" s="11"/>
    </row>
    <row r="30" spans="2:52">
      <c r="B30" s="9" t="s">
        <v>232</v>
      </c>
      <c r="C30" s="258">
        <v>5</v>
      </c>
      <c r="D30" s="138">
        <v>0.81</v>
      </c>
      <c r="E30" s="65"/>
      <c r="F30" s="9" t="s">
        <v>231</v>
      </c>
      <c r="G30" s="11"/>
    </row>
    <row r="31" spans="2:52">
      <c r="B31" s="9" t="s">
        <v>113</v>
      </c>
      <c r="C31" s="141">
        <v>214</v>
      </c>
      <c r="D31" s="138">
        <v>34.6</v>
      </c>
      <c r="G31" s="11"/>
    </row>
    <row r="32" spans="2:52">
      <c r="B32" s="9" t="s">
        <v>54</v>
      </c>
      <c r="C32" s="141">
        <v>678</v>
      </c>
      <c r="D32" s="141">
        <v>109.62</v>
      </c>
      <c r="G32" s="11"/>
    </row>
    <row r="33" spans="1:34">
      <c r="B33" s="9" t="s">
        <v>236</v>
      </c>
      <c r="C33" s="257">
        <f>C32-C31-C30</f>
        <v>459</v>
      </c>
      <c r="D33" s="137">
        <f>D32-D31-D30</f>
        <v>74.210000000000008</v>
      </c>
      <c r="G33" s="11"/>
    </row>
    <row r="34" spans="1:34">
      <c r="C34" s="257"/>
      <c r="D34" s="137"/>
      <c r="G34" s="11"/>
    </row>
    <row r="35" spans="1:34">
      <c r="B35" s="97" t="s">
        <v>288</v>
      </c>
      <c r="C35" s="281" t="s">
        <v>287</v>
      </c>
      <c r="D35" s="137"/>
      <c r="G35" s="11"/>
    </row>
    <row r="36" spans="1:34">
      <c r="B36" s="9" t="s">
        <v>291</v>
      </c>
      <c r="C36" s="258">
        <v>22</v>
      </c>
      <c r="D36" s="137"/>
      <c r="F36" s="9" t="s">
        <v>289</v>
      </c>
      <c r="G36" s="11"/>
    </row>
    <row r="37" spans="1:34">
      <c r="B37" s="9" t="s">
        <v>290</v>
      </c>
      <c r="C37" s="141">
        <v>45</v>
      </c>
      <c r="D37" s="137"/>
      <c r="G37" s="11"/>
    </row>
    <row r="38" spans="1:34">
      <c r="G38" s="11"/>
    </row>
    <row r="39" spans="1:34">
      <c r="G39" s="26">
        <f>'Project Information'!G8</f>
        <v>0</v>
      </c>
      <c r="H39" s="26">
        <f>'Project Information'!H8</f>
        <v>1</v>
      </c>
      <c r="I39" s="26">
        <f>'Project Information'!I8</f>
        <v>2</v>
      </c>
      <c r="J39" s="26">
        <f>'Project Information'!J8</f>
        <v>3</v>
      </c>
      <c r="K39" s="26">
        <f>'Project Information'!K8</f>
        <v>4</v>
      </c>
      <c r="L39" s="26">
        <f>'Project Information'!L8</f>
        <v>5</v>
      </c>
      <c r="M39" s="26">
        <f>'Project Information'!M8</f>
        <v>6</v>
      </c>
      <c r="N39" s="26">
        <f>'Project Information'!N8</f>
        <v>7</v>
      </c>
      <c r="O39" s="26">
        <f>'Project Information'!O8</f>
        <v>8</v>
      </c>
      <c r="P39" s="26">
        <f>'Project Information'!P8</f>
        <v>9</v>
      </c>
      <c r="Q39" s="26">
        <f>'Project Information'!Q8</f>
        <v>10</v>
      </c>
      <c r="R39" s="26">
        <f>'Project Information'!R8</f>
        <v>11</v>
      </c>
      <c r="S39" s="26">
        <f>'Project Information'!S8</f>
        <v>12</v>
      </c>
      <c r="T39" s="26">
        <f>'Project Information'!T8</f>
        <v>13</v>
      </c>
      <c r="U39" s="26">
        <f>'Project Information'!U8</f>
        <v>14</v>
      </c>
      <c r="V39" s="26">
        <f>'Project Information'!V8</f>
        <v>15</v>
      </c>
      <c r="W39" s="26">
        <f>'Project Information'!W8</f>
        <v>16</v>
      </c>
      <c r="X39" s="26">
        <f>'Project Information'!X8</f>
        <v>17</v>
      </c>
      <c r="Y39" s="26">
        <f>'Project Information'!Y8</f>
        <v>18</v>
      </c>
      <c r="Z39" s="26">
        <f>'Project Information'!Z8</f>
        <v>19</v>
      </c>
      <c r="AA39" s="26">
        <f>'Project Information'!AA8</f>
        <v>20</v>
      </c>
      <c r="AB39" s="26">
        <f>'Project Information'!AB8</f>
        <v>21</v>
      </c>
      <c r="AC39" s="26">
        <f>'Project Information'!AC8</f>
        <v>22</v>
      </c>
      <c r="AD39" s="26">
        <f>'Project Information'!AD8</f>
        <v>23</v>
      </c>
      <c r="AE39" s="26">
        <f>'Project Information'!AE8</f>
        <v>24</v>
      </c>
      <c r="AF39" s="26">
        <f>'Project Information'!AF8</f>
        <v>25</v>
      </c>
    </row>
    <row r="40" spans="1:34" ht="18.75">
      <c r="A40" s="167" t="s">
        <v>225</v>
      </c>
      <c r="B40" s="7"/>
      <c r="C40" s="7"/>
      <c r="D40" s="7"/>
      <c r="E40" s="7"/>
      <c r="F40" s="39" t="s">
        <v>150</v>
      </c>
      <c r="G40" s="27">
        <f>'Project Information'!G9</f>
        <v>2017</v>
      </c>
      <c r="H40" s="27">
        <f>'Project Information'!H9</f>
        <v>2018</v>
      </c>
      <c r="I40" s="27">
        <f>'Project Information'!I9</f>
        <v>2019</v>
      </c>
      <c r="J40" s="27">
        <f>'Project Information'!J9</f>
        <v>2020</v>
      </c>
      <c r="K40" s="27">
        <f>'Project Information'!K9</f>
        <v>2021</v>
      </c>
      <c r="L40" s="27">
        <f>'Project Information'!L9</f>
        <v>2022</v>
      </c>
      <c r="M40" s="27">
        <f>'Project Information'!M9</f>
        <v>2023</v>
      </c>
      <c r="N40" s="27">
        <f>'Project Information'!N9</f>
        <v>2024</v>
      </c>
      <c r="O40" s="27">
        <f>'Project Information'!O9</f>
        <v>2025</v>
      </c>
      <c r="P40" s="27">
        <f>'Project Information'!P9</f>
        <v>2026</v>
      </c>
      <c r="Q40" s="27">
        <f>'Project Information'!Q9</f>
        <v>2027</v>
      </c>
      <c r="R40" s="27">
        <f>'Project Information'!R9</f>
        <v>2028</v>
      </c>
      <c r="S40" s="27">
        <f>'Project Information'!S9</f>
        <v>2029</v>
      </c>
      <c r="T40" s="27">
        <f>'Project Information'!T9</f>
        <v>2030</v>
      </c>
      <c r="U40" s="27">
        <f>'Project Information'!U9</f>
        <v>2031</v>
      </c>
      <c r="V40" s="27">
        <f>'Project Information'!V9</f>
        <v>2032</v>
      </c>
      <c r="W40" s="27">
        <f>'Project Information'!W9</f>
        <v>2033</v>
      </c>
      <c r="X40" s="27">
        <f>'Project Information'!X9</f>
        <v>2034</v>
      </c>
      <c r="Y40" s="27">
        <f>'Project Information'!Y9</f>
        <v>2035</v>
      </c>
      <c r="Z40" s="27">
        <f>'Project Information'!Z9</f>
        <v>2036</v>
      </c>
      <c r="AA40" s="27">
        <f>'Project Information'!AA9</f>
        <v>2037</v>
      </c>
      <c r="AB40" s="27">
        <f>'Project Information'!AB9</f>
        <v>2038</v>
      </c>
      <c r="AC40" s="27">
        <f>'Project Information'!AC9</f>
        <v>2039</v>
      </c>
      <c r="AD40" s="27">
        <f>'Project Information'!AD9</f>
        <v>2040</v>
      </c>
      <c r="AE40" s="27">
        <f>'Project Information'!AE9</f>
        <v>2041</v>
      </c>
      <c r="AF40" s="27">
        <f>'Project Information'!AF9</f>
        <v>2042</v>
      </c>
      <c r="AH40" s="4" t="s">
        <v>8</v>
      </c>
    </row>
    <row r="41" spans="1:34">
      <c r="F41" s="39"/>
      <c r="G41" s="54" t="str">
        <f>CONCATENATE('Project Information'!$G$9,"$")</f>
        <v>2017$</v>
      </c>
      <c r="H41" s="54" t="str">
        <f>CONCATENATE('Project Information'!$G$9,"$")</f>
        <v>2017$</v>
      </c>
      <c r="I41" s="54" t="str">
        <f>CONCATENATE('Project Information'!$G$9,"$")</f>
        <v>2017$</v>
      </c>
      <c r="J41" s="54" t="str">
        <f>CONCATENATE('Project Information'!$G$9,"$")</f>
        <v>2017$</v>
      </c>
      <c r="K41" s="54" t="str">
        <f>CONCATENATE('Project Information'!$G$9,"$")</f>
        <v>2017$</v>
      </c>
      <c r="L41" s="54" t="str">
        <f>CONCATENATE('Project Information'!$G$9,"$")</f>
        <v>2017$</v>
      </c>
      <c r="M41" s="54" t="str">
        <f>CONCATENATE('Project Information'!$G$9,"$")</f>
        <v>2017$</v>
      </c>
      <c r="N41" s="54" t="str">
        <f>CONCATENATE('Project Information'!$G$9,"$")</f>
        <v>2017$</v>
      </c>
      <c r="O41" s="54" t="str">
        <f>CONCATENATE('Project Information'!$G$9,"$")</f>
        <v>2017$</v>
      </c>
      <c r="P41" s="54" t="str">
        <f>CONCATENATE('Project Information'!$G$9,"$")</f>
        <v>2017$</v>
      </c>
      <c r="Q41" s="54" t="str">
        <f>CONCATENATE('Project Information'!$G$9,"$")</f>
        <v>2017$</v>
      </c>
      <c r="R41" s="54" t="str">
        <f>CONCATENATE('Project Information'!$G$9,"$")</f>
        <v>2017$</v>
      </c>
      <c r="S41" s="54" t="str">
        <f>CONCATENATE('Project Information'!$G$9,"$")</f>
        <v>2017$</v>
      </c>
      <c r="T41" s="54" t="str">
        <f>CONCATENATE('Project Information'!$G$9,"$")</f>
        <v>2017$</v>
      </c>
      <c r="U41" s="54" t="str">
        <f>CONCATENATE('Project Information'!$G$9,"$")</f>
        <v>2017$</v>
      </c>
      <c r="V41" s="54" t="str">
        <f>CONCATENATE('Project Information'!$G$9,"$")</f>
        <v>2017$</v>
      </c>
      <c r="W41" s="54" t="str">
        <f>CONCATENATE('Project Information'!$G$9,"$")</f>
        <v>2017$</v>
      </c>
      <c r="X41" s="54" t="str">
        <f>CONCATENATE('Project Information'!$G$9,"$")</f>
        <v>2017$</v>
      </c>
      <c r="Y41" s="54" t="str">
        <f>CONCATENATE('Project Information'!$G$9,"$")</f>
        <v>2017$</v>
      </c>
      <c r="Z41" s="54" t="str">
        <f>CONCATENATE('Project Information'!$G$9,"$")</f>
        <v>2017$</v>
      </c>
      <c r="AA41" s="54" t="str">
        <f>CONCATENATE('Project Information'!$G$9,"$")</f>
        <v>2017$</v>
      </c>
      <c r="AB41" s="54" t="str">
        <f>CONCATENATE('Project Information'!$G$9,"$")</f>
        <v>2017$</v>
      </c>
      <c r="AC41" s="54" t="str">
        <f>CONCATENATE('Project Information'!$G$9,"$")</f>
        <v>2017$</v>
      </c>
      <c r="AD41" s="54" t="str">
        <f>CONCATENATE('Project Information'!$G$9,"$")</f>
        <v>2017$</v>
      </c>
      <c r="AE41" s="54" t="str">
        <f>CONCATENATE('Project Information'!$G$9,"$")</f>
        <v>2017$</v>
      </c>
      <c r="AF41" s="54"/>
    </row>
    <row r="42" spans="1:34" ht="18.75">
      <c r="A42" s="254" t="s">
        <v>86</v>
      </c>
      <c r="B42" s="255"/>
      <c r="C42" s="255"/>
      <c r="D42" s="255"/>
      <c r="E42" s="255"/>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row>
    <row r="43" spans="1:34" ht="15.75">
      <c r="A43" s="169" t="s">
        <v>86</v>
      </c>
      <c r="B43" s="91"/>
      <c r="C43" s="91"/>
      <c r="D43" s="91"/>
      <c r="E43" s="91"/>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row>
    <row r="44" spans="1:34" s="11" customFormat="1" ht="15" customHeight="1">
      <c r="A44" s="182"/>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row>
    <row r="45" spans="1:34">
      <c r="A45" s="29" t="s">
        <v>77</v>
      </c>
      <c r="B45" s="4" t="s">
        <v>78</v>
      </c>
      <c r="D45" s="8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row>
    <row r="46" spans="1:34">
      <c r="A46" s="29"/>
      <c r="B46" s="4"/>
      <c r="C46" s="252" t="s">
        <v>208</v>
      </c>
      <c r="D46" s="252"/>
      <c r="E46" s="252"/>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row>
    <row r="47" spans="1:34">
      <c r="A47" s="97" t="str">
        <f>'Project Information'!$A$15</f>
        <v>Kay County Bridge Raises</v>
      </c>
      <c r="B47" s="89"/>
      <c r="C47" s="38" t="s">
        <v>145</v>
      </c>
      <c r="D47" s="38"/>
      <c r="E47" s="38"/>
      <c r="G47" s="26"/>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row>
    <row r="48" spans="1:34">
      <c r="A48" s="98">
        <f>'Project Information'!$A$16</f>
        <v>14155</v>
      </c>
      <c r="B48" s="28" t="str">
        <f>'Project Information'!$B$16</f>
        <v>Indian Road over I-35</v>
      </c>
      <c r="C48" s="249">
        <f>SUM(G48:AE48)</f>
        <v>86054.044537521622</v>
      </c>
      <c r="F48" s="115"/>
      <c r="G48" s="245">
        <f>(G240*($D$30/100000000)*$D$25+G240*($D$31/100000000)*$D$26+G240*($D$33/100000000)*$D$27)*(1+(100-$C258)/100)</f>
        <v>0</v>
      </c>
      <c r="H48" s="245">
        <f t="shared" ref="H48:AE55" si="0">(H240*($D$30/100000000)*$D$25+H240*($D$31/100000000)*$D$26+H240*($D$33/100000000)*$D$27)*(1+(100-$C258)/100)</f>
        <v>0</v>
      </c>
      <c r="I48" s="245">
        <f t="shared" si="0"/>
        <v>0</v>
      </c>
      <c r="J48" s="245">
        <f t="shared" si="0"/>
        <v>0</v>
      </c>
      <c r="K48" s="245">
        <f t="shared" si="0"/>
        <v>0</v>
      </c>
      <c r="L48" s="245">
        <f t="shared" si="0"/>
        <v>0</v>
      </c>
      <c r="M48" s="245">
        <f t="shared" si="0"/>
        <v>7.6903076599222704</v>
      </c>
      <c r="N48" s="245">
        <f t="shared" si="0"/>
        <v>7.8131084399721331</v>
      </c>
      <c r="O48" s="245">
        <f t="shared" si="0"/>
        <v>7.9378701339733917</v>
      </c>
      <c r="P48" s="245">
        <f t="shared" si="0"/>
        <v>8.0646240542965639</v>
      </c>
      <c r="Q48" s="245">
        <f t="shared" si="0"/>
        <v>8.1934020133160246</v>
      </c>
      <c r="R48" s="245">
        <f t="shared" si="0"/>
        <v>84803.15762607845</v>
      </c>
      <c r="S48" s="245">
        <f t="shared" si="0"/>
        <v>84.571598449932651</v>
      </c>
      <c r="T48" s="245">
        <f t="shared" si="0"/>
        <v>85.92205914916309</v>
      </c>
      <c r="U48" s="245">
        <f t="shared" si="0"/>
        <v>87.294084346801839</v>
      </c>
      <c r="V48" s="245">
        <f t="shared" si="0"/>
        <v>88.688018390220108</v>
      </c>
      <c r="W48" s="245">
        <f t="shared" si="0"/>
        <v>90.104211125415006</v>
      </c>
      <c r="X48" s="245">
        <f t="shared" si="0"/>
        <v>91.543017984813218</v>
      </c>
      <c r="Y48" s="245">
        <f t="shared" si="0"/>
        <v>93.0048000764763</v>
      </c>
      <c r="Z48" s="245">
        <f t="shared" si="0"/>
        <v>94.489924274730825</v>
      </c>
      <c r="AA48" s="245">
        <f t="shared" si="0"/>
        <v>95.998763312245629</v>
      </c>
      <c r="AB48" s="245">
        <f t="shared" si="0"/>
        <v>97.531695873578983</v>
      </c>
      <c r="AC48" s="245">
        <f t="shared" si="0"/>
        <v>99.089106690220177</v>
      </c>
      <c r="AD48" s="245">
        <f t="shared" si="0"/>
        <v>100.67138663714836</v>
      </c>
      <c r="AE48" s="245">
        <f t="shared" si="0"/>
        <v>102.27893283093333</v>
      </c>
      <c r="AF48" s="93"/>
    </row>
    <row r="49" spans="1:32">
      <c r="A49" s="98">
        <f>'Project Information'!$A$17</f>
        <v>14429</v>
      </c>
      <c r="B49" s="28" t="str">
        <f>'Project Information'!$B$17</f>
        <v>North Avenue over I-35</v>
      </c>
      <c r="C49" s="249">
        <f t="shared" ref="C49:C56" si="1">SUM(G49:AE49)</f>
        <v>153587.73644365917</v>
      </c>
      <c r="F49" s="115"/>
      <c r="G49" s="245">
        <f t="shared" ref="G49:V55" si="2">(G241*($D$30/100000000)*$D$25+G241*($D$31/100000000)*$D$26+G241*($D$33/100000000)*$D$27)*(1+(100-$C259)/100)</f>
        <v>0</v>
      </c>
      <c r="H49" s="245">
        <f t="shared" si="2"/>
        <v>0</v>
      </c>
      <c r="I49" s="245">
        <f t="shared" si="2"/>
        <v>0</v>
      </c>
      <c r="J49" s="245">
        <f t="shared" si="2"/>
        <v>0</v>
      </c>
      <c r="K49" s="245">
        <f t="shared" si="2"/>
        <v>0</v>
      </c>
      <c r="L49" s="245">
        <f t="shared" si="2"/>
        <v>0</v>
      </c>
      <c r="M49" s="245">
        <f t="shared" si="2"/>
        <v>2.6916076809727949</v>
      </c>
      <c r="N49" s="245">
        <f t="shared" si="2"/>
        <v>2.7345879539902467</v>
      </c>
      <c r="O49" s="245">
        <f t="shared" si="2"/>
        <v>2.778254546890687</v>
      </c>
      <c r="P49" s="245">
        <f t="shared" si="2"/>
        <v>2.8226184190037973</v>
      </c>
      <c r="Q49" s="245">
        <f t="shared" si="2"/>
        <v>2.8676907046606077</v>
      </c>
      <c r="R49" s="245">
        <f t="shared" si="2"/>
        <v>152968.24788478279</v>
      </c>
      <c r="S49" s="245">
        <f t="shared" si="2"/>
        <v>42.285799224966311</v>
      </c>
      <c r="T49" s="245">
        <f t="shared" si="2"/>
        <v>42.961029574581531</v>
      </c>
      <c r="U49" s="245">
        <f t="shared" si="2"/>
        <v>43.647042173400905</v>
      </c>
      <c r="V49" s="245">
        <f t="shared" si="2"/>
        <v>44.344009195110054</v>
      </c>
      <c r="W49" s="245">
        <f t="shared" si="0"/>
        <v>45.052105562707503</v>
      </c>
      <c r="X49" s="245">
        <f t="shared" si="0"/>
        <v>45.771508992406609</v>
      </c>
      <c r="Y49" s="245">
        <f t="shared" si="0"/>
        <v>46.50240003823815</v>
      </c>
      <c r="Z49" s="245">
        <f t="shared" si="0"/>
        <v>47.244962137365413</v>
      </c>
      <c r="AA49" s="245">
        <f t="shared" si="0"/>
        <v>47.999381656122814</v>
      </c>
      <c r="AB49" s="245">
        <f t="shared" si="0"/>
        <v>48.765847936789491</v>
      </c>
      <c r="AC49" s="245">
        <f t="shared" si="0"/>
        <v>49.544553345110089</v>
      </c>
      <c r="AD49" s="245">
        <f t="shared" si="0"/>
        <v>50.33569331857418</v>
      </c>
      <c r="AE49" s="245">
        <f t="shared" si="0"/>
        <v>51.139466415466664</v>
      </c>
      <c r="AF49" s="54"/>
    </row>
    <row r="50" spans="1:32">
      <c r="A50" s="98">
        <f>'Project Information'!$A$18</f>
        <v>14435</v>
      </c>
      <c r="B50" s="28" t="str">
        <f>'Project Information'!$B$18</f>
        <v>Highland Avenue over I-35</v>
      </c>
      <c r="C50" s="249">
        <f t="shared" si="1"/>
        <v>155982.20917250766</v>
      </c>
      <c r="F50" s="115"/>
      <c r="G50" s="245">
        <f t="shared" si="2"/>
        <v>0</v>
      </c>
      <c r="H50" s="245">
        <f t="shared" si="0"/>
        <v>0</v>
      </c>
      <c r="I50" s="245">
        <f t="shared" si="0"/>
        <v>0</v>
      </c>
      <c r="J50" s="245">
        <f t="shared" si="0"/>
        <v>0</v>
      </c>
      <c r="K50" s="245">
        <f t="shared" si="0"/>
        <v>0</v>
      </c>
      <c r="L50" s="245">
        <f t="shared" si="0"/>
        <v>0</v>
      </c>
      <c r="M50" s="245">
        <f t="shared" si="0"/>
        <v>7.6903076599222704</v>
      </c>
      <c r="N50" s="245">
        <f t="shared" si="0"/>
        <v>7.8131084399721331</v>
      </c>
      <c r="O50" s="245">
        <f t="shared" si="0"/>
        <v>7.9378701339733917</v>
      </c>
      <c r="P50" s="245">
        <f t="shared" si="0"/>
        <v>8.0646240542965622</v>
      </c>
      <c r="Q50" s="245">
        <f t="shared" si="0"/>
        <v>8.1934020133160228</v>
      </c>
      <c r="R50" s="245">
        <f t="shared" si="0"/>
        <v>154610.20350115033</v>
      </c>
      <c r="S50" s="245">
        <f t="shared" si="0"/>
        <v>93.028758294925879</v>
      </c>
      <c r="T50" s="245">
        <f t="shared" si="0"/>
        <v>94.514265064079353</v>
      </c>
      <c r="U50" s="245">
        <f t="shared" si="0"/>
        <v>96.023492781482005</v>
      </c>
      <c r="V50" s="245">
        <f t="shared" si="0"/>
        <v>97.556820229242092</v>
      </c>
      <c r="W50" s="245">
        <f t="shared" si="0"/>
        <v>99.114632237956513</v>
      </c>
      <c r="X50" s="245">
        <f t="shared" si="0"/>
        <v>100.69731978329453</v>
      </c>
      <c r="Y50" s="245">
        <f t="shared" si="0"/>
        <v>102.30528008412391</v>
      </c>
      <c r="Z50" s="245">
        <f t="shared" si="0"/>
        <v>103.93891670220394</v>
      </c>
      <c r="AA50" s="245">
        <f t="shared" si="0"/>
        <v>105.59863964347021</v>
      </c>
      <c r="AB50" s="245">
        <f t="shared" si="0"/>
        <v>107.28486546093687</v>
      </c>
      <c r="AC50" s="245">
        <f t="shared" si="0"/>
        <v>108.9980173592422</v>
      </c>
      <c r="AD50" s="245">
        <f t="shared" si="0"/>
        <v>110.7385253008632</v>
      </c>
      <c r="AE50" s="245">
        <f t="shared" si="0"/>
        <v>112.50682611402665</v>
      </c>
      <c r="AF50" s="54"/>
    </row>
    <row r="51" spans="1:32">
      <c r="A51" s="98">
        <f>'Project Information'!$A$19</f>
        <v>14437</v>
      </c>
      <c r="B51" s="28" t="str">
        <f>'Project Information'!$B$19</f>
        <v>Hartford Avenue over I-35</v>
      </c>
      <c r="C51" s="249">
        <f t="shared" si="1"/>
        <v>155832.91652011129</v>
      </c>
      <c r="F51" s="115"/>
      <c r="G51" s="245">
        <f t="shared" si="2"/>
        <v>0</v>
      </c>
      <c r="H51" s="245">
        <f t="shared" si="0"/>
        <v>0</v>
      </c>
      <c r="I51" s="245">
        <f t="shared" si="0"/>
        <v>0</v>
      </c>
      <c r="J51" s="245">
        <f t="shared" si="0"/>
        <v>0</v>
      </c>
      <c r="K51" s="245">
        <f t="shared" si="0"/>
        <v>0</v>
      </c>
      <c r="L51" s="245">
        <f t="shared" si="0"/>
        <v>0</v>
      </c>
      <c r="M51" s="245">
        <f t="shared" si="0"/>
        <v>3.8451538299611352</v>
      </c>
      <c r="N51" s="245">
        <f t="shared" si="0"/>
        <v>3.9065542199860666</v>
      </c>
      <c r="O51" s="245">
        <f t="shared" si="0"/>
        <v>3.9689350669866958</v>
      </c>
      <c r="P51" s="245">
        <f t="shared" si="0"/>
        <v>4.032312027148282</v>
      </c>
      <c r="Q51" s="245">
        <f t="shared" si="0"/>
        <v>4.0967010066580123</v>
      </c>
      <c r="R51" s="245">
        <f t="shared" si="0"/>
        <v>154601.87926481891</v>
      </c>
      <c r="S51" s="245">
        <f t="shared" si="0"/>
        <v>84.571598449932637</v>
      </c>
      <c r="T51" s="245">
        <f t="shared" si="0"/>
        <v>85.922059149163061</v>
      </c>
      <c r="U51" s="245">
        <f t="shared" si="0"/>
        <v>87.294084346801839</v>
      </c>
      <c r="V51" s="245">
        <f t="shared" si="0"/>
        <v>88.688018390220094</v>
      </c>
      <c r="W51" s="245">
        <f t="shared" si="0"/>
        <v>90.104211125415006</v>
      </c>
      <c r="X51" s="245">
        <f t="shared" si="0"/>
        <v>91.543017984813218</v>
      </c>
      <c r="Y51" s="245">
        <f t="shared" si="0"/>
        <v>93.0048000764763</v>
      </c>
      <c r="Z51" s="245">
        <f t="shared" si="0"/>
        <v>94.489924274730825</v>
      </c>
      <c r="AA51" s="245">
        <f t="shared" si="0"/>
        <v>95.998763312245629</v>
      </c>
      <c r="AB51" s="245">
        <f t="shared" si="0"/>
        <v>97.531695873578983</v>
      </c>
      <c r="AC51" s="245">
        <f t="shared" si="0"/>
        <v>99.089106690220177</v>
      </c>
      <c r="AD51" s="245">
        <f t="shared" si="0"/>
        <v>100.67138663714836</v>
      </c>
      <c r="AE51" s="245">
        <f t="shared" si="0"/>
        <v>102.27893283093333</v>
      </c>
      <c r="AF51" s="54"/>
    </row>
    <row r="52" spans="1:32">
      <c r="A52" s="98">
        <f>'Project Information'!$A$20</f>
        <v>15145</v>
      </c>
      <c r="B52" s="28" t="str">
        <f>'Project Information'!$B$20</f>
        <v>Coleman Road over I-35</v>
      </c>
      <c r="C52" s="249">
        <f t="shared" si="1"/>
        <v>152838.55517383371</v>
      </c>
      <c r="F52" s="115"/>
      <c r="G52" s="245">
        <f t="shared" si="2"/>
        <v>0</v>
      </c>
      <c r="H52" s="245">
        <f t="shared" si="0"/>
        <v>0</v>
      </c>
      <c r="I52" s="245">
        <f t="shared" si="0"/>
        <v>0</v>
      </c>
      <c r="J52" s="245">
        <f t="shared" si="0"/>
        <v>0</v>
      </c>
      <c r="K52" s="245">
        <f t="shared" si="0"/>
        <v>0</v>
      </c>
      <c r="L52" s="245">
        <f t="shared" si="0"/>
        <v>0</v>
      </c>
      <c r="M52" s="245">
        <f t="shared" si="0"/>
        <v>2.6916076809727949</v>
      </c>
      <c r="N52" s="245">
        <f t="shared" si="0"/>
        <v>2.7345879539902467</v>
      </c>
      <c r="O52" s="245">
        <f t="shared" si="0"/>
        <v>2.778254546890687</v>
      </c>
      <c r="P52" s="245">
        <f t="shared" si="0"/>
        <v>2.8226184190037973</v>
      </c>
      <c r="Q52" s="245">
        <f t="shared" si="0"/>
        <v>2.8676907046606077</v>
      </c>
      <c r="R52" s="245">
        <f t="shared" si="0"/>
        <v>152219.06661495732</v>
      </c>
      <c r="S52" s="245">
        <f t="shared" si="0"/>
        <v>42.285799224966311</v>
      </c>
      <c r="T52" s="245">
        <f t="shared" si="0"/>
        <v>42.961029574581531</v>
      </c>
      <c r="U52" s="245">
        <f t="shared" si="0"/>
        <v>43.647042173400905</v>
      </c>
      <c r="V52" s="245">
        <f t="shared" si="0"/>
        <v>44.344009195110054</v>
      </c>
      <c r="W52" s="245">
        <f t="shared" si="0"/>
        <v>45.052105562707503</v>
      </c>
      <c r="X52" s="245">
        <f t="shared" si="0"/>
        <v>45.771508992406609</v>
      </c>
      <c r="Y52" s="245">
        <f t="shared" si="0"/>
        <v>46.50240003823815</v>
      </c>
      <c r="Z52" s="245">
        <f t="shared" si="0"/>
        <v>47.244962137365413</v>
      </c>
      <c r="AA52" s="245">
        <f t="shared" si="0"/>
        <v>47.999381656122814</v>
      </c>
      <c r="AB52" s="245">
        <f t="shared" si="0"/>
        <v>48.765847936789491</v>
      </c>
      <c r="AC52" s="245">
        <f t="shared" si="0"/>
        <v>49.544553345110089</v>
      </c>
      <c r="AD52" s="245">
        <f t="shared" si="0"/>
        <v>50.33569331857418</v>
      </c>
      <c r="AE52" s="245">
        <f t="shared" si="0"/>
        <v>51.139466415466664</v>
      </c>
      <c r="AF52" s="54"/>
    </row>
    <row r="53" spans="1:32">
      <c r="A53" s="98">
        <f>'Project Information'!$A$21</f>
        <v>15146</v>
      </c>
      <c r="B53" s="28" t="str">
        <f>'Project Information'!$B$21</f>
        <v>Chrysler Avenue over I-35</v>
      </c>
      <c r="C53" s="249">
        <f t="shared" si="1"/>
        <v>153499.66491436699</v>
      </c>
      <c r="F53" s="115"/>
      <c r="G53" s="245">
        <f t="shared" si="2"/>
        <v>0</v>
      </c>
      <c r="H53" s="245">
        <f t="shared" si="0"/>
        <v>0</v>
      </c>
      <c r="I53" s="245">
        <f t="shared" si="0"/>
        <v>0</v>
      </c>
      <c r="J53" s="245">
        <f t="shared" si="0"/>
        <v>0</v>
      </c>
      <c r="K53" s="245">
        <f t="shared" si="0"/>
        <v>0</v>
      </c>
      <c r="L53" s="245">
        <f t="shared" si="0"/>
        <v>0</v>
      </c>
      <c r="M53" s="245">
        <f t="shared" si="0"/>
        <v>5.3832153619455898</v>
      </c>
      <c r="N53" s="245">
        <f t="shared" si="0"/>
        <v>5.4691759079804934</v>
      </c>
      <c r="O53" s="245">
        <f t="shared" si="0"/>
        <v>5.5565090937813739</v>
      </c>
      <c r="P53" s="245">
        <f t="shared" si="0"/>
        <v>5.6452368380075946</v>
      </c>
      <c r="Q53" s="245">
        <f t="shared" si="0"/>
        <v>5.7353814093212154</v>
      </c>
      <c r="R53" s="245">
        <f t="shared" si="0"/>
        <v>152260.68779661431</v>
      </c>
      <c r="S53" s="245">
        <f t="shared" si="0"/>
        <v>84.571598449932623</v>
      </c>
      <c r="T53" s="245">
        <f t="shared" si="0"/>
        <v>85.922059149163061</v>
      </c>
      <c r="U53" s="245">
        <f t="shared" si="0"/>
        <v>87.29408434680181</v>
      </c>
      <c r="V53" s="245">
        <f t="shared" si="0"/>
        <v>88.688018390220108</v>
      </c>
      <c r="W53" s="245">
        <f t="shared" si="0"/>
        <v>90.104211125415006</v>
      </c>
      <c r="X53" s="245">
        <f t="shared" si="0"/>
        <v>91.543017984813218</v>
      </c>
      <c r="Y53" s="245">
        <f t="shared" si="0"/>
        <v>93.0048000764763</v>
      </c>
      <c r="Z53" s="245">
        <f t="shared" si="0"/>
        <v>94.489924274730825</v>
      </c>
      <c r="AA53" s="245">
        <f t="shared" si="0"/>
        <v>95.998763312245629</v>
      </c>
      <c r="AB53" s="245">
        <f t="shared" si="0"/>
        <v>97.531695873578983</v>
      </c>
      <c r="AC53" s="245">
        <f t="shared" si="0"/>
        <v>99.089106690220177</v>
      </c>
      <c r="AD53" s="245">
        <f t="shared" si="0"/>
        <v>100.67138663714836</v>
      </c>
      <c r="AE53" s="245">
        <f t="shared" si="0"/>
        <v>102.27893283093333</v>
      </c>
      <c r="AF53" s="54"/>
    </row>
    <row r="54" spans="1:32">
      <c r="A54" s="98">
        <f>'Project Information'!$A$22</f>
        <v>15147</v>
      </c>
      <c r="B54" s="28" t="str">
        <f>'Project Information'!$B$22</f>
        <v>Ferguson Avenue over I-35</v>
      </c>
      <c r="C54" s="249">
        <f t="shared" si="1"/>
        <v>153641.01770430303</v>
      </c>
      <c r="F54" s="115"/>
      <c r="G54" s="245">
        <f t="shared" si="2"/>
        <v>0</v>
      </c>
      <c r="H54" s="245">
        <f t="shared" si="0"/>
        <v>0</v>
      </c>
      <c r="I54" s="245">
        <f t="shared" si="0"/>
        <v>0</v>
      </c>
      <c r="J54" s="245">
        <f t="shared" si="0"/>
        <v>0</v>
      </c>
      <c r="K54" s="245">
        <f t="shared" si="0"/>
        <v>0</v>
      </c>
      <c r="L54" s="245">
        <f t="shared" si="0"/>
        <v>0</v>
      </c>
      <c r="M54" s="245">
        <f t="shared" si="0"/>
        <v>7.6903076599222704</v>
      </c>
      <c r="N54" s="245">
        <f t="shared" si="0"/>
        <v>7.8131084399721331</v>
      </c>
      <c r="O54" s="245">
        <f t="shared" si="0"/>
        <v>7.9378701339733917</v>
      </c>
      <c r="P54" s="245">
        <f t="shared" si="0"/>
        <v>8.0646240542965622</v>
      </c>
      <c r="Q54" s="245">
        <f t="shared" si="0"/>
        <v>8.1934020133160228</v>
      </c>
      <c r="R54" s="245">
        <f t="shared" si="0"/>
        <v>152269.0120329457</v>
      </c>
      <c r="S54" s="245">
        <f t="shared" si="0"/>
        <v>93.028758294925879</v>
      </c>
      <c r="T54" s="245">
        <f t="shared" si="0"/>
        <v>94.514265064079353</v>
      </c>
      <c r="U54" s="245">
        <f t="shared" si="0"/>
        <v>96.023492781482005</v>
      </c>
      <c r="V54" s="245">
        <f t="shared" si="0"/>
        <v>97.556820229242092</v>
      </c>
      <c r="W54" s="245">
        <f t="shared" si="0"/>
        <v>99.114632237956513</v>
      </c>
      <c r="X54" s="245">
        <f t="shared" si="0"/>
        <v>100.69731978329453</v>
      </c>
      <c r="Y54" s="245">
        <f t="shared" si="0"/>
        <v>102.30528008412391</v>
      </c>
      <c r="Z54" s="245">
        <f t="shared" si="0"/>
        <v>103.93891670220394</v>
      </c>
      <c r="AA54" s="245">
        <f t="shared" si="0"/>
        <v>105.59863964347021</v>
      </c>
      <c r="AB54" s="245">
        <f t="shared" si="0"/>
        <v>107.28486546093687</v>
      </c>
      <c r="AC54" s="245">
        <f t="shared" si="0"/>
        <v>108.9980173592422</v>
      </c>
      <c r="AD54" s="245">
        <f t="shared" si="0"/>
        <v>110.7385253008632</v>
      </c>
      <c r="AE54" s="245">
        <f t="shared" si="0"/>
        <v>112.50682611402665</v>
      </c>
      <c r="AF54" s="54"/>
    </row>
    <row r="55" spans="1:32">
      <c r="A55" s="98">
        <f>'Project Information'!$A$23</f>
        <v>15149</v>
      </c>
      <c r="B55" s="28" t="str">
        <f>'Project Information'!$B$23</f>
        <v>Adobe Road over I-35</v>
      </c>
      <c r="C55" s="249">
        <f t="shared" si="1"/>
        <v>88705.788669947666</v>
      </c>
      <c r="F55" s="115"/>
      <c r="G55" s="245">
        <f t="shared" si="2"/>
        <v>0</v>
      </c>
      <c r="H55" s="245">
        <f t="shared" si="0"/>
        <v>0</v>
      </c>
      <c r="I55" s="245">
        <f t="shared" si="0"/>
        <v>0</v>
      </c>
      <c r="J55" s="245">
        <f t="shared" si="0"/>
        <v>0</v>
      </c>
      <c r="K55" s="245">
        <f t="shared" si="0"/>
        <v>0</v>
      </c>
      <c r="L55" s="245">
        <f t="shared" si="0"/>
        <v>0</v>
      </c>
      <c r="M55" s="245">
        <f t="shared" si="0"/>
        <v>5.7677307449417015</v>
      </c>
      <c r="N55" s="245">
        <f t="shared" si="0"/>
        <v>5.8598313299791007</v>
      </c>
      <c r="O55" s="245">
        <f t="shared" si="0"/>
        <v>5.9534026004800449</v>
      </c>
      <c r="P55" s="245">
        <f t="shared" si="0"/>
        <v>6.0484680407224216</v>
      </c>
      <c r="Q55" s="245">
        <f t="shared" si="0"/>
        <v>6.1450515099870175</v>
      </c>
      <c r="R55" s="245">
        <f t="shared" si="0"/>
        <v>88070.420386150727</v>
      </c>
      <c r="S55" s="245">
        <f t="shared" si="0"/>
        <v>42.285799224966311</v>
      </c>
      <c r="T55" s="245">
        <f t="shared" si="0"/>
        <v>42.961029574581531</v>
      </c>
      <c r="U55" s="245">
        <f t="shared" si="0"/>
        <v>43.647042173400905</v>
      </c>
      <c r="V55" s="245">
        <f t="shared" si="0"/>
        <v>44.344009195110047</v>
      </c>
      <c r="W55" s="245">
        <f t="shared" si="0"/>
        <v>45.052105562707503</v>
      </c>
      <c r="X55" s="245">
        <f t="shared" si="0"/>
        <v>45.771508992406595</v>
      </c>
      <c r="Y55" s="245">
        <f t="shared" si="0"/>
        <v>46.50240003823815</v>
      </c>
      <c r="Z55" s="245">
        <f t="shared" si="0"/>
        <v>47.244962137365413</v>
      </c>
      <c r="AA55" s="245">
        <f t="shared" si="0"/>
        <v>47.999381656122814</v>
      </c>
      <c r="AB55" s="245">
        <f t="shared" si="0"/>
        <v>48.765847936789491</v>
      </c>
      <c r="AC55" s="245">
        <f t="shared" si="0"/>
        <v>49.544553345110089</v>
      </c>
      <c r="AD55" s="245">
        <f t="shared" si="0"/>
        <v>50.33569331857418</v>
      </c>
      <c r="AE55" s="245">
        <f t="shared" si="0"/>
        <v>51.13946641546665</v>
      </c>
      <c r="AF55" s="54"/>
    </row>
    <row r="56" spans="1:32">
      <c r="A56" s="99" t="s">
        <v>185</v>
      </c>
      <c r="B56" s="28"/>
      <c r="C56" s="250">
        <f t="shared" si="1"/>
        <v>1100141.9331362508</v>
      </c>
      <c r="F56" s="115"/>
      <c r="G56" s="246">
        <f>SUM(G48:G55)</f>
        <v>0</v>
      </c>
      <c r="H56" s="246">
        <f t="shared" ref="H56:AE56" si="3">SUM(H48:H55)</f>
        <v>0</v>
      </c>
      <c r="I56" s="246">
        <f t="shared" si="3"/>
        <v>0</v>
      </c>
      <c r="J56" s="246">
        <f t="shared" si="3"/>
        <v>0</v>
      </c>
      <c r="K56" s="246">
        <f t="shared" si="3"/>
        <v>0</v>
      </c>
      <c r="L56" s="246">
        <f t="shared" si="3"/>
        <v>0</v>
      </c>
      <c r="M56" s="246">
        <f t="shared" si="3"/>
        <v>43.450238278560825</v>
      </c>
      <c r="N56" s="246">
        <f t="shared" si="3"/>
        <v>44.144062685842556</v>
      </c>
      <c r="O56" s="246">
        <f t="shared" si="3"/>
        <v>44.848966256949666</v>
      </c>
      <c r="P56" s="246">
        <f t="shared" si="3"/>
        <v>45.565125906775577</v>
      </c>
      <c r="Q56" s="246">
        <f t="shared" si="3"/>
        <v>46.29272137523553</v>
      </c>
      <c r="R56" s="246">
        <f t="shared" si="3"/>
        <v>1091802.6751074984</v>
      </c>
      <c r="S56" s="246">
        <f t="shared" si="3"/>
        <v>566.62970961454857</v>
      </c>
      <c r="T56" s="246">
        <f t="shared" si="3"/>
        <v>575.67779629939253</v>
      </c>
      <c r="U56" s="246">
        <f t="shared" si="3"/>
        <v>584.87036512357224</v>
      </c>
      <c r="V56" s="246">
        <f t="shared" si="3"/>
        <v>594.20972321447471</v>
      </c>
      <c r="W56" s="246">
        <f t="shared" si="3"/>
        <v>603.69821454028056</v>
      </c>
      <c r="X56" s="246">
        <f t="shared" si="3"/>
        <v>613.33822049824846</v>
      </c>
      <c r="Y56" s="246">
        <f t="shared" si="3"/>
        <v>623.13216051239124</v>
      </c>
      <c r="Z56" s="246">
        <f t="shared" si="3"/>
        <v>633.08249264069661</v>
      </c>
      <c r="AA56" s="246">
        <f t="shared" si="3"/>
        <v>643.19171419204577</v>
      </c>
      <c r="AB56" s="246">
        <f t="shared" si="3"/>
        <v>653.46236235297908</v>
      </c>
      <c r="AC56" s="246">
        <f t="shared" si="3"/>
        <v>663.89701482447526</v>
      </c>
      <c r="AD56" s="246">
        <f t="shared" si="3"/>
        <v>674.49829046889397</v>
      </c>
      <c r="AE56" s="246">
        <f t="shared" si="3"/>
        <v>685.26884996725335</v>
      </c>
      <c r="AF56" s="54"/>
    </row>
    <row r="57" spans="1:32">
      <c r="A57" s="97" t="str">
        <f>'Project Information'!$A$25</f>
        <v>Kay County Bridge Reconstructions</v>
      </c>
      <c r="B57" s="89"/>
      <c r="F57" s="85"/>
      <c r="G57" s="247"/>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54"/>
    </row>
    <row r="58" spans="1:32">
      <c r="A58" s="98">
        <f>'Project Information'!$A$26</f>
        <v>14408</v>
      </c>
      <c r="B58" s="28" t="str">
        <f>'Project Information'!$B$26</f>
        <v>I-35 SB over US 60</v>
      </c>
      <c r="C58" s="249">
        <f>SUM(G58:AE58)</f>
        <v>653273.3807848047</v>
      </c>
      <c r="F58" s="115"/>
      <c r="G58" s="245">
        <f>(G250*($D$30/100000000)*$D$25+G250*($D$31/100000000)*$D$26+G250*($D$33/100000000)*$D$27)*(1+(100-$C268)/100)</f>
        <v>0</v>
      </c>
      <c r="H58" s="245">
        <f t="shared" ref="H58:AE58" si="4">(H250*($D$30/100000000)*$D$25+H250*($D$31/100000000)*$D$26+H250*($D$33/100000000)*$D$27)*(1+(100-$C268)/100)</f>
        <v>0</v>
      </c>
      <c r="I58" s="245">
        <f t="shared" si="4"/>
        <v>0</v>
      </c>
      <c r="J58" s="245">
        <f t="shared" si="4"/>
        <v>0</v>
      </c>
      <c r="K58" s="245">
        <f t="shared" si="4"/>
        <v>0</v>
      </c>
      <c r="L58" s="245">
        <f t="shared" si="4"/>
        <v>0</v>
      </c>
      <c r="M58" s="245">
        <f t="shared" si="4"/>
        <v>2237.3988848086356</v>
      </c>
      <c r="N58" s="245">
        <f t="shared" si="4"/>
        <v>2273.1262367543923</v>
      </c>
      <c r="O58" s="245">
        <f t="shared" si="4"/>
        <v>2309.4240921028841</v>
      </c>
      <c r="P58" s="245">
        <f t="shared" si="4"/>
        <v>2346.3015607969064</v>
      </c>
      <c r="Q58" s="245">
        <f t="shared" si="4"/>
        <v>2383.7678982491307</v>
      </c>
      <c r="R58" s="245">
        <f t="shared" si="4"/>
        <v>41268.02593061162</v>
      </c>
      <c r="S58" s="245">
        <f t="shared" si="4"/>
        <v>41927.004218542475</v>
      </c>
      <c r="T58" s="245">
        <f t="shared" si="4"/>
        <v>42596.505238641214</v>
      </c>
      <c r="U58" s="245">
        <f t="shared" si="4"/>
        <v>43276.697020559601</v>
      </c>
      <c r="V58" s="245">
        <f t="shared" si="4"/>
        <v>43967.750277089544</v>
      </c>
      <c r="W58" s="245">
        <f t="shared" si="4"/>
        <v>44669.838447007933</v>
      </c>
      <c r="X58" s="245">
        <f t="shared" si="4"/>
        <v>45383.137738606034</v>
      </c>
      <c r="Y58" s="245">
        <f t="shared" si="4"/>
        <v>46107.827173913691</v>
      </c>
      <c r="Z58" s="245">
        <f t="shared" si="4"/>
        <v>46844.088633629886</v>
      </c>
      <c r="AA58" s="245">
        <f t="shared" si="4"/>
        <v>47592.106902770611</v>
      </c>
      <c r="AB58" s="245">
        <f t="shared" si="4"/>
        <v>48352.06971704583</v>
      </c>
      <c r="AC58" s="245">
        <f t="shared" si="4"/>
        <v>49124.167809976832</v>
      </c>
      <c r="AD58" s="245">
        <f t="shared" si="4"/>
        <v>49908.594960766073</v>
      </c>
      <c r="AE58" s="245">
        <f t="shared" si="4"/>
        <v>50705.548042931419</v>
      </c>
      <c r="AF58" s="54"/>
    </row>
    <row r="59" spans="1:32">
      <c r="A59" s="98">
        <f>'Project Information'!$A$27</f>
        <v>14409</v>
      </c>
      <c r="B59" s="28" t="str">
        <f>'Project Information'!$B$27</f>
        <v>I-35 NB over US 60</v>
      </c>
      <c r="C59" s="249">
        <f t="shared" ref="C59:C60" si="5">SUM(G59:AE59)</f>
        <v>653273.3807848047</v>
      </c>
      <c r="F59" s="115"/>
      <c r="G59" s="245">
        <f t="shared" ref="G59:AE59" si="6">(G251*($D$30/100000000)*$D$25+G251*($D$31/100000000)*$D$26+G251*($D$33/100000000)*$D$27)*(1+(100-$C269)/100)</f>
        <v>0</v>
      </c>
      <c r="H59" s="245">
        <f t="shared" si="6"/>
        <v>0</v>
      </c>
      <c r="I59" s="245">
        <f t="shared" si="6"/>
        <v>0</v>
      </c>
      <c r="J59" s="245">
        <f t="shared" si="6"/>
        <v>0</v>
      </c>
      <c r="K59" s="245">
        <f t="shared" si="6"/>
        <v>0</v>
      </c>
      <c r="L59" s="245">
        <f t="shared" si="6"/>
        <v>0</v>
      </c>
      <c r="M59" s="245">
        <f t="shared" si="6"/>
        <v>2237.3988848086356</v>
      </c>
      <c r="N59" s="245">
        <f t="shared" si="6"/>
        <v>2273.1262367543923</v>
      </c>
      <c r="O59" s="245">
        <f t="shared" si="6"/>
        <v>2309.4240921028841</v>
      </c>
      <c r="P59" s="245">
        <f t="shared" si="6"/>
        <v>2346.3015607969064</v>
      </c>
      <c r="Q59" s="245">
        <f t="shared" si="6"/>
        <v>2383.7678982491307</v>
      </c>
      <c r="R59" s="245">
        <f t="shared" si="6"/>
        <v>41268.02593061162</v>
      </c>
      <c r="S59" s="245">
        <f t="shared" si="6"/>
        <v>41927.004218542475</v>
      </c>
      <c r="T59" s="245">
        <f t="shared" si="6"/>
        <v>42596.505238641214</v>
      </c>
      <c r="U59" s="245">
        <f t="shared" si="6"/>
        <v>43276.697020559601</v>
      </c>
      <c r="V59" s="245">
        <f t="shared" si="6"/>
        <v>43967.750277089544</v>
      </c>
      <c r="W59" s="245">
        <f t="shared" si="6"/>
        <v>44669.838447007933</v>
      </c>
      <c r="X59" s="245">
        <f t="shared" si="6"/>
        <v>45383.137738606034</v>
      </c>
      <c r="Y59" s="245">
        <f t="shared" si="6"/>
        <v>46107.827173913691</v>
      </c>
      <c r="Z59" s="245">
        <f t="shared" si="6"/>
        <v>46844.088633629886</v>
      </c>
      <c r="AA59" s="245">
        <f t="shared" si="6"/>
        <v>47592.106902770611</v>
      </c>
      <c r="AB59" s="245">
        <f t="shared" si="6"/>
        <v>48352.06971704583</v>
      </c>
      <c r="AC59" s="245">
        <f t="shared" si="6"/>
        <v>49124.167809976832</v>
      </c>
      <c r="AD59" s="245">
        <f t="shared" si="6"/>
        <v>49908.594960766073</v>
      </c>
      <c r="AE59" s="245">
        <f t="shared" si="6"/>
        <v>50705.548042931419</v>
      </c>
      <c r="AF59" s="54"/>
    </row>
    <row r="60" spans="1:32">
      <c r="A60" s="99" t="s">
        <v>185</v>
      </c>
      <c r="B60" s="28"/>
      <c r="C60" s="250">
        <f t="shared" si="5"/>
        <v>1306546.7615696094</v>
      </c>
      <c r="D60" s="2"/>
      <c r="F60" s="115"/>
      <c r="G60" s="246">
        <f>SUM(G58:G59)</f>
        <v>0</v>
      </c>
      <c r="H60" s="246">
        <f t="shared" ref="H60:AE60" si="7">SUM(H58:H59)</f>
        <v>0</v>
      </c>
      <c r="I60" s="246">
        <f t="shared" si="7"/>
        <v>0</v>
      </c>
      <c r="J60" s="246">
        <f t="shared" si="7"/>
        <v>0</v>
      </c>
      <c r="K60" s="246">
        <f t="shared" si="7"/>
        <v>0</v>
      </c>
      <c r="L60" s="246">
        <f t="shared" si="7"/>
        <v>0</v>
      </c>
      <c r="M60" s="246">
        <f t="shared" si="7"/>
        <v>4474.7977696172711</v>
      </c>
      <c r="N60" s="246">
        <f t="shared" si="7"/>
        <v>4546.2524735087845</v>
      </c>
      <c r="O60" s="246">
        <f t="shared" si="7"/>
        <v>4618.8481842057681</v>
      </c>
      <c r="P60" s="246">
        <f t="shared" si="7"/>
        <v>4692.6031215938128</v>
      </c>
      <c r="Q60" s="246">
        <f t="shared" si="7"/>
        <v>4767.5357964982613</v>
      </c>
      <c r="R60" s="246">
        <f t="shared" si="7"/>
        <v>82536.051861223241</v>
      </c>
      <c r="S60" s="246">
        <f t="shared" si="7"/>
        <v>83854.008437084951</v>
      </c>
      <c r="T60" s="246">
        <f t="shared" si="7"/>
        <v>85193.010477282427</v>
      </c>
      <c r="U60" s="246">
        <f t="shared" si="7"/>
        <v>86553.394041119202</v>
      </c>
      <c r="V60" s="246">
        <f t="shared" si="7"/>
        <v>87935.500554179089</v>
      </c>
      <c r="W60" s="246">
        <f t="shared" si="7"/>
        <v>89339.676894015865</v>
      </c>
      <c r="X60" s="246">
        <f t="shared" si="7"/>
        <v>90766.275477212068</v>
      </c>
      <c r="Y60" s="246">
        <f t="shared" si="7"/>
        <v>92215.654347827382</v>
      </c>
      <c r="Z60" s="246">
        <f t="shared" si="7"/>
        <v>93688.177267259773</v>
      </c>
      <c r="AA60" s="246">
        <f t="shared" si="7"/>
        <v>95184.213805541222</v>
      </c>
      <c r="AB60" s="246">
        <f t="shared" si="7"/>
        <v>96704.139434091659</v>
      </c>
      <c r="AC60" s="246">
        <f t="shared" si="7"/>
        <v>98248.335619953665</v>
      </c>
      <c r="AD60" s="246">
        <f t="shared" si="7"/>
        <v>99817.189921532146</v>
      </c>
      <c r="AE60" s="246">
        <f t="shared" si="7"/>
        <v>101411.09608586284</v>
      </c>
      <c r="AF60" s="54"/>
    </row>
    <row r="61" spans="1:32">
      <c r="A61" s="100" t="s">
        <v>0</v>
      </c>
      <c r="C61" s="251">
        <f>SUM(G61:AE61)</f>
        <v>2406688.6947058607</v>
      </c>
      <c r="F61" s="115"/>
      <c r="G61" s="248">
        <f>SUM(G56,G60)</f>
        <v>0</v>
      </c>
      <c r="H61" s="248">
        <f t="shared" ref="H61:AE61" si="8">SUM(H56,H60)</f>
        <v>0</v>
      </c>
      <c r="I61" s="248">
        <f t="shared" si="8"/>
        <v>0</v>
      </c>
      <c r="J61" s="248">
        <f t="shared" si="8"/>
        <v>0</v>
      </c>
      <c r="K61" s="248">
        <f t="shared" si="8"/>
        <v>0</v>
      </c>
      <c r="L61" s="248">
        <f t="shared" si="8"/>
        <v>0</v>
      </c>
      <c r="M61" s="248">
        <f t="shared" si="8"/>
        <v>4518.2480078958315</v>
      </c>
      <c r="N61" s="248">
        <f t="shared" si="8"/>
        <v>4590.3965361946275</v>
      </c>
      <c r="O61" s="248">
        <f t="shared" si="8"/>
        <v>4663.6971504627181</v>
      </c>
      <c r="P61" s="248">
        <f t="shared" si="8"/>
        <v>4738.1682475005882</v>
      </c>
      <c r="Q61" s="248">
        <f t="shared" si="8"/>
        <v>4813.8285178734968</v>
      </c>
      <c r="R61" s="248">
        <f t="shared" si="8"/>
        <v>1174338.7269687217</v>
      </c>
      <c r="S61" s="248">
        <f t="shared" si="8"/>
        <v>84420.638146699494</v>
      </c>
      <c r="T61" s="248">
        <f t="shared" si="8"/>
        <v>85768.688273581822</v>
      </c>
      <c r="U61" s="248">
        <f t="shared" si="8"/>
        <v>87138.264406242772</v>
      </c>
      <c r="V61" s="248">
        <f t="shared" si="8"/>
        <v>88529.710277393562</v>
      </c>
      <c r="W61" s="248">
        <f t="shared" si="8"/>
        <v>89943.375108556153</v>
      </c>
      <c r="X61" s="248">
        <f t="shared" si="8"/>
        <v>91379.613697710316</v>
      </c>
      <c r="Y61" s="248">
        <f t="shared" si="8"/>
        <v>92838.786508339777</v>
      </c>
      <c r="Z61" s="248">
        <f t="shared" si="8"/>
        <v>94321.259759900466</v>
      </c>
      <c r="AA61" s="248">
        <f t="shared" si="8"/>
        <v>95827.405519733264</v>
      </c>
      <c r="AB61" s="248">
        <f t="shared" si="8"/>
        <v>97357.601796444636</v>
      </c>
      <c r="AC61" s="248">
        <f t="shared" si="8"/>
        <v>98912.232634778135</v>
      </c>
      <c r="AD61" s="248">
        <f t="shared" si="8"/>
        <v>100491.68821200104</v>
      </c>
      <c r="AE61" s="248">
        <f t="shared" si="8"/>
        <v>102096.36493583009</v>
      </c>
      <c r="AF61" s="54"/>
    </row>
    <row r="62" spans="1:32">
      <c r="A62" s="100"/>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54"/>
    </row>
    <row r="63" spans="1:32" ht="15.75">
      <c r="A63" s="169" t="s">
        <v>226</v>
      </c>
      <c r="B63" s="91"/>
      <c r="C63" s="91"/>
      <c r="D63" s="91"/>
      <c r="E63" s="91"/>
      <c r="F63" s="115" t="s">
        <v>227</v>
      </c>
      <c r="G63" s="106">
        <f>Assumptions!$G$38</f>
        <v>1</v>
      </c>
      <c r="H63" s="106">
        <f>Assumptions!$H$38</f>
        <v>0.93457943925233644</v>
      </c>
      <c r="I63" s="106">
        <f>Assumptions!$I$38</f>
        <v>0.87343872827321156</v>
      </c>
      <c r="J63" s="106">
        <f>Assumptions!$J$38</f>
        <v>0.81629787689085187</v>
      </c>
      <c r="K63" s="106">
        <f>Assumptions!$K$38</f>
        <v>0.7628952120475252</v>
      </c>
      <c r="L63" s="106">
        <f>Assumptions!$L$38</f>
        <v>0.71298617948366838</v>
      </c>
      <c r="M63" s="106">
        <f>Assumptions!$M$38</f>
        <v>0.66634222381651254</v>
      </c>
      <c r="N63" s="106">
        <f>Assumptions!$N$38</f>
        <v>0.62274974188459109</v>
      </c>
      <c r="O63" s="106">
        <f>Assumptions!$O$38</f>
        <v>0.5820091045650384</v>
      </c>
      <c r="P63" s="106">
        <f>Assumptions!$P$38</f>
        <v>0.54393374258414806</v>
      </c>
      <c r="Q63" s="106">
        <f>Assumptions!$Q$38</f>
        <v>0.5083492921347178</v>
      </c>
      <c r="R63" s="106">
        <f>Assumptions!$R$38</f>
        <v>0.47509279638758667</v>
      </c>
      <c r="S63" s="106">
        <f>Assumptions!$S$38</f>
        <v>0.44401195924073528</v>
      </c>
      <c r="T63" s="106">
        <f>Assumptions!$T$38</f>
        <v>0.41496444788853759</v>
      </c>
      <c r="U63" s="106">
        <f>Assumptions!$U$38</f>
        <v>0.3878172410173249</v>
      </c>
      <c r="V63" s="106">
        <f>Assumptions!$V$38</f>
        <v>0.36244601964235967</v>
      </c>
      <c r="W63" s="106">
        <f>Assumptions!$W$38</f>
        <v>0.33873459779659787</v>
      </c>
      <c r="X63" s="106">
        <f>Assumptions!$X$38</f>
        <v>0.31657439046411018</v>
      </c>
      <c r="Y63" s="106">
        <f>Assumptions!$Y$38</f>
        <v>0.29586391632159825</v>
      </c>
      <c r="Z63" s="106">
        <f>Assumptions!$Z$38</f>
        <v>0.27650833301083949</v>
      </c>
      <c r="AA63" s="106">
        <f>Assumptions!$AA$38</f>
        <v>0.2584190028138687</v>
      </c>
      <c r="AB63" s="106">
        <f>Assumptions!$AB$38</f>
        <v>0.24151308674193336</v>
      </c>
      <c r="AC63" s="106">
        <f>Assumptions!$AC$38</f>
        <v>0.22571316517937698</v>
      </c>
      <c r="AD63" s="106">
        <f>Assumptions!$AD$38</f>
        <v>0.21094688334521211</v>
      </c>
      <c r="AE63" s="106">
        <f>Assumptions!$AE$38</f>
        <v>0.19714661994879637</v>
      </c>
      <c r="AF63" s="54"/>
    </row>
    <row r="64" spans="1:32" s="11" customFormat="1" ht="15" customHeight="1">
      <c r="A64" s="182"/>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row>
    <row r="65" spans="1:32">
      <c r="A65" s="29" t="s">
        <v>77</v>
      </c>
      <c r="B65" s="4" t="s">
        <v>78</v>
      </c>
      <c r="D65" s="8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row>
    <row r="66" spans="1:32">
      <c r="A66" s="29"/>
      <c r="B66" s="4"/>
      <c r="C66" s="252" t="s">
        <v>208</v>
      </c>
      <c r="D66" s="252"/>
      <c r="E66" s="252"/>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row>
    <row r="67" spans="1:32">
      <c r="A67" s="97" t="str">
        <f>'Project Information'!$A$15</f>
        <v>Kay County Bridge Raises</v>
      </c>
      <c r="B67" s="89"/>
      <c r="C67" s="38" t="s">
        <v>145</v>
      </c>
      <c r="D67" s="38"/>
      <c r="E67" s="38"/>
      <c r="G67" s="26"/>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row>
    <row r="68" spans="1:32">
      <c r="A68" s="98">
        <f>'Project Information'!$A$16</f>
        <v>14155</v>
      </c>
      <c r="B68" s="28" t="str">
        <f>'Project Information'!$B$16</f>
        <v>Indian Road over I-35</v>
      </c>
      <c r="C68" s="249">
        <f>SUM(G68:AE68)</f>
        <v>40677.009769494893</v>
      </c>
      <c r="F68" s="115"/>
      <c r="G68" s="266">
        <f>G48*G$63</f>
        <v>0</v>
      </c>
      <c r="H68" s="266">
        <f t="shared" ref="H68:AE75" si="9">H48*H$63</f>
        <v>0</v>
      </c>
      <c r="I68" s="266">
        <f t="shared" si="9"/>
        <v>0</v>
      </c>
      <c r="J68" s="266">
        <f t="shared" si="9"/>
        <v>0</v>
      </c>
      <c r="K68" s="266">
        <f t="shared" si="9"/>
        <v>0</v>
      </c>
      <c r="L68" s="266">
        <f t="shared" si="9"/>
        <v>0</v>
      </c>
      <c r="M68" s="266">
        <f t="shared" si="9"/>
        <v>5.1243767079457658</v>
      </c>
      <c r="N68" s="266">
        <f t="shared" si="9"/>
        <v>4.8656112643089662</v>
      </c>
      <c r="O68" s="266">
        <f t="shared" si="9"/>
        <v>4.6199126888274149</v>
      </c>
      <c r="P68" s="266">
        <f t="shared" si="9"/>
        <v>4.3866211443876759</v>
      </c>
      <c r="Q68" s="266">
        <f t="shared" si="9"/>
        <v>4.1651101136443724</v>
      </c>
      <c r="R68" s="266">
        <f t="shared" si="9"/>
        <v>40289.36929907091</v>
      </c>
      <c r="S68" s="266">
        <f t="shared" si="9"/>
        <v>37.550801123875324</v>
      </c>
      <c r="T68" s="266">
        <f t="shared" si="9"/>
        <v>35.654599836278734</v>
      </c>
      <c r="U68" s="266">
        <f t="shared" si="9"/>
        <v>33.854150948510338</v>
      </c>
      <c r="V68" s="266">
        <f t="shared" si="9"/>
        <v>32.14461925550367</v>
      </c>
      <c r="W68" s="266">
        <f t="shared" si="9"/>
        <v>30.52141371534719</v>
      </c>
      <c r="X68" s="266">
        <f t="shared" si="9"/>
        <v>28.980175119787319</v>
      </c>
      <c r="Y68" s="266">
        <f t="shared" si="9"/>
        <v>27.516764387333559</v>
      </c>
      <c r="Z68" s="266">
        <f t="shared" si="9"/>
        <v>26.127251447526277</v>
      </c>
      <c r="AA68" s="266">
        <f t="shared" si="9"/>
        <v>24.807904686515119</v>
      </c>
      <c r="AB68" s="266">
        <f t="shared" si="9"/>
        <v>23.555180925603544</v>
      </c>
      <c r="AC68" s="266">
        <f t="shared" si="9"/>
        <v>22.365715905846574</v>
      </c>
      <c r="AD68" s="266">
        <f t="shared" si="9"/>
        <v>21.236315253147279</v>
      </c>
      <c r="AE68" s="266">
        <f t="shared" si="9"/>
        <v>20.163945899588484</v>
      </c>
      <c r="AF68" s="93"/>
    </row>
    <row r="69" spans="1:32">
      <c r="A69" s="98">
        <f>'Project Information'!$A$17</f>
        <v>14429</v>
      </c>
      <c r="B69" s="28" t="str">
        <f>'Project Information'!$B$17</f>
        <v>North Avenue over I-35</v>
      </c>
      <c r="C69" s="249">
        <f t="shared" ref="C69:C76" si="10">SUM(G69:AE69)</f>
        <v>72864.458636515134</v>
      </c>
      <c r="F69" s="115"/>
      <c r="G69" s="266">
        <f t="shared" ref="G69:V75" si="11">G49*G$63</f>
        <v>0</v>
      </c>
      <c r="H69" s="266">
        <f t="shared" si="11"/>
        <v>0</v>
      </c>
      <c r="I69" s="266">
        <f t="shared" si="11"/>
        <v>0</v>
      </c>
      <c r="J69" s="266">
        <f t="shared" si="11"/>
        <v>0</v>
      </c>
      <c r="K69" s="266">
        <f t="shared" si="11"/>
        <v>0</v>
      </c>
      <c r="L69" s="266">
        <f t="shared" si="11"/>
        <v>0</v>
      </c>
      <c r="M69" s="266">
        <f t="shared" si="11"/>
        <v>1.7935318477810183</v>
      </c>
      <c r="N69" s="266">
        <f t="shared" si="11"/>
        <v>1.7029639425081382</v>
      </c>
      <c r="O69" s="266">
        <f t="shared" si="11"/>
        <v>1.6169694410895952</v>
      </c>
      <c r="P69" s="266">
        <f t="shared" si="11"/>
        <v>1.5353174005356864</v>
      </c>
      <c r="Q69" s="266">
        <f t="shared" si="11"/>
        <v>1.4577885397755299</v>
      </c>
      <c r="R69" s="266">
        <f t="shared" si="11"/>
        <v>72674.112646090987</v>
      </c>
      <c r="S69" s="266">
        <f t="shared" si="11"/>
        <v>18.775400561937658</v>
      </c>
      <c r="T69" s="266">
        <f t="shared" si="11"/>
        <v>17.82729991813936</v>
      </c>
      <c r="U69" s="266">
        <f t="shared" si="11"/>
        <v>16.927075474255162</v>
      </c>
      <c r="V69" s="266">
        <f t="shared" si="11"/>
        <v>16.072309627751835</v>
      </c>
      <c r="W69" s="266">
        <f t="shared" si="9"/>
        <v>15.260706857673595</v>
      </c>
      <c r="X69" s="266">
        <f t="shared" si="9"/>
        <v>14.490087559893659</v>
      </c>
      <c r="Y69" s="266">
        <f t="shared" si="9"/>
        <v>13.75838219366678</v>
      </c>
      <c r="Z69" s="266">
        <f t="shared" si="9"/>
        <v>13.063625723763138</v>
      </c>
      <c r="AA69" s="266">
        <f t="shared" si="9"/>
        <v>12.40395234325756</v>
      </c>
      <c r="AB69" s="266">
        <f t="shared" si="9"/>
        <v>11.777590462801772</v>
      </c>
      <c r="AC69" s="266">
        <f t="shared" si="9"/>
        <v>11.182857952923287</v>
      </c>
      <c r="AD69" s="266">
        <f t="shared" si="9"/>
        <v>10.618157626573639</v>
      </c>
      <c r="AE69" s="266">
        <f t="shared" si="9"/>
        <v>10.081972949794242</v>
      </c>
      <c r="AF69" s="54"/>
    </row>
    <row r="70" spans="1:32">
      <c r="A70" s="98">
        <f>'Project Information'!$A$18</f>
        <v>14435</v>
      </c>
      <c r="B70" s="28" t="str">
        <f>'Project Information'!$B$18</f>
        <v>Highland Avenue over I-35</v>
      </c>
      <c r="C70" s="249">
        <f t="shared" si="10"/>
        <v>73878.282285689813</v>
      </c>
      <c r="F70" s="115"/>
      <c r="G70" s="266">
        <f t="shared" si="11"/>
        <v>0</v>
      </c>
      <c r="H70" s="266">
        <f t="shared" si="9"/>
        <v>0</v>
      </c>
      <c r="I70" s="266">
        <f t="shared" si="9"/>
        <v>0</v>
      </c>
      <c r="J70" s="266">
        <f t="shared" si="9"/>
        <v>0</v>
      </c>
      <c r="K70" s="266">
        <f t="shared" si="9"/>
        <v>0</v>
      </c>
      <c r="L70" s="266">
        <f t="shared" si="9"/>
        <v>0</v>
      </c>
      <c r="M70" s="266">
        <f t="shared" si="9"/>
        <v>5.1243767079457658</v>
      </c>
      <c r="N70" s="266">
        <f t="shared" si="9"/>
        <v>4.8656112643089662</v>
      </c>
      <c r="O70" s="266">
        <f t="shared" si="9"/>
        <v>4.6199126888274149</v>
      </c>
      <c r="P70" s="266">
        <f t="shared" si="9"/>
        <v>4.386621144387675</v>
      </c>
      <c r="Q70" s="266">
        <f t="shared" si="9"/>
        <v>4.1651101136443716</v>
      </c>
      <c r="R70" s="266">
        <f t="shared" si="9"/>
        <v>73454.193931415357</v>
      </c>
      <c r="S70" s="266">
        <f t="shared" si="9"/>
        <v>41.305881236262842</v>
      </c>
      <c r="T70" s="266">
        <f t="shared" si="9"/>
        <v>39.220059819906588</v>
      </c>
      <c r="U70" s="266">
        <f t="shared" si="9"/>
        <v>37.239566043361364</v>
      </c>
      <c r="V70" s="266">
        <f t="shared" si="9"/>
        <v>35.35908118105403</v>
      </c>
      <c r="W70" s="266">
        <f t="shared" si="9"/>
        <v>33.57355508688191</v>
      </c>
      <c r="X70" s="266">
        <f t="shared" si="9"/>
        <v>31.878192631766051</v>
      </c>
      <c r="Y70" s="266">
        <f t="shared" si="9"/>
        <v>30.268440826066907</v>
      </c>
      <c r="Z70" s="266">
        <f t="shared" si="9"/>
        <v>28.739976592278914</v>
      </c>
      <c r="AA70" s="266">
        <f t="shared" si="9"/>
        <v>27.288695155166636</v>
      </c>
      <c r="AB70" s="266">
        <f t="shared" si="9"/>
        <v>25.910699018163896</v>
      </c>
      <c r="AC70" s="266">
        <f t="shared" si="9"/>
        <v>24.602287496431234</v>
      </c>
      <c r="AD70" s="266">
        <f t="shared" si="9"/>
        <v>23.35994677846201</v>
      </c>
      <c r="AE70" s="266">
        <f t="shared" si="9"/>
        <v>22.18034048954733</v>
      </c>
      <c r="AF70" s="54"/>
    </row>
    <row r="71" spans="1:32">
      <c r="A71" s="98">
        <f>'Project Information'!$A$19</f>
        <v>14437</v>
      </c>
      <c r="B71" s="28" t="str">
        <f>'Project Information'!$B$19</f>
        <v>Hartford Avenue over I-35</v>
      </c>
      <c r="C71" s="249">
        <f t="shared" si="10"/>
        <v>73826.298801163284</v>
      </c>
      <c r="F71" s="115"/>
      <c r="G71" s="266">
        <f t="shared" si="11"/>
        <v>0</v>
      </c>
      <c r="H71" s="266">
        <f t="shared" si="9"/>
        <v>0</v>
      </c>
      <c r="I71" s="266">
        <f t="shared" si="9"/>
        <v>0</v>
      </c>
      <c r="J71" s="266">
        <f t="shared" si="9"/>
        <v>0</v>
      </c>
      <c r="K71" s="266">
        <f t="shared" si="9"/>
        <v>0</v>
      </c>
      <c r="L71" s="266">
        <f t="shared" si="9"/>
        <v>0</v>
      </c>
      <c r="M71" s="266">
        <f t="shared" si="9"/>
        <v>2.5621883539728829</v>
      </c>
      <c r="N71" s="266">
        <f t="shared" si="9"/>
        <v>2.4328056321544831</v>
      </c>
      <c r="O71" s="266">
        <f t="shared" si="9"/>
        <v>2.3099563444137075</v>
      </c>
      <c r="P71" s="266">
        <f t="shared" si="9"/>
        <v>2.193310572193838</v>
      </c>
      <c r="Q71" s="266">
        <f t="shared" si="9"/>
        <v>2.0825550568221862</v>
      </c>
      <c r="R71" s="266">
        <f t="shared" si="9"/>
        <v>73450.239146698863</v>
      </c>
      <c r="S71" s="266">
        <f t="shared" si="9"/>
        <v>37.550801123875324</v>
      </c>
      <c r="T71" s="266">
        <f t="shared" si="9"/>
        <v>35.65459983627872</v>
      </c>
      <c r="U71" s="266">
        <f t="shared" si="9"/>
        <v>33.854150948510338</v>
      </c>
      <c r="V71" s="266">
        <f t="shared" si="9"/>
        <v>32.14461925550367</v>
      </c>
      <c r="W71" s="266">
        <f t="shared" si="9"/>
        <v>30.52141371534719</v>
      </c>
      <c r="X71" s="266">
        <f t="shared" si="9"/>
        <v>28.980175119787319</v>
      </c>
      <c r="Y71" s="266">
        <f t="shared" si="9"/>
        <v>27.516764387333559</v>
      </c>
      <c r="Z71" s="266">
        <f t="shared" si="9"/>
        <v>26.127251447526277</v>
      </c>
      <c r="AA71" s="266">
        <f t="shared" si="9"/>
        <v>24.807904686515119</v>
      </c>
      <c r="AB71" s="266">
        <f t="shared" si="9"/>
        <v>23.555180925603544</v>
      </c>
      <c r="AC71" s="266">
        <f t="shared" si="9"/>
        <v>22.365715905846574</v>
      </c>
      <c r="AD71" s="266">
        <f t="shared" si="9"/>
        <v>21.236315253147279</v>
      </c>
      <c r="AE71" s="266">
        <f t="shared" si="9"/>
        <v>20.163945899588484</v>
      </c>
      <c r="AF71" s="54"/>
    </row>
    <row r="72" spans="1:32">
      <c r="A72" s="98">
        <f>'Project Information'!$A$20</f>
        <v>15145</v>
      </c>
      <c r="B72" s="28" t="str">
        <f>'Project Information'!$B$20</f>
        <v>Coleman Road over I-35</v>
      </c>
      <c r="C72" s="249">
        <f t="shared" si="10"/>
        <v>72508.528012032562</v>
      </c>
      <c r="F72" s="115"/>
      <c r="G72" s="266">
        <f t="shared" si="11"/>
        <v>0</v>
      </c>
      <c r="H72" s="266">
        <f t="shared" si="9"/>
        <v>0</v>
      </c>
      <c r="I72" s="266">
        <f t="shared" si="9"/>
        <v>0</v>
      </c>
      <c r="J72" s="266">
        <f t="shared" si="9"/>
        <v>0</v>
      </c>
      <c r="K72" s="266">
        <f t="shared" si="9"/>
        <v>0</v>
      </c>
      <c r="L72" s="266">
        <f t="shared" si="9"/>
        <v>0</v>
      </c>
      <c r="M72" s="266">
        <f t="shared" si="9"/>
        <v>1.7935318477810183</v>
      </c>
      <c r="N72" s="266">
        <f t="shared" si="9"/>
        <v>1.7029639425081382</v>
      </c>
      <c r="O72" s="266">
        <f t="shared" si="9"/>
        <v>1.6169694410895952</v>
      </c>
      <c r="P72" s="266">
        <f t="shared" si="9"/>
        <v>1.5353174005356864</v>
      </c>
      <c r="Q72" s="266">
        <f t="shared" si="9"/>
        <v>1.4577885397755299</v>
      </c>
      <c r="R72" s="266">
        <f t="shared" si="9"/>
        <v>72318.182021608416</v>
      </c>
      <c r="S72" s="266">
        <f t="shared" si="9"/>
        <v>18.775400561937658</v>
      </c>
      <c r="T72" s="266">
        <f t="shared" si="9"/>
        <v>17.82729991813936</v>
      </c>
      <c r="U72" s="266">
        <f t="shared" si="9"/>
        <v>16.927075474255162</v>
      </c>
      <c r="V72" s="266">
        <f t="shared" si="9"/>
        <v>16.072309627751835</v>
      </c>
      <c r="W72" s="266">
        <f t="shared" si="9"/>
        <v>15.260706857673595</v>
      </c>
      <c r="X72" s="266">
        <f t="shared" si="9"/>
        <v>14.490087559893659</v>
      </c>
      <c r="Y72" s="266">
        <f t="shared" si="9"/>
        <v>13.75838219366678</v>
      </c>
      <c r="Z72" s="266">
        <f t="shared" si="9"/>
        <v>13.063625723763138</v>
      </c>
      <c r="AA72" s="266">
        <f t="shared" si="9"/>
        <v>12.40395234325756</v>
      </c>
      <c r="AB72" s="266">
        <f t="shared" si="9"/>
        <v>11.777590462801772</v>
      </c>
      <c r="AC72" s="266">
        <f t="shared" si="9"/>
        <v>11.182857952923287</v>
      </c>
      <c r="AD72" s="266">
        <f t="shared" si="9"/>
        <v>10.618157626573639</v>
      </c>
      <c r="AE72" s="266">
        <f t="shared" si="9"/>
        <v>10.081972949794242</v>
      </c>
      <c r="AF72" s="54"/>
    </row>
    <row r="73" spans="1:32">
      <c r="A73" s="98">
        <f>'Project Information'!$A$21</f>
        <v>15146</v>
      </c>
      <c r="B73" s="28" t="str">
        <f>'Project Information'!$B$21</f>
        <v>Chrysler Avenue over I-35</v>
      </c>
      <c r="C73" s="249">
        <f t="shared" si="10"/>
        <v>72718.647926039019</v>
      </c>
      <c r="F73" s="115"/>
      <c r="G73" s="266">
        <f t="shared" si="11"/>
        <v>0</v>
      </c>
      <c r="H73" s="266">
        <f t="shared" si="9"/>
        <v>0</v>
      </c>
      <c r="I73" s="266">
        <f t="shared" si="9"/>
        <v>0</v>
      </c>
      <c r="J73" s="266">
        <f t="shared" si="9"/>
        <v>0</v>
      </c>
      <c r="K73" s="266">
        <f t="shared" si="9"/>
        <v>0</v>
      </c>
      <c r="L73" s="266">
        <f t="shared" si="9"/>
        <v>0</v>
      </c>
      <c r="M73" s="266">
        <f t="shared" si="9"/>
        <v>3.5870636955620365</v>
      </c>
      <c r="N73" s="266">
        <f t="shared" si="9"/>
        <v>3.4059278850162764</v>
      </c>
      <c r="O73" s="266">
        <f t="shared" si="9"/>
        <v>3.2339388821791903</v>
      </c>
      <c r="P73" s="266">
        <f t="shared" si="9"/>
        <v>3.0706348010713729</v>
      </c>
      <c r="Q73" s="266">
        <f t="shared" si="9"/>
        <v>2.9155770795510598</v>
      </c>
      <c r="R73" s="266">
        <f t="shared" si="9"/>
        <v>72337.955945190784</v>
      </c>
      <c r="S73" s="266">
        <f t="shared" si="9"/>
        <v>37.550801123875317</v>
      </c>
      <c r="T73" s="266">
        <f t="shared" si="9"/>
        <v>35.65459983627872</v>
      </c>
      <c r="U73" s="266">
        <f t="shared" si="9"/>
        <v>33.854150948510323</v>
      </c>
      <c r="V73" s="266">
        <f t="shared" si="9"/>
        <v>32.14461925550367</v>
      </c>
      <c r="W73" s="266">
        <f t="shared" si="9"/>
        <v>30.52141371534719</v>
      </c>
      <c r="X73" s="266">
        <f t="shared" si="9"/>
        <v>28.980175119787319</v>
      </c>
      <c r="Y73" s="266">
        <f t="shared" si="9"/>
        <v>27.516764387333559</v>
      </c>
      <c r="Z73" s="266">
        <f t="shared" si="9"/>
        <v>26.127251447526277</v>
      </c>
      <c r="AA73" s="266">
        <f t="shared" si="9"/>
        <v>24.807904686515119</v>
      </c>
      <c r="AB73" s="266">
        <f t="shared" si="9"/>
        <v>23.555180925603544</v>
      </c>
      <c r="AC73" s="266">
        <f t="shared" si="9"/>
        <v>22.365715905846574</v>
      </c>
      <c r="AD73" s="266">
        <f t="shared" si="9"/>
        <v>21.236315253147279</v>
      </c>
      <c r="AE73" s="266">
        <f t="shared" si="9"/>
        <v>20.163945899588484</v>
      </c>
      <c r="AF73" s="54"/>
    </row>
    <row r="74" spans="1:32">
      <c r="A74" s="98">
        <f>'Project Information'!$A$22</f>
        <v>15147</v>
      </c>
      <c r="B74" s="28" t="str">
        <f>'Project Information'!$B$22</f>
        <v>Ferguson Avenue over I-35</v>
      </c>
      <c r="C74" s="249">
        <f t="shared" si="10"/>
        <v>72765.999084181705</v>
      </c>
      <c r="F74" s="115"/>
      <c r="G74" s="266">
        <f t="shared" si="11"/>
        <v>0</v>
      </c>
      <c r="H74" s="266">
        <f t="shared" si="9"/>
        <v>0</v>
      </c>
      <c r="I74" s="266">
        <f t="shared" si="9"/>
        <v>0</v>
      </c>
      <c r="J74" s="266">
        <f t="shared" si="9"/>
        <v>0</v>
      </c>
      <c r="K74" s="266">
        <f t="shared" si="9"/>
        <v>0</v>
      </c>
      <c r="L74" s="266">
        <f t="shared" si="9"/>
        <v>0</v>
      </c>
      <c r="M74" s="266">
        <f t="shared" si="9"/>
        <v>5.1243767079457658</v>
      </c>
      <c r="N74" s="266">
        <f t="shared" si="9"/>
        <v>4.8656112643089662</v>
      </c>
      <c r="O74" s="266">
        <f t="shared" si="9"/>
        <v>4.6199126888274149</v>
      </c>
      <c r="P74" s="266">
        <f t="shared" si="9"/>
        <v>4.386621144387675</v>
      </c>
      <c r="Q74" s="266">
        <f t="shared" si="9"/>
        <v>4.1651101136443716</v>
      </c>
      <c r="R74" s="266">
        <f t="shared" si="9"/>
        <v>72341.910729907249</v>
      </c>
      <c r="S74" s="266">
        <f t="shared" si="9"/>
        <v>41.305881236262842</v>
      </c>
      <c r="T74" s="266">
        <f t="shared" si="9"/>
        <v>39.220059819906588</v>
      </c>
      <c r="U74" s="266">
        <f t="shared" si="9"/>
        <v>37.239566043361364</v>
      </c>
      <c r="V74" s="266">
        <f t="shared" si="9"/>
        <v>35.35908118105403</v>
      </c>
      <c r="W74" s="266">
        <f t="shared" si="9"/>
        <v>33.57355508688191</v>
      </c>
      <c r="X74" s="266">
        <f t="shared" si="9"/>
        <v>31.878192631766051</v>
      </c>
      <c r="Y74" s="266">
        <f t="shared" si="9"/>
        <v>30.268440826066907</v>
      </c>
      <c r="Z74" s="266">
        <f t="shared" si="9"/>
        <v>28.739976592278914</v>
      </c>
      <c r="AA74" s="266">
        <f t="shared" si="9"/>
        <v>27.288695155166636</v>
      </c>
      <c r="AB74" s="266">
        <f t="shared" si="9"/>
        <v>25.910699018163896</v>
      </c>
      <c r="AC74" s="266">
        <f t="shared" si="9"/>
        <v>24.602287496431234</v>
      </c>
      <c r="AD74" s="266">
        <f t="shared" si="9"/>
        <v>23.35994677846201</v>
      </c>
      <c r="AE74" s="266">
        <f t="shared" si="9"/>
        <v>22.18034048954733</v>
      </c>
      <c r="AF74" s="54"/>
    </row>
    <row r="75" spans="1:32">
      <c r="A75" s="98">
        <f>'Project Information'!$A$23</f>
        <v>15149</v>
      </c>
      <c r="B75" s="28" t="str">
        <f>'Project Information'!$B$23</f>
        <v>Adobe Road over I-35</v>
      </c>
      <c r="C75" s="249">
        <f t="shared" si="10"/>
        <v>42041.232943478433</v>
      </c>
      <c r="F75" s="115"/>
      <c r="G75" s="266">
        <f t="shared" si="11"/>
        <v>0</v>
      </c>
      <c r="H75" s="266">
        <f t="shared" si="9"/>
        <v>0</v>
      </c>
      <c r="I75" s="266">
        <f t="shared" si="9"/>
        <v>0</v>
      </c>
      <c r="J75" s="266">
        <f t="shared" si="9"/>
        <v>0</v>
      </c>
      <c r="K75" s="266">
        <f t="shared" si="9"/>
        <v>0</v>
      </c>
      <c r="L75" s="266">
        <f t="shared" si="9"/>
        <v>0</v>
      </c>
      <c r="M75" s="266">
        <f t="shared" si="9"/>
        <v>3.8432825309593239</v>
      </c>
      <c r="N75" s="266">
        <f t="shared" si="9"/>
        <v>3.6492084482317253</v>
      </c>
      <c r="O75" s="266">
        <f t="shared" si="9"/>
        <v>3.4649345166205618</v>
      </c>
      <c r="P75" s="266">
        <f t="shared" si="9"/>
        <v>3.2899658582907558</v>
      </c>
      <c r="Q75" s="266">
        <f t="shared" si="9"/>
        <v>3.1238325852332793</v>
      </c>
      <c r="R75" s="266">
        <f t="shared" si="9"/>
        <v>41841.622300286668</v>
      </c>
      <c r="S75" s="266">
        <f t="shared" si="9"/>
        <v>18.775400561937658</v>
      </c>
      <c r="T75" s="266">
        <f t="shared" si="9"/>
        <v>17.82729991813936</v>
      </c>
      <c r="U75" s="266">
        <f t="shared" si="9"/>
        <v>16.927075474255162</v>
      </c>
      <c r="V75" s="266">
        <f t="shared" si="9"/>
        <v>16.072309627751835</v>
      </c>
      <c r="W75" s="266">
        <f t="shared" si="9"/>
        <v>15.260706857673595</v>
      </c>
      <c r="X75" s="266">
        <f t="shared" si="9"/>
        <v>14.490087559893656</v>
      </c>
      <c r="Y75" s="266">
        <f t="shared" si="9"/>
        <v>13.75838219366678</v>
      </c>
      <c r="Z75" s="266">
        <f t="shared" si="9"/>
        <v>13.063625723763138</v>
      </c>
      <c r="AA75" s="266">
        <f t="shared" si="9"/>
        <v>12.40395234325756</v>
      </c>
      <c r="AB75" s="266">
        <f t="shared" si="9"/>
        <v>11.777590462801772</v>
      </c>
      <c r="AC75" s="266">
        <f t="shared" si="9"/>
        <v>11.182857952923287</v>
      </c>
      <c r="AD75" s="266">
        <f t="shared" si="9"/>
        <v>10.618157626573639</v>
      </c>
      <c r="AE75" s="266">
        <f t="shared" si="9"/>
        <v>10.08197294979424</v>
      </c>
      <c r="AF75" s="54"/>
    </row>
    <row r="76" spans="1:32">
      <c r="A76" s="99" t="s">
        <v>185</v>
      </c>
      <c r="B76" s="28"/>
      <c r="C76" s="250">
        <f t="shared" si="10"/>
        <v>521280.45745859476</v>
      </c>
      <c r="F76" s="115"/>
      <c r="G76" s="267">
        <f>SUM(G68:G75)</f>
        <v>0</v>
      </c>
      <c r="H76" s="267">
        <f t="shared" ref="H76:AE76" si="12">SUM(H68:H75)</f>
        <v>0</v>
      </c>
      <c r="I76" s="267">
        <f t="shared" si="12"/>
        <v>0</v>
      </c>
      <c r="J76" s="267">
        <f t="shared" si="12"/>
        <v>0</v>
      </c>
      <c r="K76" s="267">
        <f t="shared" si="12"/>
        <v>0</v>
      </c>
      <c r="L76" s="267">
        <f t="shared" si="12"/>
        <v>0</v>
      </c>
      <c r="M76" s="267">
        <f t="shared" si="12"/>
        <v>28.952728399893576</v>
      </c>
      <c r="N76" s="267">
        <f t="shared" si="12"/>
        <v>27.490703643345661</v>
      </c>
      <c r="O76" s="267">
        <f t="shared" si="12"/>
        <v>26.1025066918749</v>
      </c>
      <c r="P76" s="267">
        <f t="shared" si="12"/>
        <v>24.784409465790368</v>
      </c>
      <c r="Q76" s="267">
        <f t="shared" si="12"/>
        <v>23.532872142090699</v>
      </c>
      <c r="R76" s="267">
        <f t="shared" si="12"/>
        <v>518707.5860202692</v>
      </c>
      <c r="S76" s="267">
        <f t="shared" si="12"/>
        <v>251.59036752996462</v>
      </c>
      <c r="T76" s="267">
        <f t="shared" si="12"/>
        <v>238.88581890306745</v>
      </c>
      <c r="U76" s="267">
        <f t="shared" si="12"/>
        <v>226.82281135501921</v>
      </c>
      <c r="V76" s="267">
        <f t="shared" si="12"/>
        <v>215.36894901187458</v>
      </c>
      <c r="W76" s="267">
        <f t="shared" si="12"/>
        <v>204.49347189282616</v>
      </c>
      <c r="X76" s="267">
        <f t="shared" si="12"/>
        <v>194.16717330257504</v>
      </c>
      <c r="Y76" s="267">
        <f t="shared" si="12"/>
        <v>184.36232139513484</v>
      </c>
      <c r="Z76" s="267">
        <f t="shared" si="12"/>
        <v>175.05258469842607</v>
      </c>
      <c r="AA76" s="267">
        <f t="shared" si="12"/>
        <v>166.21296139965131</v>
      </c>
      <c r="AB76" s="267">
        <f t="shared" si="12"/>
        <v>157.81971220154375</v>
      </c>
      <c r="AC76" s="267">
        <f t="shared" si="12"/>
        <v>149.85029656917206</v>
      </c>
      <c r="AD76" s="267">
        <f t="shared" si="12"/>
        <v>142.28331219608677</v>
      </c>
      <c r="AE76" s="267">
        <f t="shared" si="12"/>
        <v>135.09843752724285</v>
      </c>
      <c r="AF76" s="54"/>
    </row>
    <row r="77" spans="1:32">
      <c r="A77" s="97" t="str">
        <f>'Project Information'!$A$25</f>
        <v>Kay County Bridge Reconstructions</v>
      </c>
      <c r="B77" s="89"/>
      <c r="F77" s="85"/>
      <c r="G77" s="268"/>
      <c r="H77" s="268"/>
      <c r="I77" s="268"/>
      <c r="J77" s="268"/>
      <c r="K77" s="268"/>
      <c r="L77" s="268"/>
      <c r="M77" s="268"/>
      <c r="N77" s="268"/>
      <c r="O77" s="268"/>
      <c r="P77" s="268"/>
      <c r="Q77" s="268"/>
      <c r="R77" s="268"/>
      <c r="S77" s="268"/>
      <c r="T77" s="268"/>
      <c r="U77" s="268"/>
      <c r="V77" s="268"/>
      <c r="W77" s="268"/>
      <c r="X77" s="268"/>
      <c r="Y77" s="268"/>
      <c r="Z77" s="268"/>
      <c r="AA77" s="268"/>
      <c r="AB77" s="268"/>
      <c r="AC77" s="268"/>
      <c r="AD77" s="268"/>
      <c r="AE77" s="268"/>
      <c r="AF77" s="54"/>
    </row>
    <row r="78" spans="1:32">
      <c r="A78" s="98">
        <f>'Project Information'!$A$26</f>
        <v>14408</v>
      </c>
      <c r="B78" s="28" t="str">
        <f>'Project Information'!$B$26</f>
        <v>I-35 SB over US 60</v>
      </c>
      <c r="C78" s="249">
        <f>SUM(G78:AE78)</f>
        <v>207037.84690731182</v>
      </c>
      <c r="F78" s="115"/>
      <c r="G78" s="266">
        <f t="shared" ref="G78:AE79" si="13">G58*G$63</f>
        <v>0</v>
      </c>
      <c r="H78" s="266">
        <f t="shared" si="13"/>
        <v>0</v>
      </c>
      <c r="I78" s="266">
        <f t="shared" si="13"/>
        <v>0</v>
      </c>
      <c r="J78" s="266">
        <f t="shared" si="13"/>
        <v>0</v>
      </c>
      <c r="K78" s="266">
        <f t="shared" si="13"/>
        <v>0</v>
      </c>
      <c r="L78" s="266">
        <f t="shared" si="13"/>
        <v>0</v>
      </c>
      <c r="M78" s="266">
        <f t="shared" si="13"/>
        <v>1490.8733484679715</v>
      </c>
      <c r="N78" s="266">
        <f t="shared" si="13"/>
        <v>1415.5887772098897</v>
      </c>
      <c r="O78" s="266">
        <f t="shared" si="13"/>
        <v>1344.1058479057263</v>
      </c>
      <c r="P78" s="266">
        <f t="shared" si="13"/>
        <v>1276.2325891952894</v>
      </c>
      <c r="Q78" s="266">
        <f t="shared" si="13"/>
        <v>1211.7867236884097</v>
      </c>
      <c r="R78" s="266">
        <f t="shared" si="13"/>
        <v>19606.141840769713</v>
      </c>
      <c r="S78" s="266">
        <f t="shared" si="13"/>
        <v>18616.091288169617</v>
      </c>
      <c r="T78" s="266">
        <f t="shared" si="13"/>
        <v>17676.035278333951</v>
      </c>
      <c r="U78" s="266">
        <f t="shared" si="13"/>
        <v>16783.449238856108</v>
      </c>
      <c r="V78" s="266">
        <f t="shared" si="13"/>
        <v>15935.936080560363</v>
      </c>
      <c r="W78" s="266">
        <f t="shared" si="13"/>
        <v>15131.219759986236</v>
      </c>
      <c r="X78" s="266">
        <f t="shared" si="13"/>
        <v>14367.13916694796</v>
      </c>
      <c r="Y78" s="266">
        <f t="shared" si="13"/>
        <v>13641.642320753514</v>
      </c>
      <c r="Z78" s="266">
        <f t="shared" si="13"/>
        <v>12952.780859497014</v>
      </c>
      <c r="AA78" s="266">
        <f t="shared" si="13"/>
        <v>12298.704807625019</v>
      </c>
      <c r="AB78" s="266">
        <f t="shared" si="13"/>
        <v>11677.657607724899</v>
      </c>
      <c r="AC78" s="266">
        <f t="shared" si="13"/>
        <v>11087.971403192734</v>
      </c>
      <c r="AD78" s="266">
        <f t="shared" si="13"/>
        <v>10528.062559112162</v>
      </c>
      <c r="AE78" s="266">
        <f t="shared" si="13"/>
        <v>9996.4274093152362</v>
      </c>
      <c r="AF78" s="54"/>
    </row>
    <row r="79" spans="1:32">
      <c r="A79" s="98">
        <f>'Project Information'!$A$27</f>
        <v>14409</v>
      </c>
      <c r="B79" s="28" t="str">
        <f>'Project Information'!$B$27</f>
        <v>I-35 NB over US 60</v>
      </c>
      <c r="C79" s="249">
        <f t="shared" ref="C79:C80" si="14">SUM(G79:AE79)</f>
        <v>207037.84690731182</v>
      </c>
      <c r="F79" s="115"/>
      <c r="G79" s="266">
        <f t="shared" si="13"/>
        <v>0</v>
      </c>
      <c r="H79" s="266">
        <f t="shared" si="13"/>
        <v>0</v>
      </c>
      <c r="I79" s="266">
        <f t="shared" si="13"/>
        <v>0</v>
      </c>
      <c r="J79" s="266">
        <f t="shared" si="13"/>
        <v>0</v>
      </c>
      <c r="K79" s="266">
        <f t="shared" si="13"/>
        <v>0</v>
      </c>
      <c r="L79" s="266">
        <f t="shared" si="13"/>
        <v>0</v>
      </c>
      <c r="M79" s="266">
        <f t="shared" si="13"/>
        <v>1490.8733484679715</v>
      </c>
      <c r="N79" s="266">
        <f t="shared" si="13"/>
        <v>1415.5887772098897</v>
      </c>
      <c r="O79" s="266">
        <f t="shared" si="13"/>
        <v>1344.1058479057263</v>
      </c>
      <c r="P79" s="266">
        <f t="shared" si="13"/>
        <v>1276.2325891952894</v>
      </c>
      <c r="Q79" s="266">
        <f t="shared" si="13"/>
        <v>1211.7867236884097</v>
      </c>
      <c r="R79" s="266">
        <f t="shared" si="13"/>
        <v>19606.141840769713</v>
      </c>
      <c r="S79" s="266">
        <f t="shared" si="13"/>
        <v>18616.091288169617</v>
      </c>
      <c r="T79" s="266">
        <f t="shared" si="13"/>
        <v>17676.035278333951</v>
      </c>
      <c r="U79" s="266">
        <f t="shared" si="13"/>
        <v>16783.449238856108</v>
      </c>
      <c r="V79" s="266">
        <f t="shared" si="13"/>
        <v>15935.936080560363</v>
      </c>
      <c r="W79" s="266">
        <f t="shared" si="13"/>
        <v>15131.219759986236</v>
      </c>
      <c r="X79" s="266">
        <f t="shared" si="13"/>
        <v>14367.13916694796</v>
      </c>
      <c r="Y79" s="266">
        <f t="shared" si="13"/>
        <v>13641.642320753514</v>
      </c>
      <c r="Z79" s="266">
        <f t="shared" si="13"/>
        <v>12952.780859497014</v>
      </c>
      <c r="AA79" s="266">
        <f t="shared" si="13"/>
        <v>12298.704807625019</v>
      </c>
      <c r="AB79" s="266">
        <f t="shared" si="13"/>
        <v>11677.657607724899</v>
      </c>
      <c r="AC79" s="266">
        <f t="shared" si="13"/>
        <v>11087.971403192734</v>
      </c>
      <c r="AD79" s="266">
        <f t="shared" si="13"/>
        <v>10528.062559112162</v>
      </c>
      <c r="AE79" s="266">
        <f t="shared" si="13"/>
        <v>9996.4274093152362</v>
      </c>
      <c r="AF79" s="54"/>
    </row>
    <row r="80" spans="1:32">
      <c r="A80" s="99" t="s">
        <v>185</v>
      </c>
      <c r="B80" s="28"/>
      <c r="C80" s="250">
        <f t="shared" si="14"/>
        <v>414075.69381462364</v>
      </c>
      <c r="D80" s="2"/>
      <c r="F80" s="115"/>
      <c r="G80" s="267">
        <f>SUM(G78:G79)</f>
        <v>0</v>
      </c>
      <c r="H80" s="267">
        <f t="shared" ref="H80:AE80" si="15">SUM(H78:H79)</f>
        <v>0</v>
      </c>
      <c r="I80" s="267">
        <f t="shared" si="15"/>
        <v>0</v>
      </c>
      <c r="J80" s="267">
        <f t="shared" si="15"/>
        <v>0</v>
      </c>
      <c r="K80" s="267">
        <f t="shared" si="15"/>
        <v>0</v>
      </c>
      <c r="L80" s="267">
        <f t="shared" si="15"/>
        <v>0</v>
      </c>
      <c r="M80" s="267">
        <f t="shared" si="15"/>
        <v>2981.746696935943</v>
      </c>
      <c r="N80" s="267">
        <f t="shared" si="15"/>
        <v>2831.1775544197794</v>
      </c>
      <c r="O80" s="267">
        <f t="shared" si="15"/>
        <v>2688.2116958114525</v>
      </c>
      <c r="P80" s="267">
        <f t="shared" si="15"/>
        <v>2552.4651783905788</v>
      </c>
      <c r="Q80" s="267">
        <f t="shared" si="15"/>
        <v>2423.5734473768193</v>
      </c>
      <c r="R80" s="267">
        <f t="shared" si="15"/>
        <v>39212.283681539426</v>
      </c>
      <c r="S80" s="267">
        <f t="shared" si="15"/>
        <v>37232.182576339233</v>
      </c>
      <c r="T80" s="267">
        <f t="shared" si="15"/>
        <v>35352.070556667903</v>
      </c>
      <c r="U80" s="267">
        <f t="shared" si="15"/>
        <v>33566.898477712217</v>
      </c>
      <c r="V80" s="267">
        <f t="shared" si="15"/>
        <v>31871.872161120726</v>
      </c>
      <c r="W80" s="267">
        <f t="shared" si="15"/>
        <v>30262.439519972471</v>
      </c>
      <c r="X80" s="267">
        <f t="shared" si="15"/>
        <v>28734.27833389592</v>
      </c>
      <c r="Y80" s="267">
        <f t="shared" si="15"/>
        <v>27283.284641507027</v>
      </c>
      <c r="Z80" s="267">
        <f t="shared" si="15"/>
        <v>25905.561718994028</v>
      </c>
      <c r="AA80" s="267">
        <f t="shared" si="15"/>
        <v>24597.409615250039</v>
      </c>
      <c r="AB80" s="267">
        <f t="shared" si="15"/>
        <v>23355.315215449798</v>
      </c>
      <c r="AC80" s="267">
        <f t="shared" si="15"/>
        <v>22175.942806385468</v>
      </c>
      <c r="AD80" s="267">
        <f t="shared" si="15"/>
        <v>21056.125118224325</v>
      </c>
      <c r="AE80" s="267">
        <f t="shared" si="15"/>
        <v>19992.854818630472</v>
      </c>
      <c r="AF80" s="54"/>
    </row>
    <row r="81" spans="1:32">
      <c r="A81" s="100" t="s">
        <v>0</v>
      </c>
      <c r="C81" s="251">
        <f>SUM(G81:AE81)</f>
        <v>935356.15127321833</v>
      </c>
      <c r="F81" s="115"/>
      <c r="G81" s="269">
        <f>SUM(G76,G80)</f>
        <v>0</v>
      </c>
      <c r="H81" s="269">
        <f t="shared" ref="H81:AE81" si="16">SUM(H76,H80)</f>
        <v>0</v>
      </c>
      <c r="I81" s="269">
        <f t="shared" si="16"/>
        <v>0</v>
      </c>
      <c r="J81" s="269">
        <f t="shared" si="16"/>
        <v>0</v>
      </c>
      <c r="K81" s="269">
        <f t="shared" si="16"/>
        <v>0</v>
      </c>
      <c r="L81" s="269">
        <f t="shared" si="16"/>
        <v>0</v>
      </c>
      <c r="M81" s="269">
        <f t="shared" si="16"/>
        <v>3010.6994253358366</v>
      </c>
      <c r="N81" s="269">
        <f t="shared" si="16"/>
        <v>2858.668258063125</v>
      </c>
      <c r="O81" s="269">
        <f t="shared" si="16"/>
        <v>2714.3142025033276</v>
      </c>
      <c r="P81" s="269">
        <f t="shared" si="16"/>
        <v>2577.2495878563691</v>
      </c>
      <c r="Q81" s="269">
        <f t="shared" si="16"/>
        <v>2447.1063195189099</v>
      </c>
      <c r="R81" s="269">
        <f t="shared" si="16"/>
        <v>557919.86970180867</v>
      </c>
      <c r="S81" s="269">
        <f t="shared" si="16"/>
        <v>37483.772943869197</v>
      </c>
      <c r="T81" s="269">
        <f t="shared" si="16"/>
        <v>35590.956375570968</v>
      </c>
      <c r="U81" s="269">
        <f t="shared" si="16"/>
        <v>33793.721289067238</v>
      </c>
      <c r="V81" s="269">
        <f t="shared" si="16"/>
        <v>32087.2411101326</v>
      </c>
      <c r="W81" s="269">
        <f t="shared" si="16"/>
        <v>30466.932991865298</v>
      </c>
      <c r="X81" s="269">
        <f t="shared" si="16"/>
        <v>28928.445507198496</v>
      </c>
      <c r="Y81" s="269">
        <f t="shared" si="16"/>
        <v>27467.646962902163</v>
      </c>
      <c r="Z81" s="269">
        <f t="shared" si="16"/>
        <v>26080.614303692455</v>
      </c>
      <c r="AA81" s="269">
        <f t="shared" si="16"/>
        <v>24763.62257664969</v>
      </c>
      <c r="AB81" s="269">
        <f t="shared" si="16"/>
        <v>23513.134927651343</v>
      </c>
      <c r="AC81" s="269">
        <f t="shared" si="16"/>
        <v>22325.793102954642</v>
      </c>
      <c r="AD81" s="269">
        <f t="shared" si="16"/>
        <v>21198.408430420412</v>
      </c>
      <c r="AE81" s="269">
        <f t="shared" si="16"/>
        <v>20127.953256157714</v>
      </c>
      <c r="AF81" s="54"/>
    </row>
    <row r="82" spans="1:32">
      <c r="A82" s="100"/>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54"/>
    </row>
    <row r="83" spans="1:32" ht="18.75">
      <c r="A83" s="235" t="s">
        <v>279</v>
      </c>
      <c r="B83" s="236"/>
      <c r="C83" s="236"/>
      <c r="D83" s="236"/>
      <c r="E83" s="236"/>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row>
    <row r="84" spans="1:32" ht="15.75">
      <c r="A84" s="169" t="s">
        <v>205</v>
      </c>
      <c r="B84" s="91"/>
      <c r="C84" s="91"/>
      <c r="D84" s="91"/>
      <c r="E84" s="91"/>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row>
    <row r="85" spans="1:32" s="11" customFormat="1" ht="15" customHeight="1">
      <c r="A85" s="182"/>
      <c r="G85" s="154"/>
      <c r="H85" s="154"/>
      <c r="I85" s="154"/>
      <c r="J85" s="154"/>
      <c r="K85" s="154"/>
      <c r="L85" s="154"/>
      <c r="M85" s="154"/>
      <c r="N85" s="154"/>
      <c r="O85" s="154"/>
      <c r="P85" s="154"/>
      <c r="Q85" s="154"/>
      <c r="R85" s="154"/>
      <c r="S85" s="154"/>
      <c r="T85" s="154"/>
      <c r="U85" s="154"/>
      <c r="V85" s="154"/>
      <c r="W85" s="154"/>
      <c r="X85" s="154"/>
      <c r="Y85" s="154"/>
      <c r="Z85" s="154"/>
      <c r="AA85" s="154"/>
      <c r="AB85" s="154"/>
      <c r="AC85" s="154"/>
      <c r="AD85" s="154"/>
      <c r="AE85" s="154"/>
      <c r="AF85" s="154"/>
    </row>
    <row r="86" spans="1:32">
      <c r="A86" s="29" t="s">
        <v>77</v>
      </c>
      <c r="B86" s="4" t="s">
        <v>78</v>
      </c>
      <c r="C86" s="301" t="s">
        <v>206</v>
      </c>
      <c r="D86" s="301"/>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row>
    <row r="87" spans="1:32">
      <c r="A87" s="29"/>
      <c r="B87" s="4"/>
      <c r="C87" s="279" t="s">
        <v>189</v>
      </c>
      <c r="D87" s="279" t="s">
        <v>280</v>
      </c>
      <c r="E87" s="252" t="s">
        <v>208</v>
      </c>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row>
    <row r="88" spans="1:32">
      <c r="A88" s="97" t="str">
        <f>'Project Information'!A15</f>
        <v>Kay County Bridge Raises</v>
      </c>
      <c r="B88" s="89"/>
      <c r="C88" s="38" t="s">
        <v>93</v>
      </c>
      <c r="D88" s="38" t="s">
        <v>93</v>
      </c>
      <c r="E88" s="38" t="s">
        <v>93</v>
      </c>
      <c r="G88" s="26"/>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row>
    <row r="89" spans="1:32">
      <c r="A89" s="98">
        <f>'Project Information'!A16</f>
        <v>14155</v>
      </c>
      <c r="B89" s="28" t="str">
        <f>'Project Information'!B16</f>
        <v>Indian Road over I-35</v>
      </c>
      <c r="C89" s="141">
        <f>Assumptions!$C$42</f>
        <v>2.5</v>
      </c>
      <c r="D89" s="141">
        <v>0</v>
      </c>
      <c r="E89" s="9">
        <f>C89-D89</f>
        <v>2.5</v>
      </c>
      <c r="F89" s="115" t="s">
        <v>93</v>
      </c>
      <c r="G89" s="93">
        <f>IF(G$40='Project Information'!$E152,$E89,0)</f>
        <v>0</v>
      </c>
      <c r="H89" s="93">
        <f>IF(H$40='Project Information'!$E152,$E89,0)</f>
        <v>0</v>
      </c>
      <c r="I89" s="93">
        <f>IF(I$40='Project Information'!$E152,$E89,0)</f>
        <v>0</v>
      </c>
      <c r="J89" s="93">
        <f>IF(J$40='Project Information'!$E152,$E89,0)</f>
        <v>0</v>
      </c>
      <c r="K89" s="93">
        <f>IF(K$40='Project Information'!$E152,$E89,0)</f>
        <v>0</v>
      </c>
      <c r="L89" s="93">
        <f>IF(L$40='Project Information'!$E152,$E89,0)</f>
        <v>0</v>
      </c>
      <c r="M89" s="93">
        <f>IF(M$40='Project Information'!$E152,$E89,0)</f>
        <v>0</v>
      </c>
      <c r="N89" s="93">
        <f>IF(N$40='Project Information'!$E152,$E89,0)</f>
        <v>0</v>
      </c>
      <c r="O89" s="93">
        <f>IF(O$40='Project Information'!$E152,$E89,0)</f>
        <v>0</v>
      </c>
      <c r="P89" s="93">
        <f>IF(P$40='Project Information'!$E152,$E89,0)</f>
        <v>0</v>
      </c>
      <c r="Q89" s="93">
        <f>IF(Q$40='Project Information'!$E152,$E89,0)</f>
        <v>0</v>
      </c>
      <c r="R89" s="93">
        <f>IF(R$40='Project Information'!$E152,$E89,0)</f>
        <v>2.5</v>
      </c>
      <c r="S89" s="93">
        <f>IF(S$40='Project Information'!$E152,$E89,0)</f>
        <v>0</v>
      </c>
      <c r="T89" s="93">
        <f>IF(T$40='Project Information'!$E152,$E89,0)</f>
        <v>0</v>
      </c>
      <c r="U89" s="93">
        <f>IF(U$40='Project Information'!$E152,$E89,0)</f>
        <v>0</v>
      </c>
      <c r="V89" s="93">
        <f>IF(V$40='Project Information'!$E152,$E89,0)</f>
        <v>0</v>
      </c>
      <c r="W89" s="93">
        <f>IF(W$40='Project Information'!$E152,$E89,0)</f>
        <v>0</v>
      </c>
      <c r="X89" s="93">
        <f>IF(X$40='Project Information'!$E152,$E89,0)</f>
        <v>0</v>
      </c>
      <c r="Y89" s="93">
        <f>IF(Y$40='Project Information'!$E152,$E89,0)</f>
        <v>0</v>
      </c>
      <c r="Z89" s="93">
        <f>IF(Z$40='Project Information'!$E152,$E89,0)</f>
        <v>0</v>
      </c>
      <c r="AA89" s="93">
        <f>IF(AA$40='Project Information'!$E152,$E89,0)</f>
        <v>0</v>
      </c>
      <c r="AB89" s="93">
        <f>IF(AB$40='Project Information'!$E152,$E89,0)</f>
        <v>0</v>
      </c>
      <c r="AC89" s="93">
        <f>IF(AC$40='Project Information'!$E152,$E89,0)</f>
        <v>0</v>
      </c>
      <c r="AD89" s="93">
        <f>IF(AD$40='Project Information'!$E152,$E89,0)</f>
        <v>0</v>
      </c>
      <c r="AE89" s="93">
        <f>IF(AE$40='Project Information'!$E152,$E89,0)</f>
        <v>0</v>
      </c>
      <c r="AF89" s="93"/>
    </row>
    <row r="90" spans="1:32">
      <c r="A90" s="98">
        <f>'Project Information'!A17</f>
        <v>14429</v>
      </c>
      <c r="B90" s="28" t="str">
        <f>'Project Information'!B17</f>
        <v>North Avenue over I-35</v>
      </c>
      <c r="C90" s="141">
        <f>Assumptions!$C$42</f>
        <v>2.5</v>
      </c>
      <c r="D90" s="141">
        <v>0</v>
      </c>
      <c r="E90" s="9">
        <f t="shared" ref="E90:E96" si="17">C90-D90</f>
        <v>2.5</v>
      </c>
      <c r="F90" s="115" t="s">
        <v>93</v>
      </c>
      <c r="G90" s="93">
        <f>IF(G$40='Project Information'!$E153,$E90,0)</f>
        <v>0</v>
      </c>
      <c r="H90" s="93">
        <f>IF(H$40='Project Information'!$E153,$E90,0)</f>
        <v>0</v>
      </c>
      <c r="I90" s="93">
        <f>IF(I$40='Project Information'!$E153,$E90,0)</f>
        <v>0</v>
      </c>
      <c r="J90" s="93">
        <f>IF(J$40='Project Information'!$E153,$E90,0)</f>
        <v>0</v>
      </c>
      <c r="K90" s="93">
        <f>IF(K$40='Project Information'!$E153,$E90,0)</f>
        <v>0</v>
      </c>
      <c r="L90" s="93">
        <f>IF(L$40='Project Information'!$E153,$E90,0)</f>
        <v>0</v>
      </c>
      <c r="M90" s="93">
        <f>IF(M$40='Project Information'!$E153,$E90,0)</f>
        <v>0</v>
      </c>
      <c r="N90" s="93">
        <f>IF(N$40='Project Information'!$E153,$E90,0)</f>
        <v>0</v>
      </c>
      <c r="O90" s="93">
        <f>IF(O$40='Project Information'!$E153,$E90,0)</f>
        <v>0</v>
      </c>
      <c r="P90" s="93">
        <f>IF(P$40='Project Information'!$E153,$E90,0)</f>
        <v>0</v>
      </c>
      <c r="Q90" s="93">
        <f>IF(Q$40='Project Information'!$E153,$E90,0)</f>
        <v>0</v>
      </c>
      <c r="R90" s="93">
        <f>IF(R$40='Project Information'!$E153,$E90,0)</f>
        <v>2.5</v>
      </c>
      <c r="S90" s="93">
        <f>IF(S$40='Project Information'!$E153,$E90,0)</f>
        <v>0</v>
      </c>
      <c r="T90" s="93">
        <f>IF(T$40='Project Information'!$E153,$E90,0)</f>
        <v>0</v>
      </c>
      <c r="U90" s="93">
        <f>IF(U$40='Project Information'!$E153,$E90,0)</f>
        <v>0</v>
      </c>
      <c r="V90" s="93">
        <f>IF(V$40='Project Information'!$E153,$E90,0)</f>
        <v>0</v>
      </c>
      <c r="W90" s="93">
        <f>IF(W$40='Project Information'!$E153,$E90,0)</f>
        <v>0</v>
      </c>
      <c r="X90" s="93">
        <f>IF(X$40='Project Information'!$E153,$E90,0)</f>
        <v>0</v>
      </c>
      <c r="Y90" s="93">
        <f>IF(Y$40='Project Information'!$E153,$E90,0)</f>
        <v>0</v>
      </c>
      <c r="Z90" s="93">
        <f>IF(Z$40='Project Information'!$E153,$E90,0)</f>
        <v>0</v>
      </c>
      <c r="AA90" s="93">
        <f>IF(AA$40='Project Information'!$E153,$E90,0)</f>
        <v>0</v>
      </c>
      <c r="AB90" s="93">
        <f>IF(AB$40='Project Information'!$E153,$E90,0)</f>
        <v>0</v>
      </c>
      <c r="AC90" s="93">
        <f>IF(AC$40='Project Information'!$E153,$E90,0)</f>
        <v>0</v>
      </c>
      <c r="AD90" s="93">
        <f>IF(AD$40='Project Information'!$E153,$E90,0)</f>
        <v>0</v>
      </c>
      <c r="AE90" s="93">
        <f>IF(AE$40='Project Information'!$E153,$E90,0)</f>
        <v>0</v>
      </c>
      <c r="AF90" s="54"/>
    </row>
    <row r="91" spans="1:32">
      <c r="A91" s="98">
        <f>'Project Information'!A18</f>
        <v>14435</v>
      </c>
      <c r="B91" s="28" t="str">
        <f>'Project Information'!B18</f>
        <v>Highland Avenue over I-35</v>
      </c>
      <c r="C91" s="141">
        <f>Assumptions!$C$42</f>
        <v>2.5</v>
      </c>
      <c r="D91" s="141">
        <v>0</v>
      </c>
      <c r="E91" s="9">
        <f t="shared" si="17"/>
        <v>2.5</v>
      </c>
      <c r="F91" s="115" t="s">
        <v>93</v>
      </c>
      <c r="G91" s="93">
        <f>IF(G$40='Project Information'!$E154,$E91,0)</f>
        <v>0</v>
      </c>
      <c r="H91" s="93">
        <f>IF(H$40='Project Information'!$E154,$E91,0)</f>
        <v>0</v>
      </c>
      <c r="I91" s="93">
        <f>IF(I$40='Project Information'!$E154,$E91,0)</f>
        <v>0</v>
      </c>
      <c r="J91" s="93">
        <f>IF(J$40='Project Information'!$E154,$E91,0)</f>
        <v>0</v>
      </c>
      <c r="K91" s="93">
        <f>IF(K$40='Project Information'!$E154,$E91,0)</f>
        <v>0</v>
      </c>
      <c r="L91" s="93">
        <f>IF(L$40='Project Information'!$E154,$E91,0)</f>
        <v>0</v>
      </c>
      <c r="M91" s="93">
        <f>IF(M$40='Project Information'!$E154,$E91,0)</f>
        <v>0</v>
      </c>
      <c r="N91" s="93">
        <f>IF(N$40='Project Information'!$E154,$E91,0)</f>
        <v>0</v>
      </c>
      <c r="O91" s="93">
        <f>IF(O$40='Project Information'!$E154,$E91,0)</f>
        <v>0</v>
      </c>
      <c r="P91" s="93">
        <f>IF(P$40='Project Information'!$E154,$E91,0)</f>
        <v>0</v>
      </c>
      <c r="Q91" s="93">
        <f>IF(Q$40='Project Information'!$E154,$E91,0)</f>
        <v>0</v>
      </c>
      <c r="R91" s="93">
        <f>IF(R$40='Project Information'!$E154,$E91,0)</f>
        <v>2.5</v>
      </c>
      <c r="S91" s="93">
        <f>IF(S$40='Project Information'!$E154,$E91,0)</f>
        <v>0</v>
      </c>
      <c r="T91" s="93">
        <f>IF(T$40='Project Information'!$E154,$E91,0)</f>
        <v>0</v>
      </c>
      <c r="U91" s="93">
        <f>IF(U$40='Project Information'!$E154,$E91,0)</f>
        <v>0</v>
      </c>
      <c r="V91" s="93">
        <f>IF(V$40='Project Information'!$E154,$E91,0)</f>
        <v>0</v>
      </c>
      <c r="W91" s="93">
        <f>IF(W$40='Project Information'!$E154,$E91,0)</f>
        <v>0</v>
      </c>
      <c r="X91" s="93">
        <f>IF(X$40='Project Information'!$E154,$E91,0)</f>
        <v>0</v>
      </c>
      <c r="Y91" s="93">
        <f>IF(Y$40='Project Information'!$E154,$E91,0)</f>
        <v>0</v>
      </c>
      <c r="Z91" s="93">
        <f>IF(Z$40='Project Information'!$E154,$E91,0)</f>
        <v>0</v>
      </c>
      <c r="AA91" s="93">
        <f>IF(AA$40='Project Information'!$E154,$E91,0)</f>
        <v>0</v>
      </c>
      <c r="AB91" s="93">
        <f>IF(AB$40='Project Information'!$E154,$E91,0)</f>
        <v>0</v>
      </c>
      <c r="AC91" s="93">
        <f>IF(AC$40='Project Information'!$E154,$E91,0)</f>
        <v>0</v>
      </c>
      <c r="AD91" s="93">
        <f>IF(AD$40='Project Information'!$E154,$E91,0)</f>
        <v>0</v>
      </c>
      <c r="AE91" s="93">
        <f>IF(AE$40='Project Information'!$E154,$E91,0)</f>
        <v>0</v>
      </c>
      <c r="AF91" s="54"/>
    </row>
    <row r="92" spans="1:32">
      <c r="A92" s="98">
        <f>'Project Information'!A19</f>
        <v>14437</v>
      </c>
      <c r="B92" s="28" t="str">
        <f>'Project Information'!B19</f>
        <v>Hartford Avenue over I-35</v>
      </c>
      <c r="C92" s="141">
        <f>Assumptions!$C$42</f>
        <v>2.5</v>
      </c>
      <c r="D92" s="141">
        <v>0</v>
      </c>
      <c r="E92" s="9">
        <f t="shared" si="17"/>
        <v>2.5</v>
      </c>
      <c r="F92" s="115" t="s">
        <v>93</v>
      </c>
      <c r="G92" s="93">
        <f>IF(G$40='Project Information'!$E155,$E92,0)</f>
        <v>0</v>
      </c>
      <c r="H92" s="93">
        <f>IF(H$40='Project Information'!$E155,$E92,0)</f>
        <v>0</v>
      </c>
      <c r="I92" s="93">
        <f>IF(I$40='Project Information'!$E155,$E92,0)</f>
        <v>0</v>
      </c>
      <c r="J92" s="93">
        <f>IF(J$40='Project Information'!$E155,$E92,0)</f>
        <v>0</v>
      </c>
      <c r="K92" s="93">
        <f>IF(K$40='Project Information'!$E155,$E92,0)</f>
        <v>0</v>
      </c>
      <c r="L92" s="93">
        <f>IF(L$40='Project Information'!$E155,$E92,0)</f>
        <v>0</v>
      </c>
      <c r="M92" s="93">
        <f>IF(M$40='Project Information'!$E155,$E92,0)</f>
        <v>0</v>
      </c>
      <c r="N92" s="93">
        <f>IF(N$40='Project Information'!$E155,$E92,0)</f>
        <v>0</v>
      </c>
      <c r="O92" s="93">
        <f>IF(O$40='Project Information'!$E155,$E92,0)</f>
        <v>0</v>
      </c>
      <c r="P92" s="93">
        <f>IF(P$40='Project Information'!$E155,$E92,0)</f>
        <v>0</v>
      </c>
      <c r="Q92" s="93">
        <f>IF(Q$40='Project Information'!$E155,$E92,0)</f>
        <v>0</v>
      </c>
      <c r="R92" s="93">
        <f>IF(R$40='Project Information'!$E155,$E92,0)</f>
        <v>2.5</v>
      </c>
      <c r="S92" s="93">
        <f>IF(S$40='Project Information'!$E155,$E92,0)</f>
        <v>0</v>
      </c>
      <c r="T92" s="93">
        <f>IF(T$40='Project Information'!$E155,$E92,0)</f>
        <v>0</v>
      </c>
      <c r="U92" s="93">
        <f>IF(U$40='Project Information'!$E155,$E92,0)</f>
        <v>0</v>
      </c>
      <c r="V92" s="93">
        <f>IF(V$40='Project Information'!$E155,$E92,0)</f>
        <v>0</v>
      </c>
      <c r="W92" s="93">
        <f>IF(W$40='Project Information'!$E155,$E92,0)</f>
        <v>0</v>
      </c>
      <c r="X92" s="93">
        <f>IF(X$40='Project Information'!$E155,$E92,0)</f>
        <v>0</v>
      </c>
      <c r="Y92" s="93">
        <f>IF(Y$40='Project Information'!$E155,$E92,0)</f>
        <v>0</v>
      </c>
      <c r="Z92" s="93">
        <f>IF(Z$40='Project Information'!$E155,$E92,0)</f>
        <v>0</v>
      </c>
      <c r="AA92" s="93">
        <f>IF(AA$40='Project Information'!$E155,$E92,0)</f>
        <v>0</v>
      </c>
      <c r="AB92" s="93">
        <f>IF(AB$40='Project Information'!$E155,$E92,0)</f>
        <v>0</v>
      </c>
      <c r="AC92" s="93">
        <f>IF(AC$40='Project Information'!$E155,$E92,0)</f>
        <v>0</v>
      </c>
      <c r="AD92" s="93">
        <f>IF(AD$40='Project Information'!$E155,$E92,0)</f>
        <v>0</v>
      </c>
      <c r="AE92" s="93">
        <f>IF(AE$40='Project Information'!$E155,$E92,0)</f>
        <v>0</v>
      </c>
      <c r="AF92" s="54"/>
    </row>
    <row r="93" spans="1:32">
      <c r="A93" s="98">
        <f>'Project Information'!A20</f>
        <v>15145</v>
      </c>
      <c r="B93" s="28" t="str">
        <f>'Project Information'!B20</f>
        <v>Coleman Road over I-35</v>
      </c>
      <c r="C93" s="141">
        <f>Assumptions!$C$42</f>
        <v>2.5</v>
      </c>
      <c r="D93" s="141">
        <v>0</v>
      </c>
      <c r="E93" s="9">
        <f t="shared" si="17"/>
        <v>2.5</v>
      </c>
      <c r="F93" s="115" t="s">
        <v>93</v>
      </c>
      <c r="G93" s="93">
        <f>IF(G$40='Project Information'!$E156,$E93,0)</f>
        <v>0</v>
      </c>
      <c r="H93" s="93">
        <f>IF(H$40='Project Information'!$E156,$E93,0)</f>
        <v>0</v>
      </c>
      <c r="I93" s="93">
        <f>IF(I$40='Project Information'!$E156,$E93,0)</f>
        <v>0</v>
      </c>
      <c r="J93" s="93">
        <f>IF(J$40='Project Information'!$E156,$E93,0)</f>
        <v>0</v>
      </c>
      <c r="K93" s="93">
        <f>IF(K$40='Project Information'!$E156,$E93,0)</f>
        <v>0</v>
      </c>
      <c r="L93" s="93">
        <f>IF(L$40='Project Information'!$E156,$E93,0)</f>
        <v>0</v>
      </c>
      <c r="M93" s="93">
        <f>IF(M$40='Project Information'!$E156,$E93,0)</f>
        <v>0</v>
      </c>
      <c r="N93" s="93">
        <f>IF(N$40='Project Information'!$E156,$E93,0)</f>
        <v>0</v>
      </c>
      <c r="O93" s="93">
        <f>IF(O$40='Project Information'!$E156,$E93,0)</f>
        <v>0</v>
      </c>
      <c r="P93" s="93">
        <f>IF(P$40='Project Information'!$E156,$E93,0)</f>
        <v>0</v>
      </c>
      <c r="Q93" s="93">
        <f>IF(Q$40='Project Information'!$E156,$E93,0)</f>
        <v>0</v>
      </c>
      <c r="R93" s="93">
        <f>IF(R$40='Project Information'!$E156,$E93,0)</f>
        <v>2.5</v>
      </c>
      <c r="S93" s="93">
        <f>IF(S$40='Project Information'!$E156,$E93,0)</f>
        <v>0</v>
      </c>
      <c r="T93" s="93">
        <f>IF(T$40='Project Information'!$E156,$E93,0)</f>
        <v>0</v>
      </c>
      <c r="U93" s="93">
        <f>IF(U$40='Project Information'!$E156,$E93,0)</f>
        <v>0</v>
      </c>
      <c r="V93" s="93">
        <f>IF(V$40='Project Information'!$E156,$E93,0)</f>
        <v>0</v>
      </c>
      <c r="W93" s="93">
        <f>IF(W$40='Project Information'!$E156,$E93,0)</f>
        <v>0</v>
      </c>
      <c r="X93" s="93">
        <f>IF(X$40='Project Information'!$E156,$E93,0)</f>
        <v>0</v>
      </c>
      <c r="Y93" s="93">
        <f>IF(Y$40='Project Information'!$E156,$E93,0)</f>
        <v>0</v>
      </c>
      <c r="Z93" s="93">
        <f>IF(Z$40='Project Information'!$E156,$E93,0)</f>
        <v>0</v>
      </c>
      <c r="AA93" s="93">
        <f>IF(AA$40='Project Information'!$E156,$E93,0)</f>
        <v>0</v>
      </c>
      <c r="AB93" s="93">
        <f>IF(AB$40='Project Information'!$E156,$E93,0)</f>
        <v>0</v>
      </c>
      <c r="AC93" s="93">
        <f>IF(AC$40='Project Information'!$E156,$E93,0)</f>
        <v>0</v>
      </c>
      <c r="AD93" s="93">
        <f>IF(AD$40='Project Information'!$E156,$E93,0)</f>
        <v>0</v>
      </c>
      <c r="AE93" s="93">
        <f>IF(AE$40='Project Information'!$E156,$E93,0)</f>
        <v>0</v>
      </c>
      <c r="AF93" s="54"/>
    </row>
    <row r="94" spans="1:32">
      <c r="A94" s="98">
        <f>'Project Information'!A21</f>
        <v>15146</v>
      </c>
      <c r="B94" s="28" t="str">
        <f>'Project Information'!B21</f>
        <v>Chrysler Avenue over I-35</v>
      </c>
      <c r="C94" s="141">
        <f>Assumptions!$C$42</f>
        <v>2.5</v>
      </c>
      <c r="D94" s="141">
        <v>0</v>
      </c>
      <c r="E94" s="9">
        <f t="shared" si="17"/>
        <v>2.5</v>
      </c>
      <c r="F94" s="115" t="s">
        <v>93</v>
      </c>
      <c r="G94" s="93">
        <f>IF(G$40='Project Information'!$E157,$E94,0)</f>
        <v>0</v>
      </c>
      <c r="H94" s="93">
        <f>IF(H$40='Project Information'!$E157,$E94,0)</f>
        <v>0</v>
      </c>
      <c r="I94" s="93">
        <f>IF(I$40='Project Information'!$E157,$E94,0)</f>
        <v>0</v>
      </c>
      <c r="J94" s="93">
        <f>IF(J$40='Project Information'!$E157,$E94,0)</f>
        <v>0</v>
      </c>
      <c r="K94" s="93">
        <f>IF(K$40='Project Information'!$E157,$E94,0)</f>
        <v>0</v>
      </c>
      <c r="L94" s="93">
        <f>IF(L$40='Project Information'!$E157,$E94,0)</f>
        <v>0</v>
      </c>
      <c r="M94" s="93">
        <f>IF(M$40='Project Information'!$E157,$E94,0)</f>
        <v>0</v>
      </c>
      <c r="N94" s="93">
        <f>IF(N$40='Project Information'!$E157,$E94,0)</f>
        <v>0</v>
      </c>
      <c r="O94" s="93">
        <f>IF(O$40='Project Information'!$E157,$E94,0)</f>
        <v>0</v>
      </c>
      <c r="P94" s="93">
        <f>IF(P$40='Project Information'!$E157,$E94,0)</f>
        <v>0</v>
      </c>
      <c r="Q94" s="93">
        <f>IF(Q$40='Project Information'!$E157,$E94,0)</f>
        <v>0</v>
      </c>
      <c r="R94" s="93">
        <f>IF(R$40='Project Information'!$E157,$E94,0)</f>
        <v>2.5</v>
      </c>
      <c r="S94" s="93">
        <f>IF(S$40='Project Information'!$E157,$E94,0)</f>
        <v>0</v>
      </c>
      <c r="T94" s="93">
        <f>IF(T$40='Project Information'!$E157,$E94,0)</f>
        <v>0</v>
      </c>
      <c r="U94" s="93">
        <f>IF(U$40='Project Information'!$E157,$E94,0)</f>
        <v>0</v>
      </c>
      <c r="V94" s="93">
        <f>IF(V$40='Project Information'!$E157,$E94,0)</f>
        <v>0</v>
      </c>
      <c r="W94" s="93">
        <f>IF(W$40='Project Information'!$E157,$E94,0)</f>
        <v>0</v>
      </c>
      <c r="X94" s="93">
        <f>IF(X$40='Project Information'!$E157,$E94,0)</f>
        <v>0</v>
      </c>
      <c r="Y94" s="93">
        <f>IF(Y$40='Project Information'!$E157,$E94,0)</f>
        <v>0</v>
      </c>
      <c r="Z94" s="93">
        <f>IF(Z$40='Project Information'!$E157,$E94,0)</f>
        <v>0</v>
      </c>
      <c r="AA94" s="93">
        <f>IF(AA$40='Project Information'!$E157,$E94,0)</f>
        <v>0</v>
      </c>
      <c r="AB94" s="93">
        <f>IF(AB$40='Project Information'!$E157,$E94,0)</f>
        <v>0</v>
      </c>
      <c r="AC94" s="93">
        <f>IF(AC$40='Project Information'!$E157,$E94,0)</f>
        <v>0</v>
      </c>
      <c r="AD94" s="93">
        <f>IF(AD$40='Project Information'!$E157,$E94,0)</f>
        <v>0</v>
      </c>
      <c r="AE94" s="93">
        <f>IF(AE$40='Project Information'!$E157,$E94,0)</f>
        <v>0</v>
      </c>
      <c r="AF94" s="54"/>
    </row>
    <row r="95" spans="1:32">
      <c r="A95" s="98">
        <f>'Project Information'!A22</f>
        <v>15147</v>
      </c>
      <c r="B95" s="28" t="str">
        <f>'Project Information'!B22</f>
        <v>Ferguson Avenue over I-35</v>
      </c>
      <c r="C95" s="141">
        <f>Assumptions!$C$42</f>
        <v>2.5</v>
      </c>
      <c r="D95" s="141">
        <v>0</v>
      </c>
      <c r="E95" s="9">
        <f t="shared" si="17"/>
        <v>2.5</v>
      </c>
      <c r="F95" s="115" t="s">
        <v>93</v>
      </c>
      <c r="G95" s="93">
        <f>IF(G$40='Project Information'!$E158,$E95,0)</f>
        <v>0</v>
      </c>
      <c r="H95" s="93">
        <f>IF(H$40='Project Information'!$E158,$E95,0)</f>
        <v>0</v>
      </c>
      <c r="I95" s="93">
        <f>IF(I$40='Project Information'!$E158,$E95,0)</f>
        <v>0</v>
      </c>
      <c r="J95" s="93">
        <f>IF(J$40='Project Information'!$E158,$E95,0)</f>
        <v>0</v>
      </c>
      <c r="K95" s="93">
        <f>IF(K$40='Project Information'!$E158,$E95,0)</f>
        <v>0</v>
      </c>
      <c r="L95" s="93">
        <f>IF(L$40='Project Information'!$E158,$E95,0)</f>
        <v>0</v>
      </c>
      <c r="M95" s="93">
        <f>IF(M$40='Project Information'!$E158,$E95,0)</f>
        <v>0</v>
      </c>
      <c r="N95" s="93">
        <f>IF(N$40='Project Information'!$E158,$E95,0)</f>
        <v>0</v>
      </c>
      <c r="O95" s="93">
        <f>IF(O$40='Project Information'!$E158,$E95,0)</f>
        <v>0</v>
      </c>
      <c r="P95" s="93">
        <f>IF(P$40='Project Information'!$E158,$E95,0)</f>
        <v>0</v>
      </c>
      <c r="Q95" s="93">
        <f>IF(Q$40='Project Information'!$E158,$E95,0)</f>
        <v>0</v>
      </c>
      <c r="R95" s="93">
        <f>IF(R$40='Project Information'!$E158,$E95,0)</f>
        <v>2.5</v>
      </c>
      <c r="S95" s="93">
        <f>IF(S$40='Project Information'!$E158,$E95,0)</f>
        <v>0</v>
      </c>
      <c r="T95" s="93">
        <f>IF(T$40='Project Information'!$E158,$E95,0)</f>
        <v>0</v>
      </c>
      <c r="U95" s="93">
        <f>IF(U$40='Project Information'!$E158,$E95,0)</f>
        <v>0</v>
      </c>
      <c r="V95" s="93">
        <f>IF(V$40='Project Information'!$E158,$E95,0)</f>
        <v>0</v>
      </c>
      <c r="W95" s="93">
        <f>IF(W$40='Project Information'!$E158,$E95,0)</f>
        <v>0</v>
      </c>
      <c r="X95" s="93">
        <f>IF(X$40='Project Information'!$E158,$E95,0)</f>
        <v>0</v>
      </c>
      <c r="Y95" s="93">
        <f>IF(Y$40='Project Information'!$E158,$E95,0)</f>
        <v>0</v>
      </c>
      <c r="Z95" s="93">
        <f>IF(Z$40='Project Information'!$E158,$E95,0)</f>
        <v>0</v>
      </c>
      <c r="AA95" s="93">
        <f>IF(AA$40='Project Information'!$E158,$E95,0)</f>
        <v>0</v>
      </c>
      <c r="AB95" s="93">
        <f>IF(AB$40='Project Information'!$E158,$E95,0)</f>
        <v>0</v>
      </c>
      <c r="AC95" s="93">
        <f>IF(AC$40='Project Information'!$E158,$E95,0)</f>
        <v>0</v>
      </c>
      <c r="AD95" s="93">
        <f>IF(AD$40='Project Information'!$E158,$E95,0)</f>
        <v>0</v>
      </c>
      <c r="AE95" s="93">
        <f>IF(AE$40='Project Information'!$E158,$E95,0)</f>
        <v>0</v>
      </c>
      <c r="AF95" s="54"/>
    </row>
    <row r="96" spans="1:32">
      <c r="A96" s="98">
        <f>'Project Information'!A23</f>
        <v>15149</v>
      </c>
      <c r="B96" s="28" t="str">
        <f>'Project Information'!B23</f>
        <v>Adobe Road over I-35</v>
      </c>
      <c r="C96" s="141">
        <f>Assumptions!$C$42</f>
        <v>2.5</v>
      </c>
      <c r="D96" s="141">
        <v>0</v>
      </c>
      <c r="E96" s="9">
        <f t="shared" si="17"/>
        <v>2.5</v>
      </c>
      <c r="F96" s="115" t="s">
        <v>93</v>
      </c>
      <c r="G96" s="93">
        <f>IF(G$40='Project Information'!$E159,$E96,0)</f>
        <v>0</v>
      </c>
      <c r="H96" s="93">
        <f>IF(H$40='Project Information'!$E159,$E96,0)</f>
        <v>0</v>
      </c>
      <c r="I96" s="93">
        <f>IF(I$40='Project Information'!$E159,$E96,0)</f>
        <v>0</v>
      </c>
      <c r="J96" s="93">
        <f>IF(J$40='Project Information'!$E159,$E96,0)</f>
        <v>0</v>
      </c>
      <c r="K96" s="93">
        <f>IF(K$40='Project Information'!$E159,$E96,0)</f>
        <v>0</v>
      </c>
      <c r="L96" s="93">
        <f>IF(L$40='Project Information'!$E159,$E96,0)</f>
        <v>0</v>
      </c>
      <c r="M96" s="93">
        <f>IF(M$40='Project Information'!$E159,$E96,0)</f>
        <v>0</v>
      </c>
      <c r="N96" s="93">
        <f>IF(N$40='Project Information'!$E159,$E96,0)</f>
        <v>0</v>
      </c>
      <c r="O96" s="93">
        <f>IF(O$40='Project Information'!$E159,$E96,0)</f>
        <v>0</v>
      </c>
      <c r="P96" s="93">
        <f>IF(P$40='Project Information'!$E159,$E96,0)</f>
        <v>0</v>
      </c>
      <c r="Q96" s="93">
        <f>IF(Q$40='Project Information'!$E159,$E96,0)</f>
        <v>0</v>
      </c>
      <c r="R96" s="93">
        <f>IF(R$40='Project Information'!$E159,$E96,0)</f>
        <v>2.5</v>
      </c>
      <c r="S96" s="93">
        <f>IF(S$40='Project Information'!$E159,$E96,0)</f>
        <v>0</v>
      </c>
      <c r="T96" s="93">
        <f>IF(T$40='Project Information'!$E159,$E96,0)</f>
        <v>0</v>
      </c>
      <c r="U96" s="93">
        <f>IF(U$40='Project Information'!$E159,$E96,0)</f>
        <v>0</v>
      </c>
      <c r="V96" s="93">
        <f>IF(V$40='Project Information'!$E159,$E96,0)</f>
        <v>0</v>
      </c>
      <c r="W96" s="93">
        <f>IF(W$40='Project Information'!$E159,$E96,0)</f>
        <v>0</v>
      </c>
      <c r="X96" s="93">
        <f>IF(X$40='Project Information'!$E159,$E96,0)</f>
        <v>0</v>
      </c>
      <c r="Y96" s="93">
        <f>IF(Y$40='Project Information'!$E159,$E96,0)</f>
        <v>0</v>
      </c>
      <c r="Z96" s="93">
        <f>IF(Z$40='Project Information'!$E159,$E96,0)</f>
        <v>0</v>
      </c>
      <c r="AA96" s="93">
        <f>IF(AA$40='Project Information'!$E159,$E96,0)</f>
        <v>0</v>
      </c>
      <c r="AB96" s="93">
        <f>IF(AB$40='Project Information'!$E159,$E96,0)</f>
        <v>0</v>
      </c>
      <c r="AC96" s="93">
        <f>IF(AC$40='Project Information'!$E159,$E96,0)</f>
        <v>0</v>
      </c>
      <c r="AD96" s="93">
        <f>IF(AD$40='Project Information'!$E159,$E96,0)</f>
        <v>0</v>
      </c>
      <c r="AE96" s="93">
        <f>IF(AE$40='Project Information'!$E159,$E96,0)</f>
        <v>0</v>
      </c>
      <c r="AF96" s="54"/>
    </row>
    <row r="97" spans="1:32">
      <c r="A97" s="99" t="s">
        <v>185</v>
      </c>
      <c r="B97" s="28"/>
      <c r="C97" s="142"/>
      <c r="D97" s="142"/>
      <c r="F97" s="115" t="s">
        <v>93</v>
      </c>
      <c r="G97" s="95">
        <f>SUM(G89:G96)</f>
        <v>0</v>
      </c>
      <c r="H97" s="95">
        <f t="shared" ref="H97:AE97" si="18">SUM(H89:H96)</f>
        <v>0</v>
      </c>
      <c r="I97" s="95">
        <f t="shared" si="18"/>
        <v>0</v>
      </c>
      <c r="J97" s="95">
        <f t="shared" si="18"/>
        <v>0</v>
      </c>
      <c r="K97" s="95">
        <f t="shared" si="18"/>
        <v>0</v>
      </c>
      <c r="L97" s="95">
        <f t="shared" si="18"/>
        <v>0</v>
      </c>
      <c r="M97" s="95">
        <f t="shared" si="18"/>
        <v>0</v>
      </c>
      <c r="N97" s="95">
        <f t="shared" si="18"/>
        <v>0</v>
      </c>
      <c r="O97" s="95">
        <f t="shared" si="18"/>
        <v>0</v>
      </c>
      <c r="P97" s="95">
        <f t="shared" si="18"/>
        <v>0</v>
      </c>
      <c r="Q97" s="95">
        <f t="shared" si="18"/>
        <v>0</v>
      </c>
      <c r="R97" s="95">
        <f t="shared" si="18"/>
        <v>20</v>
      </c>
      <c r="S97" s="95">
        <f t="shared" si="18"/>
        <v>0</v>
      </c>
      <c r="T97" s="95">
        <f t="shared" si="18"/>
        <v>0</v>
      </c>
      <c r="U97" s="95">
        <f t="shared" si="18"/>
        <v>0</v>
      </c>
      <c r="V97" s="95">
        <f t="shared" si="18"/>
        <v>0</v>
      </c>
      <c r="W97" s="95">
        <f t="shared" si="18"/>
        <v>0</v>
      </c>
      <c r="X97" s="95">
        <f t="shared" si="18"/>
        <v>0</v>
      </c>
      <c r="Y97" s="95">
        <f t="shared" si="18"/>
        <v>0</v>
      </c>
      <c r="Z97" s="95">
        <f t="shared" si="18"/>
        <v>0</v>
      </c>
      <c r="AA97" s="95">
        <f t="shared" si="18"/>
        <v>0</v>
      </c>
      <c r="AB97" s="95">
        <f t="shared" si="18"/>
        <v>0</v>
      </c>
      <c r="AC97" s="95">
        <f t="shared" si="18"/>
        <v>0</v>
      </c>
      <c r="AD97" s="95">
        <f t="shared" si="18"/>
        <v>0</v>
      </c>
      <c r="AE97" s="95">
        <f t="shared" si="18"/>
        <v>0</v>
      </c>
      <c r="AF97" s="54"/>
    </row>
    <row r="98" spans="1:32">
      <c r="A98" s="97" t="str">
        <f>'Project Information'!A25</f>
        <v>Kay County Bridge Reconstructions</v>
      </c>
      <c r="B98" s="89"/>
      <c r="C98" s="280" t="s">
        <v>189</v>
      </c>
      <c r="D98" s="280" t="s">
        <v>281</v>
      </c>
      <c r="F98" s="85"/>
      <c r="G98" s="2"/>
      <c r="H98" s="2"/>
      <c r="I98" s="2"/>
      <c r="J98" s="2"/>
      <c r="K98" s="2"/>
      <c r="L98" s="2"/>
      <c r="M98" s="2"/>
      <c r="N98" s="2"/>
      <c r="O98" s="2"/>
      <c r="P98" s="2"/>
      <c r="Q98" s="2"/>
      <c r="R98" s="2"/>
      <c r="S98" s="2"/>
      <c r="T98" s="2"/>
      <c r="U98" s="2"/>
      <c r="V98" s="2"/>
      <c r="W98" s="2"/>
      <c r="X98" s="2"/>
      <c r="Y98" s="2"/>
      <c r="Z98" s="2"/>
      <c r="AA98" s="2"/>
      <c r="AB98" s="2"/>
      <c r="AC98" s="2"/>
      <c r="AD98" s="2"/>
      <c r="AE98" s="2"/>
      <c r="AF98" s="54"/>
    </row>
    <row r="99" spans="1:32">
      <c r="A99" s="98">
        <f>'Project Information'!$A$26</f>
        <v>14408</v>
      </c>
      <c r="B99" s="28" t="str">
        <f>'Project Information'!$B$26</f>
        <v>I-35 SB over US 60</v>
      </c>
      <c r="C99" s="141">
        <f>Assumptions!$C$42</f>
        <v>2.5</v>
      </c>
      <c r="D99" s="141">
        <f>Assumptions!$C$42</f>
        <v>2.5</v>
      </c>
      <c r="E99" s="9">
        <f>C99-D99</f>
        <v>0</v>
      </c>
      <c r="F99" s="115" t="s">
        <v>93</v>
      </c>
      <c r="G99" s="93">
        <f>IF(G$40='Project Information'!$E162,$E99,0)</f>
        <v>0</v>
      </c>
      <c r="H99" s="93">
        <f>IF(H$40='Project Information'!$E162,$E99,0)</f>
        <v>0</v>
      </c>
      <c r="I99" s="93">
        <f>IF(I$40='Project Information'!$E162,$E99,0)</f>
        <v>0</v>
      </c>
      <c r="J99" s="93">
        <f>IF(J$40='Project Information'!$E162,$E99,0)</f>
        <v>0</v>
      </c>
      <c r="K99" s="93">
        <f>IF(K$40='Project Information'!$E162,$E99,0)</f>
        <v>0</v>
      </c>
      <c r="L99" s="93">
        <f>IF(L$40='Project Information'!$E162,$E99,0)</f>
        <v>0</v>
      </c>
      <c r="M99" s="93">
        <f>IF(M$40='Project Information'!$E162,$E99,0)</f>
        <v>0</v>
      </c>
      <c r="N99" s="93">
        <f>IF(N$40='Project Information'!$E162,$E99,0)</f>
        <v>0</v>
      </c>
      <c r="O99" s="93">
        <f>IF(O$40='Project Information'!$E162,$E99,0)</f>
        <v>0</v>
      </c>
      <c r="P99" s="93">
        <f>IF(P$40='Project Information'!$E162,$E99,0)</f>
        <v>0</v>
      </c>
      <c r="Q99" s="93">
        <f>IF(Q$40='Project Information'!$E162,$E99,0)</f>
        <v>0</v>
      </c>
      <c r="R99" s="93">
        <f>IF(R$40='Project Information'!$E162,$E99,0)</f>
        <v>0</v>
      </c>
      <c r="S99" s="93">
        <f>IF(S$40='Project Information'!$E162,$E99,0)</f>
        <v>0</v>
      </c>
      <c r="T99" s="93">
        <f>IF(T$40='Project Information'!$E162,$E99,0)</f>
        <v>0</v>
      </c>
      <c r="U99" s="93">
        <f>IF(U$40='Project Information'!$E162,$E99,0)</f>
        <v>0</v>
      </c>
      <c r="V99" s="93">
        <f>IF(V$40='Project Information'!$E162,$E99,0)</f>
        <v>0</v>
      </c>
      <c r="W99" s="93">
        <f>IF(W$40='Project Information'!$E162,$E99,0)</f>
        <v>0</v>
      </c>
      <c r="X99" s="93">
        <f>IF(X$40='Project Information'!$E162,$E99,0)</f>
        <v>0</v>
      </c>
      <c r="Y99" s="93">
        <f>IF(Y$40='Project Information'!$E162,$E99,0)</f>
        <v>0</v>
      </c>
      <c r="Z99" s="93">
        <f>IF(Z$40='Project Information'!$E162,$E99,0)</f>
        <v>0</v>
      </c>
      <c r="AA99" s="93">
        <f>IF(AA$40='Project Information'!$E162,$E99,0)</f>
        <v>0</v>
      </c>
      <c r="AB99" s="93">
        <f>IF(AB$40='Project Information'!$E162,$E99,0)</f>
        <v>0</v>
      </c>
      <c r="AC99" s="93">
        <f>IF(AC$40='Project Information'!$E162,$E99,0)</f>
        <v>0</v>
      </c>
      <c r="AD99" s="93">
        <f>IF(AD$40='Project Information'!$E162,$E99,0)</f>
        <v>0</v>
      </c>
      <c r="AE99" s="93">
        <f>IF(AE$40='Project Information'!$E162,$E99,0)</f>
        <v>0</v>
      </c>
      <c r="AF99" s="54"/>
    </row>
    <row r="100" spans="1:32">
      <c r="A100" s="98">
        <f>'Project Information'!$A$27</f>
        <v>14409</v>
      </c>
      <c r="B100" s="28" t="str">
        <f>'Project Information'!$B$27</f>
        <v>I-35 NB over US 60</v>
      </c>
      <c r="C100" s="141">
        <f>Assumptions!$C$42</f>
        <v>2.5</v>
      </c>
      <c r="D100" s="141">
        <f>Assumptions!$C$42</f>
        <v>2.5</v>
      </c>
      <c r="E100" s="9">
        <f t="shared" ref="E100" si="19">C100-D100</f>
        <v>0</v>
      </c>
      <c r="F100" s="115" t="s">
        <v>93</v>
      </c>
      <c r="G100" s="93">
        <f>IF(G$40='Project Information'!$E163,$E100,0)</f>
        <v>0</v>
      </c>
      <c r="H100" s="93">
        <f>IF(H$40='Project Information'!$E163,$E100,0)</f>
        <v>0</v>
      </c>
      <c r="I100" s="93">
        <f>IF(I$40='Project Information'!$E163,$E100,0)</f>
        <v>0</v>
      </c>
      <c r="J100" s="93">
        <f>IF(J$40='Project Information'!$E163,$E100,0)</f>
        <v>0</v>
      </c>
      <c r="K100" s="93">
        <f>IF(K$40='Project Information'!$E163,$E100,0)</f>
        <v>0</v>
      </c>
      <c r="L100" s="93">
        <f>IF(L$40='Project Information'!$E163,$E100,0)</f>
        <v>0</v>
      </c>
      <c r="M100" s="93">
        <f>IF(M$40='Project Information'!$E163,$E100,0)</f>
        <v>0</v>
      </c>
      <c r="N100" s="93">
        <f>IF(N$40='Project Information'!$E163,$E100,0)</f>
        <v>0</v>
      </c>
      <c r="O100" s="93">
        <f>IF(O$40='Project Information'!$E163,$E100,0)</f>
        <v>0</v>
      </c>
      <c r="P100" s="93">
        <f>IF(P$40='Project Information'!$E163,$E100,0)</f>
        <v>0</v>
      </c>
      <c r="Q100" s="93">
        <f>IF(Q$40='Project Information'!$E163,$E100,0)</f>
        <v>0</v>
      </c>
      <c r="R100" s="93">
        <f>IF(R$40='Project Information'!$E163,$E100,0)</f>
        <v>0</v>
      </c>
      <c r="S100" s="93">
        <f>IF(S$40='Project Information'!$E163,$E100,0)</f>
        <v>0</v>
      </c>
      <c r="T100" s="93">
        <f>IF(T$40='Project Information'!$E163,$E100,0)</f>
        <v>0</v>
      </c>
      <c r="U100" s="93">
        <f>IF(U$40='Project Information'!$E163,$E100,0)</f>
        <v>0</v>
      </c>
      <c r="V100" s="93">
        <f>IF(V$40='Project Information'!$E163,$E100,0)</f>
        <v>0</v>
      </c>
      <c r="W100" s="93">
        <f>IF(W$40='Project Information'!$E163,$E100,0)</f>
        <v>0</v>
      </c>
      <c r="X100" s="93">
        <f>IF(X$40='Project Information'!$E163,$E100,0)</f>
        <v>0</v>
      </c>
      <c r="Y100" s="93">
        <f>IF(Y$40='Project Information'!$E163,$E100,0)</f>
        <v>0</v>
      </c>
      <c r="Z100" s="93">
        <f>IF(Z$40='Project Information'!$E163,$E100,0)</f>
        <v>0</v>
      </c>
      <c r="AA100" s="93">
        <f>IF(AA$40='Project Information'!$E163,$E100,0)</f>
        <v>0</v>
      </c>
      <c r="AB100" s="93">
        <f>IF(AB$40='Project Information'!$E163,$E100,0)</f>
        <v>0</v>
      </c>
      <c r="AC100" s="93">
        <f>IF(AC$40='Project Information'!$E163,$E100,0)</f>
        <v>0</v>
      </c>
      <c r="AD100" s="93">
        <f>IF(AD$40='Project Information'!$E163,$E100,0)</f>
        <v>0</v>
      </c>
      <c r="AE100" s="93">
        <f>IF(AE$40='Project Information'!$E163,$E100,0)</f>
        <v>0</v>
      </c>
      <c r="AF100" s="54"/>
    </row>
    <row r="101" spans="1:32">
      <c r="A101" s="99" t="s">
        <v>185</v>
      </c>
      <c r="B101" s="28"/>
      <c r="C101" s="2"/>
      <c r="D101" s="2"/>
      <c r="F101" s="115" t="s">
        <v>93</v>
      </c>
      <c r="G101" s="95">
        <f>SUM(G99:G100)</f>
        <v>0</v>
      </c>
      <c r="H101" s="95">
        <f t="shared" ref="H101:AE101" si="20">SUM(H99:H100)</f>
        <v>0</v>
      </c>
      <c r="I101" s="95">
        <f t="shared" si="20"/>
        <v>0</v>
      </c>
      <c r="J101" s="95">
        <f t="shared" si="20"/>
        <v>0</v>
      </c>
      <c r="K101" s="95">
        <f t="shared" si="20"/>
        <v>0</v>
      </c>
      <c r="L101" s="95">
        <f t="shared" si="20"/>
        <v>0</v>
      </c>
      <c r="M101" s="95">
        <f t="shared" si="20"/>
        <v>0</v>
      </c>
      <c r="N101" s="95">
        <f t="shared" si="20"/>
        <v>0</v>
      </c>
      <c r="O101" s="95">
        <f t="shared" si="20"/>
        <v>0</v>
      </c>
      <c r="P101" s="95">
        <f t="shared" si="20"/>
        <v>0</v>
      </c>
      <c r="Q101" s="95">
        <f t="shared" si="20"/>
        <v>0</v>
      </c>
      <c r="R101" s="95">
        <f t="shared" si="20"/>
        <v>0</v>
      </c>
      <c r="S101" s="95">
        <f t="shared" si="20"/>
        <v>0</v>
      </c>
      <c r="T101" s="95">
        <f t="shared" si="20"/>
        <v>0</v>
      </c>
      <c r="U101" s="95">
        <f t="shared" si="20"/>
        <v>0</v>
      </c>
      <c r="V101" s="95">
        <f t="shared" si="20"/>
        <v>0</v>
      </c>
      <c r="W101" s="95">
        <f t="shared" si="20"/>
        <v>0</v>
      </c>
      <c r="X101" s="95">
        <f t="shared" si="20"/>
        <v>0</v>
      </c>
      <c r="Y101" s="95">
        <f t="shared" si="20"/>
        <v>0</v>
      </c>
      <c r="Z101" s="95">
        <f t="shared" si="20"/>
        <v>0</v>
      </c>
      <c r="AA101" s="95">
        <f t="shared" si="20"/>
        <v>0</v>
      </c>
      <c r="AB101" s="95">
        <f t="shared" si="20"/>
        <v>0</v>
      </c>
      <c r="AC101" s="95">
        <f t="shared" si="20"/>
        <v>0</v>
      </c>
      <c r="AD101" s="95">
        <f t="shared" si="20"/>
        <v>0</v>
      </c>
      <c r="AE101" s="95">
        <f t="shared" si="20"/>
        <v>0</v>
      </c>
      <c r="AF101" s="54"/>
    </row>
    <row r="102" spans="1:32">
      <c r="A102" s="100" t="s">
        <v>0</v>
      </c>
      <c r="F102" s="115" t="s">
        <v>93</v>
      </c>
      <c r="G102" s="96">
        <f>SUM(G97,G101)</f>
        <v>0</v>
      </c>
      <c r="H102" s="96">
        <f t="shared" ref="H102:AE102" si="21">SUM(H97,H101)</f>
        <v>0</v>
      </c>
      <c r="I102" s="96">
        <f t="shared" si="21"/>
        <v>0</v>
      </c>
      <c r="J102" s="96">
        <f t="shared" si="21"/>
        <v>0</v>
      </c>
      <c r="K102" s="96">
        <f t="shared" si="21"/>
        <v>0</v>
      </c>
      <c r="L102" s="96">
        <f t="shared" si="21"/>
        <v>0</v>
      </c>
      <c r="M102" s="96">
        <f t="shared" si="21"/>
        <v>0</v>
      </c>
      <c r="N102" s="96">
        <f t="shared" si="21"/>
        <v>0</v>
      </c>
      <c r="O102" s="96">
        <f t="shared" si="21"/>
        <v>0</v>
      </c>
      <c r="P102" s="96">
        <f t="shared" si="21"/>
        <v>0</v>
      </c>
      <c r="Q102" s="96">
        <f t="shared" si="21"/>
        <v>0</v>
      </c>
      <c r="R102" s="96">
        <f t="shared" si="21"/>
        <v>20</v>
      </c>
      <c r="S102" s="96">
        <f t="shared" si="21"/>
        <v>0</v>
      </c>
      <c r="T102" s="96">
        <f t="shared" si="21"/>
        <v>0</v>
      </c>
      <c r="U102" s="96">
        <f t="shared" si="21"/>
        <v>0</v>
      </c>
      <c r="V102" s="96">
        <f t="shared" si="21"/>
        <v>0</v>
      </c>
      <c r="W102" s="96">
        <f t="shared" si="21"/>
        <v>0</v>
      </c>
      <c r="X102" s="96">
        <f t="shared" si="21"/>
        <v>0</v>
      </c>
      <c r="Y102" s="96">
        <f t="shared" si="21"/>
        <v>0</v>
      </c>
      <c r="Z102" s="96">
        <f t="shared" si="21"/>
        <v>0</v>
      </c>
      <c r="AA102" s="96">
        <f t="shared" si="21"/>
        <v>0</v>
      </c>
      <c r="AB102" s="96">
        <f t="shared" si="21"/>
        <v>0</v>
      </c>
      <c r="AC102" s="96">
        <f t="shared" si="21"/>
        <v>0</v>
      </c>
      <c r="AD102" s="96">
        <f t="shared" si="21"/>
        <v>0</v>
      </c>
      <c r="AE102" s="96">
        <f t="shared" si="21"/>
        <v>0</v>
      </c>
      <c r="AF102" s="54"/>
    </row>
    <row r="103" spans="1:32">
      <c r="A103" s="100"/>
      <c r="G103" s="96"/>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54"/>
    </row>
    <row r="104" spans="1:32" ht="15.75">
      <c r="A104" s="169" t="s">
        <v>154</v>
      </c>
      <c r="B104" s="91"/>
      <c r="C104" s="91"/>
      <c r="D104" s="91"/>
      <c r="E104" s="91"/>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row>
    <row r="105" spans="1:32" s="11" customFormat="1">
      <c r="A105" s="183"/>
      <c r="G105" s="154"/>
      <c r="H105" s="154"/>
      <c r="I105" s="154"/>
      <c r="J105" s="154"/>
      <c r="K105" s="154"/>
      <c r="L105" s="154"/>
      <c r="M105" s="154"/>
      <c r="N105" s="154"/>
      <c r="O105" s="154"/>
      <c r="P105" s="154"/>
      <c r="Q105" s="154"/>
      <c r="R105" s="154"/>
      <c r="S105" s="154"/>
      <c r="T105" s="154"/>
      <c r="U105" s="154"/>
      <c r="V105" s="154"/>
      <c r="W105" s="154"/>
      <c r="X105" s="154"/>
      <c r="Y105" s="154"/>
      <c r="Z105" s="154"/>
      <c r="AA105" s="154"/>
      <c r="AB105" s="154"/>
      <c r="AC105" s="154"/>
      <c r="AD105" s="154"/>
      <c r="AE105" s="154"/>
      <c r="AF105" s="154"/>
    </row>
    <row r="106" spans="1:32">
      <c r="A106" s="29" t="s">
        <v>77</v>
      </c>
      <c r="B106" s="4" t="s">
        <v>78</v>
      </c>
      <c r="C106" s="301" t="s">
        <v>211</v>
      </c>
      <c r="D106" s="301"/>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row>
    <row r="107" spans="1:32">
      <c r="A107" s="29"/>
      <c r="B107" s="4"/>
      <c r="C107" s="253" t="s">
        <v>207</v>
      </c>
      <c r="D107" s="253" t="s">
        <v>210</v>
      </c>
      <c r="E107" s="253" t="s">
        <v>208</v>
      </c>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row>
    <row r="108" spans="1:32">
      <c r="A108" s="97" t="str">
        <f>'Project Information'!A35</f>
        <v>Kay County Bridge Raises</v>
      </c>
      <c r="B108" s="89"/>
      <c r="C108" s="38" t="s">
        <v>209</v>
      </c>
      <c r="D108" s="38" t="s">
        <v>209</v>
      </c>
      <c r="E108" s="38" t="s">
        <v>209</v>
      </c>
      <c r="G108" s="26"/>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row>
    <row r="109" spans="1:32">
      <c r="A109" s="98">
        <f>'Project Information'!A36</f>
        <v>14155</v>
      </c>
      <c r="B109" s="28" t="str">
        <f>'Project Information'!B36</f>
        <v>Indian Road over I-35</v>
      </c>
      <c r="C109" s="141">
        <v>8.6</v>
      </c>
      <c r="D109" s="141">
        <v>13.2</v>
      </c>
      <c r="E109" s="9">
        <f>D109-C109</f>
        <v>4.5999999999999996</v>
      </c>
      <c r="F109" s="83" t="s">
        <v>209</v>
      </c>
      <c r="G109" s="93">
        <f>IF(G89&gt;0,$E109,0)</f>
        <v>0</v>
      </c>
      <c r="H109" s="93">
        <f t="shared" ref="H109:AE116" si="22">IF(H89&gt;0,$E109,0)</f>
        <v>0</v>
      </c>
      <c r="I109" s="93">
        <f t="shared" si="22"/>
        <v>0</v>
      </c>
      <c r="J109" s="93">
        <f t="shared" si="22"/>
        <v>0</v>
      </c>
      <c r="K109" s="93">
        <f t="shared" si="22"/>
        <v>0</v>
      </c>
      <c r="L109" s="93">
        <f t="shared" si="22"/>
        <v>0</v>
      </c>
      <c r="M109" s="93">
        <f t="shared" si="22"/>
        <v>0</v>
      </c>
      <c r="N109" s="93">
        <f t="shared" si="22"/>
        <v>0</v>
      </c>
      <c r="O109" s="93">
        <f t="shared" si="22"/>
        <v>0</v>
      </c>
      <c r="P109" s="93">
        <f t="shared" si="22"/>
        <v>0</v>
      </c>
      <c r="Q109" s="93">
        <f t="shared" si="22"/>
        <v>0</v>
      </c>
      <c r="R109" s="93">
        <f t="shared" si="22"/>
        <v>4.5999999999999996</v>
      </c>
      <c r="S109" s="93">
        <f t="shared" si="22"/>
        <v>0</v>
      </c>
      <c r="T109" s="93">
        <f t="shared" si="22"/>
        <v>0</v>
      </c>
      <c r="U109" s="93">
        <f t="shared" si="22"/>
        <v>0</v>
      </c>
      <c r="V109" s="93">
        <f t="shared" si="22"/>
        <v>0</v>
      </c>
      <c r="W109" s="93">
        <f t="shared" si="22"/>
        <v>0</v>
      </c>
      <c r="X109" s="93">
        <f t="shared" si="22"/>
        <v>0</v>
      </c>
      <c r="Y109" s="93">
        <f t="shared" si="22"/>
        <v>0</v>
      </c>
      <c r="Z109" s="93">
        <f t="shared" si="22"/>
        <v>0</v>
      </c>
      <c r="AA109" s="93">
        <f t="shared" si="22"/>
        <v>0</v>
      </c>
      <c r="AB109" s="93">
        <f t="shared" si="22"/>
        <v>0</v>
      </c>
      <c r="AC109" s="93">
        <f t="shared" si="22"/>
        <v>0</v>
      </c>
      <c r="AD109" s="93">
        <f t="shared" si="22"/>
        <v>0</v>
      </c>
      <c r="AE109" s="93">
        <f t="shared" si="22"/>
        <v>0</v>
      </c>
      <c r="AF109" s="93"/>
    </row>
    <row r="110" spans="1:32">
      <c r="A110" s="98">
        <f>'Project Information'!A37</f>
        <v>14429</v>
      </c>
      <c r="B110" s="28" t="str">
        <f>'Project Information'!B37</f>
        <v>North Avenue over I-35</v>
      </c>
      <c r="C110" s="141">
        <v>11.6</v>
      </c>
      <c r="D110" s="141">
        <v>18.5</v>
      </c>
      <c r="E110" s="9">
        <f t="shared" ref="E110:E116" si="23">D110-C110</f>
        <v>6.9</v>
      </c>
      <c r="F110" s="83" t="s">
        <v>209</v>
      </c>
      <c r="G110" s="93">
        <f t="shared" ref="G110:V116" si="24">IF(G90&gt;0,$E110,0)</f>
        <v>0</v>
      </c>
      <c r="H110" s="93">
        <f t="shared" si="24"/>
        <v>0</v>
      </c>
      <c r="I110" s="93">
        <f t="shared" si="24"/>
        <v>0</v>
      </c>
      <c r="J110" s="93">
        <f t="shared" si="24"/>
        <v>0</v>
      </c>
      <c r="K110" s="93">
        <f t="shared" si="24"/>
        <v>0</v>
      </c>
      <c r="L110" s="93">
        <f t="shared" si="24"/>
        <v>0</v>
      </c>
      <c r="M110" s="93">
        <f t="shared" si="24"/>
        <v>0</v>
      </c>
      <c r="N110" s="93">
        <f t="shared" si="24"/>
        <v>0</v>
      </c>
      <c r="O110" s="93">
        <f t="shared" si="24"/>
        <v>0</v>
      </c>
      <c r="P110" s="93">
        <f t="shared" si="24"/>
        <v>0</v>
      </c>
      <c r="Q110" s="93">
        <f t="shared" si="24"/>
        <v>0</v>
      </c>
      <c r="R110" s="93">
        <f t="shared" si="24"/>
        <v>6.9</v>
      </c>
      <c r="S110" s="93">
        <f t="shared" si="24"/>
        <v>0</v>
      </c>
      <c r="T110" s="93">
        <f t="shared" si="24"/>
        <v>0</v>
      </c>
      <c r="U110" s="93">
        <f t="shared" si="24"/>
        <v>0</v>
      </c>
      <c r="V110" s="93">
        <f t="shared" si="24"/>
        <v>0</v>
      </c>
      <c r="W110" s="93">
        <f t="shared" si="22"/>
        <v>0</v>
      </c>
      <c r="X110" s="93">
        <f t="shared" si="22"/>
        <v>0</v>
      </c>
      <c r="Y110" s="93">
        <f t="shared" si="22"/>
        <v>0</v>
      </c>
      <c r="Z110" s="93">
        <f t="shared" si="22"/>
        <v>0</v>
      </c>
      <c r="AA110" s="93">
        <f t="shared" si="22"/>
        <v>0</v>
      </c>
      <c r="AB110" s="93">
        <f t="shared" si="22"/>
        <v>0</v>
      </c>
      <c r="AC110" s="93">
        <f t="shared" si="22"/>
        <v>0</v>
      </c>
      <c r="AD110" s="93">
        <f t="shared" si="22"/>
        <v>0</v>
      </c>
      <c r="AE110" s="93">
        <f t="shared" si="22"/>
        <v>0</v>
      </c>
      <c r="AF110" s="54"/>
    </row>
    <row r="111" spans="1:32">
      <c r="A111" s="98">
        <f>'Project Information'!A38</f>
        <v>14435</v>
      </c>
      <c r="B111" s="28" t="str">
        <f>'Project Information'!B38</f>
        <v>Highland Avenue over I-35</v>
      </c>
      <c r="C111" s="141">
        <v>8.6</v>
      </c>
      <c r="D111" s="141">
        <v>16.100000000000001</v>
      </c>
      <c r="E111" s="9">
        <f t="shared" si="23"/>
        <v>7.5000000000000018</v>
      </c>
      <c r="F111" s="83" t="s">
        <v>209</v>
      </c>
      <c r="G111" s="93">
        <f t="shared" si="24"/>
        <v>0</v>
      </c>
      <c r="H111" s="93">
        <f t="shared" si="22"/>
        <v>0</v>
      </c>
      <c r="I111" s="93">
        <f t="shared" si="22"/>
        <v>0</v>
      </c>
      <c r="J111" s="93">
        <f t="shared" si="22"/>
        <v>0</v>
      </c>
      <c r="K111" s="93">
        <f t="shared" si="22"/>
        <v>0</v>
      </c>
      <c r="L111" s="93">
        <f t="shared" si="22"/>
        <v>0</v>
      </c>
      <c r="M111" s="93">
        <f t="shared" si="22"/>
        <v>0</v>
      </c>
      <c r="N111" s="93">
        <f t="shared" si="22"/>
        <v>0</v>
      </c>
      <c r="O111" s="93">
        <f t="shared" si="22"/>
        <v>0</v>
      </c>
      <c r="P111" s="93">
        <f t="shared" si="22"/>
        <v>0</v>
      </c>
      <c r="Q111" s="93">
        <f t="shared" si="22"/>
        <v>0</v>
      </c>
      <c r="R111" s="93">
        <f t="shared" si="22"/>
        <v>7.5000000000000018</v>
      </c>
      <c r="S111" s="93">
        <f t="shared" si="22"/>
        <v>0</v>
      </c>
      <c r="T111" s="93">
        <f t="shared" si="22"/>
        <v>0</v>
      </c>
      <c r="U111" s="93">
        <f t="shared" si="22"/>
        <v>0</v>
      </c>
      <c r="V111" s="93">
        <f t="shared" si="22"/>
        <v>0</v>
      </c>
      <c r="W111" s="93">
        <f t="shared" si="22"/>
        <v>0</v>
      </c>
      <c r="X111" s="93">
        <f t="shared" si="22"/>
        <v>0</v>
      </c>
      <c r="Y111" s="93">
        <f t="shared" si="22"/>
        <v>0</v>
      </c>
      <c r="Z111" s="93">
        <f t="shared" si="22"/>
        <v>0</v>
      </c>
      <c r="AA111" s="93">
        <f t="shared" si="22"/>
        <v>0</v>
      </c>
      <c r="AB111" s="93">
        <f t="shared" si="22"/>
        <v>0</v>
      </c>
      <c r="AC111" s="93">
        <f t="shared" si="22"/>
        <v>0</v>
      </c>
      <c r="AD111" s="93">
        <f t="shared" si="22"/>
        <v>0</v>
      </c>
      <c r="AE111" s="93">
        <f t="shared" si="22"/>
        <v>0</v>
      </c>
      <c r="AF111" s="54"/>
    </row>
    <row r="112" spans="1:32">
      <c r="A112" s="98">
        <f>'Project Information'!A39</f>
        <v>14437</v>
      </c>
      <c r="B112" s="28" t="str">
        <f>'Project Information'!B39</f>
        <v>Hartford Avenue over I-35</v>
      </c>
      <c r="C112" s="141">
        <v>8.6</v>
      </c>
      <c r="D112" s="141">
        <v>16.100000000000001</v>
      </c>
      <c r="E112" s="9">
        <f t="shared" si="23"/>
        <v>7.5000000000000018</v>
      </c>
      <c r="F112" s="83" t="s">
        <v>209</v>
      </c>
      <c r="G112" s="93">
        <f t="shared" si="24"/>
        <v>0</v>
      </c>
      <c r="H112" s="93">
        <f t="shared" si="22"/>
        <v>0</v>
      </c>
      <c r="I112" s="93">
        <f t="shared" si="22"/>
        <v>0</v>
      </c>
      <c r="J112" s="93">
        <f t="shared" si="22"/>
        <v>0</v>
      </c>
      <c r="K112" s="93">
        <f t="shared" si="22"/>
        <v>0</v>
      </c>
      <c r="L112" s="93">
        <f t="shared" si="22"/>
        <v>0</v>
      </c>
      <c r="M112" s="93">
        <f t="shared" si="22"/>
        <v>0</v>
      </c>
      <c r="N112" s="93">
        <f t="shared" si="22"/>
        <v>0</v>
      </c>
      <c r="O112" s="93">
        <f t="shared" si="22"/>
        <v>0</v>
      </c>
      <c r="P112" s="93">
        <f t="shared" si="22"/>
        <v>0</v>
      </c>
      <c r="Q112" s="93">
        <f t="shared" si="22"/>
        <v>0</v>
      </c>
      <c r="R112" s="93">
        <f t="shared" si="22"/>
        <v>7.5000000000000018</v>
      </c>
      <c r="S112" s="93">
        <f t="shared" si="22"/>
        <v>0</v>
      </c>
      <c r="T112" s="93">
        <f t="shared" si="22"/>
        <v>0</v>
      </c>
      <c r="U112" s="93">
        <f t="shared" si="22"/>
        <v>0</v>
      </c>
      <c r="V112" s="93">
        <f t="shared" si="22"/>
        <v>0</v>
      </c>
      <c r="W112" s="93">
        <f t="shared" si="22"/>
        <v>0</v>
      </c>
      <c r="X112" s="93">
        <f t="shared" si="22"/>
        <v>0</v>
      </c>
      <c r="Y112" s="93">
        <f t="shared" si="22"/>
        <v>0</v>
      </c>
      <c r="Z112" s="93">
        <f t="shared" si="22"/>
        <v>0</v>
      </c>
      <c r="AA112" s="93">
        <f t="shared" si="22"/>
        <v>0</v>
      </c>
      <c r="AB112" s="93">
        <f t="shared" si="22"/>
        <v>0</v>
      </c>
      <c r="AC112" s="93">
        <f t="shared" si="22"/>
        <v>0</v>
      </c>
      <c r="AD112" s="93">
        <f t="shared" si="22"/>
        <v>0</v>
      </c>
      <c r="AE112" s="93">
        <f t="shared" si="22"/>
        <v>0</v>
      </c>
      <c r="AF112" s="54"/>
    </row>
    <row r="113" spans="1:32">
      <c r="A113" s="98">
        <f>'Project Information'!A40</f>
        <v>15145</v>
      </c>
      <c r="B113" s="28" t="str">
        <f>'Project Information'!B40</f>
        <v>Coleman Road over I-35</v>
      </c>
      <c r="C113" s="141">
        <v>8.6</v>
      </c>
      <c r="D113" s="141">
        <v>16.100000000000001</v>
      </c>
      <c r="E113" s="9">
        <f t="shared" si="23"/>
        <v>7.5000000000000018</v>
      </c>
      <c r="F113" s="83" t="s">
        <v>209</v>
      </c>
      <c r="G113" s="93">
        <f t="shared" si="24"/>
        <v>0</v>
      </c>
      <c r="H113" s="93">
        <f t="shared" si="22"/>
        <v>0</v>
      </c>
      <c r="I113" s="93">
        <f t="shared" si="22"/>
        <v>0</v>
      </c>
      <c r="J113" s="93">
        <f t="shared" si="22"/>
        <v>0</v>
      </c>
      <c r="K113" s="93">
        <f t="shared" si="22"/>
        <v>0</v>
      </c>
      <c r="L113" s="93">
        <f t="shared" si="22"/>
        <v>0</v>
      </c>
      <c r="M113" s="93">
        <f t="shared" si="22"/>
        <v>0</v>
      </c>
      <c r="N113" s="93">
        <f t="shared" si="22"/>
        <v>0</v>
      </c>
      <c r="O113" s="93">
        <f t="shared" si="22"/>
        <v>0</v>
      </c>
      <c r="P113" s="93">
        <f t="shared" si="22"/>
        <v>0</v>
      </c>
      <c r="Q113" s="93">
        <f t="shared" si="22"/>
        <v>0</v>
      </c>
      <c r="R113" s="93">
        <f t="shared" si="22"/>
        <v>7.5000000000000018</v>
      </c>
      <c r="S113" s="93">
        <f t="shared" si="22"/>
        <v>0</v>
      </c>
      <c r="T113" s="93">
        <f t="shared" si="22"/>
        <v>0</v>
      </c>
      <c r="U113" s="93">
        <f t="shared" si="22"/>
        <v>0</v>
      </c>
      <c r="V113" s="93">
        <f t="shared" si="22"/>
        <v>0</v>
      </c>
      <c r="W113" s="93">
        <f t="shared" si="22"/>
        <v>0</v>
      </c>
      <c r="X113" s="93">
        <f t="shared" si="22"/>
        <v>0</v>
      </c>
      <c r="Y113" s="93">
        <f t="shared" si="22"/>
        <v>0</v>
      </c>
      <c r="Z113" s="93">
        <f t="shared" si="22"/>
        <v>0</v>
      </c>
      <c r="AA113" s="93">
        <f t="shared" si="22"/>
        <v>0</v>
      </c>
      <c r="AB113" s="93">
        <f t="shared" si="22"/>
        <v>0</v>
      </c>
      <c r="AC113" s="93">
        <f t="shared" si="22"/>
        <v>0</v>
      </c>
      <c r="AD113" s="93">
        <f t="shared" si="22"/>
        <v>0</v>
      </c>
      <c r="AE113" s="93">
        <f t="shared" si="22"/>
        <v>0</v>
      </c>
      <c r="AF113" s="54"/>
    </row>
    <row r="114" spans="1:32">
      <c r="A114" s="98">
        <f>'Project Information'!A41</f>
        <v>15146</v>
      </c>
      <c r="B114" s="28" t="str">
        <f>'Project Information'!B41</f>
        <v>Chrysler Avenue over I-35</v>
      </c>
      <c r="C114" s="141">
        <v>8.6</v>
      </c>
      <c r="D114" s="141">
        <v>16.100000000000001</v>
      </c>
      <c r="E114" s="9">
        <f t="shared" si="23"/>
        <v>7.5000000000000018</v>
      </c>
      <c r="F114" s="83" t="s">
        <v>209</v>
      </c>
      <c r="G114" s="93">
        <f t="shared" si="24"/>
        <v>0</v>
      </c>
      <c r="H114" s="93">
        <f t="shared" si="22"/>
        <v>0</v>
      </c>
      <c r="I114" s="93">
        <f t="shared" si="22"/>
        <v>0</v>
      </c>
      <c r="J114" s="93">
        <f t="shared" si="22"/>
        <v>0</v>
      </c>
      <c r="K114" s="93">
        <f t="shared" si="22"/>
        <v>0</v>
      </c>
      <c r="L114" s="93">
        <f t="shared" si="22"/>
        <v>0</v>
      </c>
      <c r="M114" s="93">
        <f t="shared" si="22"/>
        <v>0</v>
      </c>
      <c r="N114" s="93">
        <f t="shared" si="22"/>
        <v>0</v>
      </c>
      <c r="O114" s="93">
        <f t="shared" si="22"/>
        <v>0</v>
      </c>
      <c r="P114" s="93">
        <f t="shared" si="22"/>
        <v>0</v>
      </c>
      <c r="Q114" s="93">
        <f t="shared" si="22"/>
        <v>0</v>
      </c>
      <c r="R114" s="93">
        <f t="shared" si="22"/>
        <v>7.5000000000000018</v>
      </c>
      <c r="S114" s="93">
        <f t="shared" si="22"/>
        <v>0</v>
      </c>
      <c r="T114" s="93">
        <f t="shared" si="22"/>
        <v>0</v>
      </c>
      <c r="U114" s="93">
        <f t="shared" si="22"/>
        <v>0</v>
      </c>
      <c r="V114" s="93">
        <f t="shared" si="22"/>
        <v>0</v>
      </c>
      <c r="W114" s="93">
        <f t="shared" si="22"/>
        <v>0</v>
      </c>
      <c r="X114" s="93">
        <f t="shared" si="22"/>
        <v>0</v>
      </c>
      <c r="Y114" s="93">
        <f t="shared" si="22"/>
        <v>0</v>
      </c>
      <c r="Z114" s="93">
        <f t="shared" si="22"/>
        <v>0</v>
      </c>
      <c r="AA114" s="93">
        <f t="shared" si="22"/>
        <v>0</v>
      </c>
      <c r="AB114" s="93">
        <f t="shared" si="22"/>
        <v>0</v>
      </c>
      <c r="AC114" s="93">
        <f t="shared" si="22"/>
        <v>0</v>
      </c>
      <c r="AD114" s="93">
        <f t="shared" si="22"/>
        <v>0</v>
      </c>
      <c r="AE114" s="93">
        <f t="shared" si="22"/>
        <v>0</v>
      </c>
      <c r="AF114" s="54"/>
    </row>
    <row r="115" spans="1:32">
      <c r="A115" s="98">
        <f>'Project Information'!A42</f>
        <v>15147</v>
      </c>
      <c r="B115" s="28" t="str">
        <f>'Project Information'!B42</f>
        <v>Ferguson Avenue over I-35</v>
      </c>
      <c r="C115" s="141">
        <v>8.6</v>
      </c>
      <c r="D115" s="141">
        <v>16.100000000000001</v>
      </c>
      <c r="E115" s="9">
        <f t="shared" si="23"/>
        <v>7.5000000000000018</v>
      </c>
      <c r="F115" s="83" t="s">
        <v>209</v>
      </c>
      <c r="G115" s="93">
        <f t="shared" si="24"/>
        <v>0</v>
      </c>
      <c r="H115" s="93">
        <f t="shared" si="22"/>
        <v>0</v>
      </c>
      <c r="I115" s="93">
        <f t="shared" si="22"/>
        <v>0</v>
      </c>
      <c r="J115" s="93">
        <f t="shared" si="22"/>
        <v>0</v>
      </c>
      <c r="K115" s="93">
        <f t="shared" si="22"/>
        <v>0</v>
      </c>
      <c r="L115" s="93">
        <f t="shared" si="22"/>
        <v>0</v>
      </c>
      <c r="M115" s="93">
        <f t="shared" si="22"/>
        <v>0</v>
      </c>
      <c r="N115" s="93">
        <f t="shared" si="22"/>
        <v>0</v>
      </c>
      <c r="O115" s="93">
        <f t="shared" si="22"/>
        <v>0</v>
      </c>
      <c r="P115" s="93">
        <f t="shared" si="22"/>
        <v>0</v>
      </c>
      <c r="Q115" s="93">
        <f t="shared" si="22"/>
        <v>0</v>
      </c>
      <c r="R115" s="93">
        <f t="shared" si="22"/>
        <v>7.5000000000000018</v>
      </c>
      <c r="S115" s="93">
        <f t="shared" si="22"/>
        <v>0</v>
      </c>
      <c r="T115" s="93">
        <f t="shared" si="22"/>
        <v>0</v>
      </c>
      <c r="U115" s="93">
        <f t="shared" si="22"/>
        <v>0</v>
      </c>
      <c r="V115" s="93">
        <f t="shared" si="22"/>
        <v>0</v>
      </c>
      <c r="W115" s="93">
        <f t="shared" si="22"/>
        <v>0</v>
      </c>
      <c r="X115" s="93">
        <f t="shared" si="22"/>
        <v>0</v>
      </c>
      <c r="Y115" s="93">
        <f t="shared" si="22"/>
        <v>0</v>
      </c>
      <c r="Z115" s="93">
        <f t="shared" si="22"/>
        <v>0</v>
      </c>
      <c r="AA115" s="93">
        <f t="shared" si="22"/>
        <v>0</v>
      </c>
      <c r="AB115" s="93">
        <f t="shared" si="22"/>
        <v>0</v>
      </c>
      <c r="AC115" s="93">
        <f t="shared" si="22"/>
        <v>0</v>
      </c>
      <c r="AD115" s="93">
        <f t="shared" si="22"/>
        <v>0</v>
      </c>
      <c r="AE115" s="93">
        <f t="shared" si="22"/>
        <v>0</v>
      </c>
      <c r="AF115" s="54"/>
    </row>
    <row r="116" spans="1:32">
      <c r="A116" s="98">
        <f>'Project Information'!A43</f>
        <v>15149</v>
      </c>
      <c r="B116" s="28" t="str">
        <f>'Project Information'!B43</f>
        <v>Adobe Road over I-35</v>
      </c>
      <c r="C116" s="141">
        <v>9.6</v>
      </c>
      <c r="D116" s="141">
        <v>14.3</v>
      </c>
      <c r="E116" s="9">
        <f t="shared" si="23"/>
        <v>4.7000000000000011</v>
      </c>
      <c r="F116" s="83" t="s">
        <v>209</v>
      </c>
      <c r="G116" s="93">
        <f t="shared" si="24"/>
        <v>0</v>
      </c>
      <c r="H116" s="93">
        <f t="shared" si="22"/>
        <v>0</v>
      </c>
      <c r="I116" s="93">
        <f t="shared" si="22"/>
        <v>0</v>
      </c>
      <c r="J116" s="93">
        <f t="shared" si="22"/>
        <v>0</v>
      </c>
      <c r="K116" s="93">
        <f t="shared" si="22"/>
        <v>0</v>
      </c>
      <c r="L116" s="93">
        <f t="shared" si="22"/>
        <v>0</v>
      </c>
      <c r="M116" s="93">
        <f t="shared" si="22"/>
        <v>0</v>
      </c>
      <c r="N116" s="93">
        <f t="shared" si="22"/>
        <v>0</v>
      </c>
      <c r="O116" s="93">
        <f t="shared" si="22"/>
        <v>0</v>
      </c>
      <c r="P116" s="93">
        <f t="shared" si="22"/>
        <v>0</v>
      </c>
      <c r="Q116" s="93">
        <f t="shared" si="22"/>
        <v>0</v>
      </c>
      <c r="R116" s="93">
        <f t="shared" si="22"/>
        <v>4.7000000000000011</v>
      </c>
      <c r="S116" s="93">
        <f t="shared" si="22"/>
        <v>0</v>
      </c>
      <c r="T116" s="93">
        <f t="shared" si="22"/>
        <v>0</v>
      </c>
      <c r="U116" s="93">
        <f t="shared" si="22"/>
        <v>0</v>
      </c>
      <c r="V116" s="93">
        <f t="shared" si="22"/>
        <v>0</v>
      </c>
      <c r="W116" s="93">
        <f t="shared" si="22"/>
        <v>0</v>
      </c>
      <c r="X116" s="93">
        <f t="shared" si="22"/>
        <v>0</v>
      </c>
      <c r="Y116" s="93">
        <f t="shared" si="22"/>
        <v>0</v>
      </c>
      <c r="Z116" s="93">
        <f t="shared" si="22"/>
        <v>0</v>
      </c>
      <c r="AA116" s="93">
        <f t="shared" si="22"/>
        <v>0</v>
      </c>
      <c r="AB116" s="93">
        <f t="shared" si="22"/>
        <v>0</v>
      </c>
      <c r="AC116" s="93">
        <f t="shared" si="22"/>
        <v>0</v>
      </c>
      <c r="AD116" s="93">
        <f t="shared" si="22"/>
        <v>0</v>
      </c>
      <c r="AE116" s="93">
        <f t="shared" si="22"/>
        <v>0</v>
      </c>
      <c r="AF116" s="54"/>
    </row>
    <row r="117" spans="1:32">
      <c r="A117" s="99" t="s">
        <v>185</v>
      </c>
      <c r="B117" s="28"/>
      <c r="C117" s="142"/>
      <c r="D117" s="142"/>
      <c r="F117" s="83" t="s">
        <v>209</v>
      </c>
      <c r="G117" s="95">
        <f>SUM(G109:G116)</f>
        <v>0</v>
      </c>
      <c r="H117" s="95">
        <f t="shared" ref="H117:AE117" si="25">SUM(H109:H116)</f>
        <v>0</v>
      </c>
      <c r="I117" s="95">
        <f t="shared" si="25"/>
        <v>0</v>
      </c>
      <c r="J117" s="95">
        <f t="shared" si="25"/>
        <v>0</v>
      </c>
      <c r="K117" s="95">
        <f t="shared" si="25"/>
        <v>0</v>
      </c>
      <c r="L117" s="95">
        <f t="shared" si="25"/>
        <v>0</v>
      </c>
      <c r="M117" s="95">
        <f t="shared" si="25"/>
        <v>0</v>
      </c>
      <c r="N117" s="95">
        <f t="shared" si="25"/>
        <v>0</v>
      </c>
      <c r="O117" s="95">
        <f t="shared" si="25"/>
        <v>0</v>
      </c>
      <c r="P117" s="95">
        <f t="shared" si="25"/>
        <v>0</v>
      </c>
      <c r="Q117" s="95">
        <f t="shared" si="25"/>
        <v>0</v>
      </c>
      <c r="R117" s="95">
        <f t="shared" si="25"/>
        <v>53.7</v>
      </c>
      <c r="S117" s="95">
        <f t="shared" si="25"/>
        <v>0</v>
      </c>
      <c r="T117" s="95">
        <f t="shared" si="25"/>
        <v>0</v>
      </c>
      <c r="U117" s="95">
        <f t="shared" si="25"/>
        <v>0</v>
      </c>
      <c r="V117" s="95">
        <f t="shared" si="25"/>
        <v>0</v>
      </c>
      <c r="W117" s="95">
        <f t="shared" si="25"/>
        <v>0</v>
      </c>
      <c r="X117" s="95">
        <f t="shared" si="25"/>
        <v>0</v>
      </c>
      <c r="Y117" s="95">
        <f t="shared" si="25"/>
        <v>0</v>
      </c>
      <c r="Z117" s="95">
        <f t="shared" si="25"/>
        <v>0</v>
      </c>
      <c r="AA117" s="95">
        <f t="shared" si="25"/>
        <v>0</v>
      </c>
      <c r="AB117" s="95">
        <f t="shared" si="25"/>
        <v>0</v>
      </c>
      <c r="AC117" s="95">
        <f t="shared" si="25"/>
        <v>0</v>
      </c>
      <c r="AD117" s="95">
        <f t="shared" si="25"/>
        <v>0</v>
      </c>
      <c r="AE117" s="95">
        <f t="shared" si="25"/>
        <v>0</v>
      </c>
      <c r="AF117" s="54"/>
    </row>
    <row r="118" spans="1:32">
      <c r="A118" s="97" t="str">
        <f>A98</f>
        <v>Kay County Bridge Reconstructions</v>
      </c>
      <c r="B118" s="89"/>
      <c r="C118" s="142"/>
      <c r="D118" s="142"/>
      <c r="F118" s="83"/>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54"/>
    </row>
    <row r="119" spans="1:32">
      <c r="A119" s="98">
        <f>'Project Information'!$A$26</f>
        <v>14408</v>
      </c>
      <c r="B119" s="28" t="str">
        <f>'Project Information'!$B$26</f>
        <v>I-35 SB over US 60</v>
      </c>
      <c r="C119" s="141">
        <v>0.2</v>
      </c>
      <c r="D119" s="141">
        <v>6.5</v>
      </c>
      <c r="E119" s="9">
        <f t="shared" ref="E119:E120" si="26">D119-C119</f>
        <v>6.3</v>
      </c>
      <c r="F119" s="83" t="s">
        <v>209</v>
      </c>
      <c r="G119" s="93">
        <f>IF(G99&gt;0,$E119,0)</f>
        <v>0</v>
      </c>
      <c r="H119" s="93">
        <f t="shared" ref="H119:AE119" si="27">IF(H99&gt;0,$E119,0)</f>
        <v>0</v>
      </c>
      <c r="I119" s="93">
        <f t="shared" si="27"/>
        <v>0</v>
      </c>
      <c r="J119" s="93">
        <f t="shared" si="27"/>
        <v>0</v>
      </c>
      <c r="K119" s="93">
        <f t="shared" si="27"/>
        <v>0</v>
      </c>
      <c r="L119" s="93">
        <f t="shared" si="27"/>
        <v>0</v>
      </c>
      <c r="M119" s="93">
        <f t="shared" si="27"/>
        <v>0</v>
      </c>
      <c r="N119" s="93">
        <f t="shared" si="27"/>
        <v>0</v>
      </c>
      <c r="O119" s="93">
        <f t="shared" si="27"/>
        <v>0</v>
      </c>
      <c r="P119" s="93">
        <f t="shared" si="27"/>
        <v>0</v>
      </c>
      <c r="Q119" s="93">
        <f t="shared" si="27"/>
        <v>0</v>
      </c>
      <c r="R119" s="93">
        <f t="shared" si="27"/>
        <v>0</v>
      </c>
      <c r="S119" s="93">
        <f t="shared" si="27"/>
        <v>0</v>
      </c>
      <c r="T119" s="93">
        <f t="shared" si="27"/>
        <v>0</v>
      </c>
      <c r="U119" s="93">
        <f t="shared" si="27"/>
        <v>0</v>
      </c>
      <c r="V119" s="93">
        <f t="shared" si="27"/>
        <v>0</v>
      </c>
      <c r="W119" s="93">
        <f t="shared" si="27"/>
        <v>0</v>
      </c>
      <c r="X119" s="93">
        <f t="shared" si="27"/>
        <v>0</v>
      </c>
      <c r="Y119" s="93">
        <f t="shared" si="27"/>
        <v>0</v>
      </c>
      <c r="Z119" s="93">
        <f t="shared" si="27"/>
        <v>0</v>
      </c>
      <c r="AA119" s="93">
        <f t="shared" si="27"/>
        <v>0</v>
      </c>
      <c r="AB119" s="93">
        <f t="shared" si="27"/>
        <v>0</v>
      </c>
      <c r="AC119" s="93">
        <f t="shared" si="27"/>
        <v>0</v>
      </c>
      <c r="AD119" s="93">
        <f t="shared" si="27"/>
        <v>0</v>
      </c>
      <c r="AE119" s="93">
        <f t="shared" si="27"/>
        <v>0</v>
      </c>
      <c r="AF119" s="54"/>
    </row>
    <row r="120" spans="1:32">
      <c r="A120" s="98">
        <f>'Project Information'!$A$27</f>
        <v>14409</v>
      </c>
      <c r="B120" s="28" t="str">
        <f>'Project Information'!$B$27</f>
        <v>I-35 NB over US 60</v>
      </c>
      <c r="C120" s="141">
        <v>0.2</v>
      </c>
      <c r="D120" s="141">
        <v>8.4</v>
      </c>
      <c r="E120" s="9">
        <f t="shared" si="26"/>
        <v>8.2000000000000011</v>
      </c>
      <c r="F120" s="83" t="s">
        <v>209</v>
      </c>
      <c r="G120" s="93">
        <f t="shared" ref="G120:AE120" si="28">IF(G100&gt;0,$E120,0)</f>
        <v>0</v>
      </c>
      <c r="H120" s="93">
        <f t="shared" si="28"/>
        <v>0</v>
      </c>
      <c r="I120" s="93">
        <f t="shared" si="28"/>
        <v>0</v>
      </c>
      <c r="J120" s="93">
        <f t="shared" si="28"/>
        <v>0</v>
      </c>
      <c r="K120" s="93">
        <f t="shared" si="28"/>
        <v>0</v>
      </c>
      <c r="L120" s="93">
        <f t="shared" si="28"/>
        <v>0</v>
      </c>
      <c r="M120" s="93">
        <f t="shared" si="28"/>
        <v>0</v>
      </c>
      <c r="N120" s="93">
        <f t="shared" si="28"/>
        <v>0</v>
      </c>
      <c r="O120" s="93">
        <f t="shared" si="28"/>
        <v>0</v>
      </c>
      <c r="P120" s="93">
        <f t="shared" si="28"/>
        <v>0</v>
      </c>
      <c r="Q120" s="93">
        <f t="shared" si="28"/>
        <v>0</v>
      </c>
      <c r="R120" s="93">
        <f t="shared" si="28"/>
        <v>0</v>
      </c>
      <c r="S120" s="93">
        <f t="shared" si="28"/>
        <v>0</v>
      </c>
      <c r="T120" s="93">
        <f t="shared" si="28"/>
        <v>0</v>
      </c>
      <c r="U120" s="93">
        <f t="shared" si="28"/>
        <v>0</v>
      </c>
      <c r="V120" s="93">
        <f t="shared" si="28"/>
        <v>0</v>
      </c>
      <c r="W120" s="93">
        <f t="shared" si="28"/>
        <v>0</v>
      </c>
      <c r="X120" s="93">
        <f t="shared" si="28"/>
        <v>0</v>
      </c>
      <c r="Y120" s="93">
        <f t="shared" si="28"/>
        <v>0</v>
      </c>
      <c r="Z120" s="93">
        <f t="shared" si="28"/>
        <v>0</v>
      </c>
      <c r="AA120" s="93">
        <f t="shared" si="28"/>
        <v>0</v>
      </c>
      <c r="AB120" s="93">
        <f t="shared" si="28"/>
        <v>0</v>
      </c>
      <c r="AC120" s="93">
        <f t="shared" si="28"/>
        <v>0</v>
      </c>
      <c r="AD120" s="93">
        <f t="shared" si="28"/>
        <v>0</v>
      </c>
      <c r="AE120" s="93">
        <f t="shared" si="28"/>
        <v>0</v>
      </c>
      <c r="AF120" s="54"/>
    </row>
    <row r="121" spans="1:32">
      <c r="A121" s="99" t="s">
        <v>185</v>
      </c>
      <c r="B121" s="28"/>
      <c r="C121" s="2"/>
      <c r="D121" s="2"/>
      <c r="F121" s="83" t="s">
        <v>209</v>
      </c>
      <c r="G121" s="95">
        <f>SUM(G119:G120)</f>
        <v>0</v>
      </c>
      <c r="H121" s="95">
        <f t="shared" ref="H121:AE121" si="29">SUM(H119:H120)</f>
        <v>0</v>
      </c>
      <c r="I121" s="95">
        <f t="shared" si="29"/>
        <v>0</v>
      </c>
      <c r="J121" s="95">
        <f t="shared" si="29"/>
        <v>0</v>
      </c>
      <c r="K121" s="95">
        <f t="shared" si="29"/>
        <v>0</v>
      </c>
      <c r="L121" s="95">
        <f t="shared" si="29"/>
        <v>0</v>
      </c>
      <c r="M121" s="95">
        <f t="shared" si="29"/>
        <v>0</v>
      </c>
      <c r="N121" s="95">
        <f t="shared" si="29"/>
        <v>0</v>
      </c>
      <c r="O121" s="95">
        <f t="shared" si="29"/>
        <v>0</v>
      </c>
      <c r="P121" s="95">
        <f t="shared" si="29"/>
        <v>0</v>
      </c>
      <c r="Q121" s="95">
        <f t="shared" si="29"/>
        <v>0</v>
      </c>
      <c r="R121" s="95">
        <f t="shared" si="29"/>
        <v>0</v>
      </c>
      <c r="S121" s="95">
        <f t="shared" si="29"/>
        <v>0</v>
      </c>
      <c r="T121" s="95">
        <f t="shared" si="29"/>
        <v>0</v>
      </c>
      <c r="U121" s="95">
        <f t="shared" si="29"/>
        <v>0</v>
      </c>
      <c r="V121" s="95">
        <f t="shared" si="29"/>
        <v>0</v>
      </c>
      <c r="W121" s="95">
        <f t="shared" si="29"/>
        <v>0</v>
      </c>
      <c r="X121" s="95">
        <f t="shared" si="29"/>
        <v>0</v>
      </c>
      <c r="Y121" s="95">
        <f t="shared" si="29"/>
        <v>0</v>
      </c>
      <c r="Z121" s="95">
        <f t="shared" si="29"/>
        <v>0</v>
      </c>
      <c r="AA121" s="95">
        <f t="shared" si="29"/>
        <v>0</v>
      </c>
      <c r="AB121" s="95">
        <f t="shared" si="29"/>
        <v>0</v>
      </c>
      <c r="AC121" s="95">
        <f t="shared" si="29"/>
        <v>0</v>
      </c>
      <c r="AD121" s="95">
        <f t="shared" si="29"/>
        <v>0</v>
      </c>
      <c r="AE121" s="95">
        <f t="shared" si="29"/>
        <v>0</v>
      </c>
      <c r="AF121" s="54"/>
    </row>
    <row r="122" spans="1:32">
      <c r="A122" s="100" t="s">
        <v>0</v>
      </c>
      <c r="F122" s="83" t="s">
        <v>209</v>
      </c>
      <c r="G122" s="96">
        <f>SUM(G117,G121)</f>
        <v>0</v>
      </c>
      <c r="H122" s="96">
        <f t="shared" ref="H122:AE122" si="30">SUM(H117,H121)</f>
        <v>0</v>
      </c>
      <c r="I122" s="96">
        <f t="shared" si="30"/>
        <v>0</v>
      </c>
      <c r="J122" s="96">
        <f t="shared" si="30"/>
        <v>0</v>
      </c>
      <c r="K122" s="96">
        <f t="shared" si="30"/>
        <v>0</v>
      </c>
      <c r="L122" s="96">
        <f t="shared" si="30"/>
        <v>0</v>
      </c>
      <c r="M122" s="96">
        <f t="shared" si="30"/>
        <v>0</v>
      </c>
      <c r="N122" s="96">
        <f t="shared" si="30"/>
        <v>0</v>
      </c>
      <c r="O122" s="96">
        <f t="shared" si="30"/>
        <v>0</v>
      </c>
      <c r="P122" s="96">
        <f t="shared" si="30"/>
        <v>0</v>
      </c>
      <c r="Q122" s="96">
        <f t="shared" si="30"/>
        <v>0</v>
      </c>
      <c r="R122" s="96">
        <f t="shared" si="30"/>
        <v>53.7</v>
      </c>
      <c r="S122" s="96">
        <f t="shared" si="30"/>
        <v>0</v>
      </c>
      <c r="T122" s="96">
        <f t="shared" si="30"/>
        <v>0</v>
      </c>
      <c r="U122" s="96">
        <f t="shared" si="30"/>
        <v>0</v>
      </c>
      <c r="V122" s="96">
        <f t="shared" si="30"/>
        <v>0</v>
      </c>
      <c r="W122" s="96">
        <f t="shared" si="30"/>
        <v>0</v>
      </c>
      <c r="X122" s="96">
        <f t="shared" si="30"/>
        <v>0</v>
      </c>
      <c r="Y122" s="96">
        <f t="shared" si="30"/>
        <v>0</v>
      </c>
      <c r="Z122" s="96">
        <f t="shared" si="30"/>
        <v>0</v>
      </c>
      <c r="AA122" s="96">
        <f t="shared" si="30"/>
        <v>0</v>
      </c>
      <c r="AB122" s="96">
        <f t="shared" si="30"/>
        <v>0</v>
      </c>
      <c r="AC122" s="96">
        <f t="shared" si="30"/>
        <v>0</v>
      </c>
      <c r="AD122" s="96">
        <f t="shared" si="30"/>
        <v>0</v>
      </c>
      <c r="AE122" s="96">
        <f t="shared" si="30"/>
        <v>0</v>
      </c>
      <c r="AF122" s="54"/>
    </row>
    <row r="123" spans="1:32">
      <c r="G123" s="26"/>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4"/>
    </row>
    <row r="124" spans="1:32" ht="15.75">
      <c r="A124" s="178" t="s">
        <v>155</v>
      </c>
      <c r="B124" s="91"/>
      <c r="C124" s="91"/>
      <c r="D124" s="91"/>
      <c r="E124" s="91"/>
      <c r="G124" s="26"/>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row>
    <row r="125" spans="1:32">
      <c r="A125" s="29"/>
      <c r="B125" s="4"/>
      <c r="C125" s="253" t="s">
        <v>0</v>
      </c>
      <c r="D125" s="4"/>
      <c r="G125" s="26"/>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row>
    <row r="126" spans="1:32">
      <c r="A126" s="97" t="str">
        <f>A108</f>
        <v>Kay County Bridge Raises</v>
      </c>
      <c r="B126" s="89"/>
      <c r="C126" s="38" t="s">
        <v>215</v>
      </c>
      <c r="G126" s="26"/>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row>
    <row r="127" spans="1:32">
      <c r="A127" s="98">
        <f>A109</f>
        <v>14155</v>
      </c>
      <c r="B127" s="28" t="str">
        <f>B109</f>
        <v>Indian Road over I-35</v>
      </c>
      <c r="C127" s="224">
        <f t="shared" ref="C127:C134" si="31">ROUND(SUM(G127:AE127),0)</f>
        <v>193840</v>
      </c>
      <c r="D127" s="28"/>
      <c r="E127" s="39"/>
      <c r="F127" s="83" t="s">
        <v>215</v>
      </c>
      <c r="G127" s="259">
        <f>G109*'Project Information'!G55*G89</f>
        <v>0</v>
      </c>
      <c r="H127" s="259">
        <f>H109*'Project Information'!H55*H89</f>
        <v>0</v>
      </c>
      <c r="I127" s="259">
        <f>I109*'Project Information'!I55*I89</f>
        <v>0</v>
      </c>
      <c r="J127" s="259">
        <f>J109*'Project Information'!J55*J89</f>
        <v>0</v>
      </c>
      <c r="K127" s="259">
        <f>K109*'Project Information'!K55*K89</f>
        <v>0</v>
      </c>
      <c r="L127" s="259">
        <f>L109*'Project Information'!L55*L89</f>
        <v>0</v>
      </c>
      <c r="M127" s="259">
        <f>M109*'Project Information'!M55*M89</f>
        <v>0</v>
      </c>
      <c r="N127" s="259">
        <f>N109*'Project Information'!N55*N89</f>
        <v>0</v>
      </c>
      <c r="O127" s="259">
        <f>O109*'Project Information'!O55*O89</f>
        <v>0</v>
      </c>
      <c r="P127" s="259">
        <f>P109*'Project Information'!P55*P89</f>
        <v>0</v>
      </c>
      <c r="Q127" s="259">
        <f>Q109*'Project Information'!Q55*Q89</f>
        <v>0</v>
      </c>
      <c r="R127" s="259">
        <f>R109*'Project Information'!R55*R89</f>
        <v>193839.64475613265</v>
      </c>
      <c r="S127" s="259">
        <f>S109*'Project Information'!S55*S89</f>
        <v>0</v>
      </c>
      <c r="T127" s="259">
        <f>T109*'Project Information'!T55*T89</f>
        <v>0</v>
      </c>
      <c r="U127" s="259">
        <f>U109*'Project Information'!U55*U89</f>
        <v>0</v>
      </c>
      <c r="V127" s="259">
        <f>V109*'Project Information'!V55*V89</f>
        <v>0</v>
      </c>
      <c r="W127" s="259">
        <f>W109*'Project Information'!W55*W89</f>
        <v>0</v>
      </c>
      <c r="X127" s="259">
        <f>X109*'Project Information'!X55*X89</f>
        <v>0</v>
      </c>
      <c r="Y127" s="259">
        <f>Y109*'Project Information'!Y55*Y89</f>
        <v>0</v>
      </c>
      <c r="Z127" s="259">
        <f>Z109*'Project Information'!Z55*Z89</f>
        <v>0</v>
      </c>
      <c r="AA127" s="259">
        <f>AA109*'Project Information'!AA55*AA89</f>
        <v>0</v>
      </c>
      <c r="AB127" s="259">
        <f>AB109*'Project Information'!AB55*AB89</f>
        <v>0</v>
      </c>
      <c r="AC127" s="259">
        <f>AC109*'Project Information'!AC55*AC89</f>
        <v>0</v>
      </c>
      <c r="AD127" s="259">
        <f>AD109*'Project Information'!AD55*AD89</f>
        <v>0</v>
      </c>
      <c r="AE127" s="259">
        <f>AE109*'Project Information'!AE55*AE89</f>
        <v>0</v>
      </c>
      <c r="AF127" s="54"/>
    </row>
    <row r="128" spans="1:32">
      <c r="A128" s="98">
        <f t="shared" ref="A128:B134" si="32">A110</f>
        <v>14429</v>
      </c>
      <c r="B128" s="28" t="str">
        <f t="shared" si="32"/>
        <v>North Avenue over I-35</v>
      </c>
      <c r="C128" s="224">
        <f t="shared" si="31"/>
        <v>349897</v>
      </c>
      <c r="D128" s="28"/>
      <c r="E128" s="39"/>
      <c r="F128" s="83" t="s">
        <v>215</v>
      </c>
      <c r="G128" s="259">
        <f>G110*'Project Information'!G56*G90</f>
        <v>0</v>
      </c>
      <c r="H128" s="259">
        <f>H110*'Project Information'!H56*H90</f>
        <v>0</v>
      </c>
      <c r="I128" s="259">
        <f>I110*'Project Information'!I56*I90</f>
        <v>0</v>
      </c>
      <c r="J128" s="259">
        <f>J110*'Project Information'!J56*J90</f>
        <v>0</v>
      </c>
      <c r="K128" s="259">
        <f>K110*'Project Information'!K56*K90</f>
        <v>0</v>
      </c>
      <c r="L128" s="259">
        <f>L110*'Project Information'!L56*L90</f>
        <v>0</v>
      </c>
      <c r="M128" s="259">
        <f>M110*'Project Information'!M56*M90</f>
        <v>0</v>
      </c>
      <c r="N128" s="259">
        <f>N110*'Project Information'!N56*N90</f>
        <v>0</v>
      </c>
      <c r="O128" s="259">
        <f>O110*'Project Information'!O56*O90</f>
        <v>0</v>
      </c>
      <c r="P128" s="259">
        <f>P110*'Project Information'!P56*P90</f>
        <v>0</v>
      </c>
      <c r="Q128" s="259">
        <f>Q110*'Project Information'!Q56*Q90</f>
        <v>0</v>
      </c>
      <c r="R128" s="259">
        <f>R110*'Project Information'!R56*R90</f>
        <v>349896.98587335815</v>
      </c>
      <c r="S128" s="259">
        <f>S110*'Project Information'!S56*S90</f>
        <v>0</v>
      </c>
      <c r="T128" s="259">
        <f>T110*'Project Information'!T56*T90</f>
        <v>0</v>
      </c>
      <c r="U128" s="259">
        <f>U110*'Project Information'!U56*U90</f>
        <v>0</v>
      </c>
      <c r="V128" s="259">
        <f>V110*'Project Information'!V56*V90</f>
        <v>0</v>
      </c>
      <c r="W128" s="259">
        <f>W110*'Project Information'!W56*W90</f>
        <v>0</v>
      </c>
      <c r="X128" s="259">
        <f>X110*'Project Information'!X56*X90</f>
        <v>0</v>
      </c>
      <c r="Y128" s="259">
        <f>Y110*'Project Information'!Y56*Y90</f>
        <v>0</v>
      </c>
      <c r="Z128" s="259">
        <f>Z110*'Project Information'!Z56*Z90</f>
        <v>0</v>
      </c>
      <c r="AA128" s="259">
        <f>AA110*'Project Information'!AA56*AA90</f>
        <v>0</v>
      </c>
      <c r="AB128" s="259">
        <f>AB110*'Project Information'!AB56*AB90</f>
        <v>0</v>
      </c>
      <c r="AC128" s="259">
        <f>AC110*'Project Information'!AC56*AC90</f>
        <v>0</v>
      </c>
      <c r="AD128" s="259">
        <f>AD110*'Project Information'!AD56*AD90</f>
        <v>0</v>
      </c>
      <c r="AE128" s="259">
        <f>AE110*'Project Information'!AE56*AE90</f>
        <v>0</v>
      </c>
      <c r="AF128" s="54"/>
    </row>
    <row r="129" spans="1:32">
      <c r="A129" s="98">
        <f t="shared" si="32"/>
        <v>14435</v>
      </c>
      <c r="B129" s="28" t="str">
        <f t="shared" si="32"/>
        <v>Highland Avenue over I-35</v>
      </c>
      <c r="C129" s="224">
        <f t="shared" si="31"/>
        <v>353540</v>
      </c>
      <c r="D129" s="28"/>
      <c r="E129" s="39"/>
      <c r="F129" s="83" t="s">
        <v>215</v>
      </c>
      <c r="G129" s="259">
        <f>G111*'Project Information'!G57*G91</f>
        <v>0</v>
      </c>
      <c r="H129" s="259">
        <f>H111*'Project Information'!H57*H91</f>
        <v>0</v>
      </c>
      <c r="I129" s="259">
        <f>I111*'Project Information'!I57*I91</f>
        <v>0</v>
      </c>
      <c r="J129" s="259">
        <f>J111*'Project Information'!J57*J91</f>
        <v>0</v>
      </c>
      <c r="K129" s="259">
        <f>K111*'Project Information'!K57*K91</f>
        <v>0</v>
      </c>
      <c r="L129" s="259">
        <f>L111*'Project Information'!L57*L91</f>
        <v>0</v>
      </c>
      <c r="M129" s="259">
        <f>M111*'Project Information'!M57*M91</f>
        <v>0</v>
      </c>
      <c r="N129" s="259">
        <f>N111*'Project Information'!N57*N91</f>
        <v>0</v>
      </c>
      <c r="O129" s="259">
        <f>O111*'Project Information'!O57*O91</f>
        <v>0</v>
      </c>
      <c r="P129" s="259">
        <f>P111*'Project Information'!P57*P91</f>
        <v>0</v>
      </c>
      <c r="Q129" s="259">
        <f>Q111*'Project Information'!Q57*Q91</f>
        <v>0</v>
      </c>
      <c r="R129" s="259">
        <f>R111*'Project Information'!R57*R91</f>
        <v>353539.51420149481</v>
      </c>
      <c r="S129" s="259">
        <f>S111*'Project Information'!S57*S91</f>
        <v>0</v>
      </c>
      <c r="T129" s="259">
        <f>T111*'Project Information'!T57*T91</f>
        <v>0</v>
      </c>
      <c r="U129" s="259">
        <f>U111*'Project Information'!U57*U91</f>
        <v>0</v>
      </c>
      <c r="V129" s="259">
        <f>V111*'Project Information'!V57*V91</f>
        <v>0</v>
      </c>
      <c r="W129" s="259">
        <f>W111*'Project Information'!W57*W91</f>
        <v>0</v>
      </c>
      <c r="X129" s="259">
        <f>X111*'Project Information'!X57*X91</f>
        <v>0</v>
      </c>
      <c r="Y129" s="259">
        <f>Y111*'Project Information'!Y57*Y91</f>
        <v>0</v>
      </c>
      <c r="Z129" s="259">
        <f>Z111*'Project Information'!Z57*Z91</f>
        <v>0</v>
      </c>
      <c r="AA129" s="259">
        <f>AA111*'Project Information'!AA57*AA91</f>
        <v>0</v>
      </c>
      <c r="AB129" s="259">
        <f>AB111*'Project Information'!AB57*AB91</f>
        <v>0</v>
      </c>
      <c r="AC129" s="259">
        <f>AC111*'Project Information'!AC57*AC91</f>
        <v>0</v>
      </c>
      <c r="AD129" s="259">
        <f>AD111*'Project Information'!AD57*AD91</f>
        <v>0</v>
      </c>
      <c r="AE129" s="259">
        <f>AE111*'Project Information'!AE57*AE91</f>
        <v>0</v>
      </c>
      <c r="AF129" s="54"/>
    </row>
    <row r="130" spans="1:32">
      <c r="A130" s="98">
        <f t="shared" si="32"/>
        <v>14437</v>
      </c>
      <c r="B130" s="28" t="str">
        <f t="shared" si="32"/>
        <v>Hartford Avenue over I-35</v>
      </c>
      <c r="C130" s="224">
        <f t="shared" si="31"/>
        <v>353540</v>
      </c>
      <c r="D130" s="28"/>
      <c r="E130" s="39"/>
      <c r="F130" s="83" t="s">
        <v>215</v>
      </c>
      <c r="G130" s="259">
        <f>G112*'Project Information'!G58*G92</f>
        <v>0</v>
      </c>
      <c r="H130" s="259">
        <f>H112*'Project Information'!H58*H92</f>
        <v>0</v>
      </c>
      <c r="I130" s="259">
        <f>I112*'Project Information'!I58*I92</f>
        <v>0</v>
      </c>
      <c r="J130" s="259">
        <f>J112*'Project Information'!J58*J92</f>
        <v>0</v>
      </c>
      <c r="K130" s="259">
        <f>K112*'Project Information'!K58*K92</f>
        <v>0</v>
      </c>
      <c r="L130" s="259">
        <f>L112*'Project Information'!L58*L92</f>
        <v>0</v>
      </c>
      <c r="M130" s="259">
        <f>M112*'Project Information'!M58*M92</f>
        <v>0</v>
      </c>
      <c r="N130" s="259">
        <f>N112*'Project Information'!N58*N92</f>
        <v>0</v>
      </c>
      <c r="O130" s="259">
        <f>O112*'Project Information'!O58*O92</f>
        <v>0</v>
      </c>
      <c r="P130" s="259">
        <f>P112*'Project Information'!P58*P92</f>
        <v>0</v>
      </c>
      <c r="Q130" s="259">
        <f>Q112*'Project Information'!Q58*Q92</f>
        <v>0</v>
      </c>
      <c r="R130" s="259">
        <f>R112*'Project Information'!R58*R92</f>
        <v>353539.51420149481</v>
      </c>
      <c r="S130" s="259">
        <f>S112*'Project Information'!S58*S92</f>
        <v>0</v>
      </c>
      <c r="T130" s="259">
        <f>T112*'Project Information'!T58*T92</f>
        <v>0</v>
      </c>
      <c r="U130" s="259">
        <f>U112*'Project Information'!U58*U92</f>
        <v>0</v>
      </c>
      <c r="V130" s="259">
        <f>V112*'Project Information'!V58*V92</f>
        <v>0</v>
      </c>
      <c r="W130" s="259">
        <f>W112*'Project Information'!W58*W92</f>
        <v>0</v>
      </c>
      <c r="X130" s="259">
        <f>X112*'Project Information'!X58*X92</f>
        <v>0</v>
      </c>
      <c r="Y130" s="259">
        <f>Y112*'Project Information'!Y58*Y92</f>
        <v>0</v>
      </c>
      <c r="Z130" s="259">
        <f>Z112*'Project Information'!Z58*Z92</f>
        <v>0</v>
      </c>
      <c r="AA130" s="259">
        <f>AA112*'Project Information'!AA58*AA92</f>
        <v>0</v>
      </c>
      <c r="AB130" s="259">
        <f>AB112*'Project Information'!AB58*AB92</f>
        <v>0</v>
      </c>
      <c r="AC130" s="259">
        <f>AC112*'Project Information'!AC58*AC92</f>
        <v>0</v>
      </c>
      <c r="AD130" s="259">
        <f>AD112*'Project Information'!AD58*AD92</f>
        <v>0</v>
      </c>
      <c r="AE130" s="259">
        <f>AE112*'Project Information'!AE58*AE92</f>
        <v>0</v>
      </c>
      <c r="AF130" s="54"/>
    </row>
    <row r="131" spans="1:32">
      <c r="A131" s="98">
        <f t="shared" si="32"/>
        <v>15145</v>
      </c>
      <c r="B131" s="28" t="str">
        <f t="shared" si="32"/>
        <v>Coleman Road over I-35</v>
      </c>
      <c r="C131" s="224">
        <f t="shared" si="31"/>
        <v>348183</v>
      </c>
      <c r="D131" s="28"/>
      <c r="E131" s="39"/>
      <c r="F131" s="83" t="s">
        <v>215</v>
      </c>
      <c r="G131" s="259">
        <f>G113*'Project Information'!G59*G93</f>
        <v>0</v>
      </c>
      <c r="H131" s="259">
        <f>H113*'Project Information'!H59*H93</f>
        <v>0</v>
      </c>
      <c r="I131" s="259">
        <f>I113*'Project Information'!I59*I93</f>
        <v>0</v>
      </c>
      <c r="J131" s="259">
        <f>J113*'Project Information'!J59*J93</f>
        <v>0</v>
      </c>
      <c r="K131" s="259">
        <f>K113*'Project Information'!K59*K93</f>
        <v>0</v>
      </c>
      <c r="L131" s="259">
        <f>L113*'Project Information'!L59*L93</f>
        <v>0</v>
      </c>
      <c r="M131" s="259">
        <f>M113*'Project Information'!M59*M93</f>
        <v>0</v>
      </c>
      <c r="N131" s="259">
        <f>N113*'Project Information'!N59*N93</f>
        <v>0</v>
      </c>
      <c r="O131" s="259">
        <f>O113*'Project Information'!O59*O93</f>
        <v>0</v>
      </c>
      <c r="P131" s="259">
        <f>P113*'Project Information'!P59*P93</f>
        <v>0</v>
      </c>
      <c r="Q131" s="259">
        <f>Q113*'Project Information'!Q59*Q93</f>
        <v>0</v>
      </c>
      <c r="R131" s="259">
        <f>R113*'Project Information'!R59*R93</f>
        <v>348182.85489541158</v>
      </c>
      <c r="S131" s="259">
        <f>S113*'Project Information'!S59*S93</f>
        <v>0</v>
      </c>
      <c r="T131" s="259">
        <f>T113*'Project Information'!T59*T93</f>
        <v>0</v>
      </c>
      <c r="U131" s="259">
        <f>U113*'Project Information'!U59*U93</f>
        <v>0</v>
      </c>
      <c r="V131" s="259">
        <f>V113*'Project Information'!V59*V93</f>
        <v>0</v>
      </c>
      <c r="W131" s="259">
        <f>W113*'Project Information'!W59*W93</f>
        <v>0</v>
      </c>
      <c r="X131" s="259">
        <f>X113*'Project Information'!X59*X93</f>
        <v>0</v>
      </c>
      <c r="Y131" s="259">
        <f>Y113*'Project Information'!Y59*Y93</f>
        <v>0</v>
      </c>
      <c r="Z131" s="259">
        <f>Z113*'Project Information'!Z59*Z93</f>
        <v>0</v>
      </c>
      <c r="AA131" s="259">
        <f>AA113*'Project Information'!AA59*AA93</f>
        <v>0</v>
      </c>
      <c r="AB131" s="259">
        <f>AB113*'Project Information'!AB59*AB93</f>
        <v>0</v>
      </c>
      <c r="AC131" s="259">
        <f>AC113*'Project Information'!AC59*AC93</f>
        <v>0</v>
      </c>
      <c r="AD131" s="259">
        <f>AD113*'Project Information'!AD59*AD93</f>
        <v>0</v>
      </c>
      <c r="AE131" s="259">
        <f>AE113*'Project Information'!AE59*AE93</f>
        <v>0</v>
      </c>
      <c r="AF131" s="54"/>
    </row>
    <row r="132" spans="1:32">
      <c r="A132" s="98">
        <f t="shared" si="32"/>
        <v>15146</v>
      </c>
      <c r="B132" s="28" t="str">
        <f t="shared" si="32"/>
        <v>Chrysler Avenue over I-35</v>
      </c>
      <c r="C132" s="224">
        <f t="shared" si="31"/>
        <v>348183</v>
      </c>
      <c r="D132" s="28"/>
      <c r="E132" s="39"/>
      <c r="F132" s="83" t="s">
        <v>215</v>
      </c>
      <c r="G132" s="259">
        <f>G114*'Project Information'!G60*G94</f>
        <v>0</v>
      </c>
      <c r="H132" s="259">
        <f>H114*'Project Information'!H60*H94</f>
        <v>0</v>
      </c>
      <c r="I132" s="259">
        <f>I114*'Project Information'!I60*I94</f>
        <v>0</v>
      </c>
      <c r="J132" s="259">
        <f>J114*'Project Information'!J60*J94</f>
        <v>0</v>
      </c>
      <c r="K132" s="259">
        <f>K114*'Project Information'!K60*K94</f>
        <v>0</v>
      </c>
      <c r="L132" s="259">
        <f>L114*'Project Information'!L60*L94</f>
        <v>0</v>
      </c>
      <c r="M132" s="259">
        <f>M114*'Project Information'!M60*M94</f>
        <v>0</v>
      </c>
      <c r="N132" s="259">
        <f>N114*'Project Information'!N60*N94</f>
        <v>0</v>
      </c>
      <c r="O132" s="259">
        <f>O114*'Project Information'!O60*O94</f>
        <v>0</v>
      </c>
      <c r="P132" s="259">
        <f>P114*'Project Information'!P60*P94</f>
        <v>0</v>
      </c>
      <c r="Q132" s="259">
        <f>Q114*'Project Information'!Q60*Q94</f>
        <v>0</v>
      </c>
      <c r="R132" s="259">
        <f>R114*'Project Information'!R60*R94</f>
        <v>348182.85489541158</v>
      </c>
      <c r="S132" s="259">
        <f>S114*'Project Information'!S60*S94</f>
        <v>0</v>
      </c>
      <c r="T132" s="259">
        <f>T114*'Project Information'!T60*T94</f>
        <v>0</v>
      </c>
      <c r="U132" s="259">
        <f>U114*'Project Information'!U60*U94</f>
        <v>0</v>
      </c>
      <c r="V132" s="259">
        <f>V114*'Project Information'!V60*V94</f>
        <v>0</v>
      </c>
      <c r="W132" s="259">
        <f>W114*'Project Information'!W60*W94</f>
        <v>0</v>
      </c>
      <c r="X132" s="259">
        <f>X114*'Project Information'!X60*X94</f>
        <v>0</v>
      </c>
      <c r="Y132" s="259">
        <f>Y114*'Project Information'!Y60*Y94</f>
        <v>0</v>
      </c>
      <c r="Z132" s="259">
        <f>Z114*'Project Information'!Z60*Z94</f>
        <v>0</v>
      </c>
      <c r="AA132" s="259">
        <f>AA114*'Project Information'!AA60*AA94</f>
        <v>0</v>
      </c>
      <c r="AB132" s="259">
        <f>AB114*'Project Information'!AB60*AB94</f>
        <v>0</v>
      </c>
      <c r="AC132" s="259">
        <f>AC114*'Project Information'!AC60*AC94</f>
        <v>0</v>
      </c>
      <c r="AD132" s="259">
        <f>AD114*'Project Information'!AD60*AD94</f>
        <v>0</v>
      </c>
      <c r="AE132" s="259">
        <f>AE114*'Project Information'!AE60*AE94</f>
        <v>0</v>
      </c>
      <c r="AF132" s="54"/>
    </row>
    <row r="133" spans="1:32">
      <c r="A133" s="98">
        <f t="shared" si="32"/>
        <v>15147</v>
      </c>
      <c r="B133" s="28" t="str">
        <f t="shared" si="32"/>
        <v>Ferguson Avenue over I-35</v>
      </c>
      <c r="C133" s="224">
        <f t="shared" si="31"/>
        <v>348183</v>
      </c>
      <c r="D133" s="28"/>
      <c r="E133" s="39"/>
      <c r="F133" s="83" t="s">
        <v>215</v>
      </c>
      <c r="G133" s="259">
        <f>G115*'Project Information'!G61*G95</f>
        <v>0</v>
      </c>
      <c r="H133" s="259">
        <f>H115*'Project Information'!H61*H95</f>
        <v>0</v>
      </c>
      <c r="I133" s="259">
        <f>I115*'Project Information'!I61*I95</f>
        <v>0</v>
      </c>
      <c r="J133" s="259">
        <f>J115*'Project Information'!J61*J95</f>
        <v>0</v>
      </c>
      <c r="K133" s="259">
        <f>K115*'Project Information'!K61*K95</f>
        <v>0</v>
      </c>
      <c r="L133" s="259">
        <f>L115*'Project Information'!L61*L95</f>
        <v>0</v>
      </c>
      <c r="M133" s="259">
        <f>M115*'Project Information'!M61*M95</f>
        <v>0</v>
      </c>
      <c r="N133" s="259">
        <f>N115*'Project Information'!N61*N95</f>
        <v>0</v>
      </c>
      <c r="O133" s="259">
        <f>O115*'Project Information'!O61*O95</f>
        <v>0</v>
      </c>
      <c r="P133" s="259">
        <f>P115*'Project Information'!P61*P95</f>
        <v>0</v>
      </c>
      <c r="Q133" s="259">
        <f>Q115*'Project Information'!Q61*Q95</f>
        <v>0</v>
      </c>
      <c r="R133" s="259">
        <f>R115*'Project Information'!R61*R95</f>
        <v>348182.85489541158</v>
      </c>
      <c r="S133" s="259">
        <f>S115*'Project Information'!S61*S95</f>
        <v>0</v>
      </c>
      <c r="T133" s="259">
        <f>T115*'Project Information'!T61*T95</f>
        <v>0</v>
      </c>
      <c r="U133" s="259">
        <f>U115*'Project Information'!U61*U95</f>
        <v>0</v>
      </c>
      <c r="V133" s="259">
        <f>V115*'Project Information'!V61*V95</f>
        <v>0</v>
      </c>
      <c r="W133" s="259">
        <f>W115*'Project Information'!W61*W95</f>
        <v>0</v>
      </c>
      <c r="X133" s="259">
        <f>X115*'Project Information'!X61*X95</f>
        <v>0</v>
      </c>
      <c r="Y133" s="259">
        <f>Y115*'Project Information'!Y61*Y95</f>
        <v>0</v>
      </c>
      <c r="Z133" s="259">
        <f>Z115*'Project Information'!Z61*Z95</f>
        <v>0</v>
      </c>
      <c r="AA133" s="259">
        <f>AA115*'Project Information'!AA61*AA95</f>
        <v>0</v>
      </c>
      <c r="AB133" s="259">
        <f>AB115*'Project Information'!AB61*AB95</f>
        <v>0</v>
      </c>
      <c r="AC133" s="259">
        <f>AC115*'Project Information'!AC61*AC95</f>
        <v>0</v>
      </c>
      <c r="AD133" s="259">
        <f>AD115*'Project Information'!AD61*AD95</f>
        <v>0</v>
      </c>
      <c r="AE133" s="259">
        <f>AE115*'Project Information'!AE61*AE95</f>
        <v>0</v>
      </c>
      <c r="AF133" s="54"/>
    </row>
    <row r="134" spans="1:32">
      <c r="A134" s="98">
        <f t="shared" si="32"/>
        <v>15149</v>
      </c>
      <c r="B134" s="28" t="str">
        <f t="shared" si="32"/>
        <v>Adobe Road over I-35</v>
      </c>
      <c r="C134" s="224">
        <f t="shared" si="31"/>
        <v>201410</v>
      </c>
      <c r="D134" s="28"/>
      <c r="E134" s="39"/>
      <c r="F134" s="83" t="s">
        <v>215</v>
      </c>
      <c r="G134" s="259">
        <f>G116*'Project Information'!G62*G96</f>
        <v>0</v>
      </c>
      <c r="H134" s="259">
        <f>H116*'Project Information'!H62*H96</f>
        <v>0</v>
      </c>
      <c r="I134" s="259">
        <f>I116*'Project Information'!I62*I96</f>
        <v>0</v>
      </c>
      <c r="J134" s="259">
        <f>J116*'Project Information'!J62*J96</f>
        <v>0</v>
      </c>
      <c r="K134" s="259">
        <f>K116*'Project Information'!K62*K96</f>
        <v>0</v>
      </c>
      <c r="L134" s="259">
        <f>L116*'Project Information'!L62*L96</f>
        <v>0</v>
      </c>
      <c r="M134" s="259">
        <f>M116*'Project Information'!M62*M96</f>
        <v>0</v>
      </c>
      <c r="N134" s="259">
        <f>N116*'Project Information'!N62*N96</f>
        <v>0</v>
      </c>
      <c r="O134" s="259">
        <f>O116*'Project Information'!O62*O96</f>
        <v>0</v>
      </c>
      <c r="P134" s="259">
        <f>P116*'Project Information'!P62*P96</f>
        <v>0</v>
      </c>
      <c r="Q134" s="259">
        <f>Q116*'Project Information'!Q62*Q96</f>
        <v>0</v>
      </c>
      <c r="R134" s="259">
        <f>R116*'Project Information'!R62*R96</f>
        <v>201410.3899087304</v>
      </c>
      <c r="S134" s="259">
        <f>S116*'Project Information'!S62*S96</f>
        <v>0</v>
      </c>
      <c r="T134" s="259">
        <f>T116*'Project Information'!T62*T96</f>
        <v>0</v>
      </c>
      <c r="U134" s="259">
        <f>U116*'Project Information'!U62*U96</f>
        <v>0</v>
      </c>
      <c r="V134" s="259">
        <f>V116*'Project Information'!V62*V96</f>
        <v>0</v>
      </c>
      <c r="W134" s="259">
        <f>W116*'Project Information'!W62*W96</f>
        <v>0</v>
      </c>
      <c r="X134" s="259">
        <f>X116*'Project Information'!X62*X96</f>
        <v>0</v>
      </c>
      <c r="Y134" s="259">
        <f>Y116*'Project Information'!Y62*Y96</f>
        <v>0</v>
      </c>
      <c r="Z134" s="259">
        <f>Z116*'Project Information'!Z62*Z96</f>
        <v>0</v>
      </c>
      <c r="AA134" s="259">
        <f>AA116*'Project Information'!AA62*AA96</f>
        <v>0</v>
      </c>
      <c r="AB134" s="259">
        <f>AB116*'Project Information'!AB62*AB96</f>
        <v>0</v>
      </c>
      <c r="AC134" s="259">
        <f>AC116*'Project Information'!AC62*AC96</f>
        <v>0</v>
      </c>
      <c r="AD134" s="259">
        <f>AD116*'Project Information'!AD62*AD96</f>
        <v>0</v>
      </c>
      <c r="AE134" s="259">
        <f>AE116*'Project Information'!AE62*AE96</f>
        <v>0</v>
      </c>
      <c r="AF134" s="54"/>
    </row>
    <row r="135" spans="1:32">
      <c r="A135" s="99" t="s">
        <v>185</v>
      </c>
      <c r="B135" s="28"/>
      <c r="C135" s="239">
        <f>SUM(C127:C134)</f>
        <v>2496776</v>
      </c>
      <c r="F135" s="83" t="s">
        <v>215</v>
      </c>
      <c r="G135" s="95">
        <f>SUM(G127:G134)</f>
        <v>0</v>
      </c>
      <c r="H135" s="95">
        <f t="shared" ref="H135:AE135" si="33">SUM(H127:H134)</f>
        <v>0</v>
      </c>
      <c r="I135" s="95">
        <f t="shared" si="33"/>
        <v>0</v>
      </c>
      <c r="J135" s="95">
        <f t="shared" si="33"/>
        <v>0</v>
      </c>
      <c r="K135" s="95">
        <f t="shared" si="33"/>
        <v>0</v>
      </c>
      <c r="L135" s="95">
        <f t="shared" si="33"/>
        <v>0</v>
      </c>
      <c r="M135" s="95">
        <f t="shared" si="33"/>
        <v>0</v>
      </c>
      <c r="N135" s="95">
        <f t="shared" si="33"/>
        <v>0</v>
      </c>
      <c r="O135" s="95">
        <f t="shared" si="33"/>
        <v>0</v>
      </c>
      <c r="P135" s="95">
        <f t="shared" si="33"/>
        <v>0</v>
      </c>
      <c r="Q135" s="95">
        <f t="shared" si="33"/>
        <v>0</v>
      </c>
      <c r="R135" s="95">
        <f t="shared" si="33"/>
        <v>2496774.6136274459</v>
      </c>
      <c r="S135" s="95">
        <f t="shared" si="33"/>
        <v>0</v>
      </c>
      <c r="T135" s="95">
        <f t="shared" si="33"/>
        <v>0</v>
      </c>
      <c r="U135" s="95">
        <f t="shared" si="33"/>
        <v>0</v>
      </c>
      <c r="V135" s="95">
        <f t="shared" si="33"/>
        <v>0</v>
      </c>
      <c r="W135" s="95">
        <f t="shared" si="33"/>
        <v>0</v>
      </c>
      <c r="X135" s="95">
        <f t="shared" si="33"/>
        <v>0</v>
      </c>
      <c r="Y135" s="95">
        <f t="shared" si="33"/>
        <v>0</v>
      </c>
      <c r="Z135" s="95">
        <f t="shared" si="33"/>
        <v>0</v>
      </c>
      <c r="AA135" s="95">
        <f t="shared" si="33"/>
        <v>0</v>
      </c>
      <c r="AB135" s="95">
        <f t="shared" si="33"/>
        <v>0</v>
      </c>
      <c r="AC135" s="95">
        <f t="shared" si="33"/>
        <v>0</v>
      </c>
      <c r="AD135" s="95">
        <f t="shared" si="33"/>
        <v>0</v>
      </c>
      <c r="AE135" s="95">
        <f t="shared" si="33"/>
        <v>0</v>
      </c>
      <c r="AF135" s="54"/>
    </row>
    <row r="136" spans="1:32">
      <c r="A136" s="97" t="str">
        <f>A118</f>
        <v>Kay County Bridge Reconstructions</v>
      </c>
      <c r="B136" s="89"/>
      <c r="G136" s="144"/>
      <c r="H136" s="144"/>
      <c r="I136" s="144"/>
      <c r="J136" s="144"/>
      <c r="K136" s="144"/>
      <c r="L136" s="144"/>
      <c r="M136" s="144"/>
      <c r="N136" s="144"/>
      <c r="O136" s="144"/>
      <c r="P136" s="144"/>
      <c r="Q136" s="144"/>
      <c r="R136" s="144"/>
      <c r="S136" s="144"/>
      <c r="T136" s="144"/>
      <c r="U136" s="144"/>
      <c r="V136" s="144"/>
      <c r="W136" s="144"/>
      <c r="X136" s="144"/>
      <c r="Y136" s="144"/>
      <c r="Z136" s="144"/>
      <c r="AA136" s="144"/>
      <c r="AB136" s="144"/>
      <c r="AC136" s="144"/>
      <c r="AD136" s="144"/>
      <c r="AE136" s="144"/>
      <c r="AF136" s="54"/>
    </row>
    <row r="137" spans="1:32">
      <c r="A137" s="98">
        <f>'Project Information'!$A$26</f>
        <v>14408</v>
      </c>
      <c r="B137" s="28" t="str">
        <f>'Project Information'!$B$26</f>
        <v>I-35 SB over US 60</v>
      </c>
      <c r="C137" s="224">
        <f>ROUND(SUM(G137:AE137),0)</f>
        <v>0</v>
      </c>
      <c r="D137" s="28"/>
      <c r="E137" s="39"/>
      <c r="F137" s="83" t="s">
        <v>215</v>
      </c>
      <c r="G137" s="259">
        <f>G119*'Project Information'!G65*G99</f>
        <v>0</v>
      </c>
      <c r="H137" s="259">
        <f>H119*'Project Information'!H65*H99</f>
        <v>0</v>
      </c>
      <c r="I137" s="259">
        <f>I119*'Project Information'!I65*I99</f>
        <v>0</v>
      </c>
      <c r="J137" s="259">
        <f>J119*'Project Information'!J65*J99</f>
        <v>0</v>
      </c>
      <c r="K137" s="259">
        <f>K119*'Project Information'!K65*K99</f>
        <v>0</v>
      </c>
      <c r="L137" s="259">
        <f>L119*'Project Information'!L65*L99</f>
        <v>0</v>
      </c>
      <c r="M137" s="259">
        <f>M119*'Project Information'!M65*M99</f>
        <v>0</v>
      </c>
      <c r="N137" s="259">
        <f>N119*'Project Information'!N65*N99</f>
        <v>0</v>
      </c>
      <c r="O137" s="259">
        <f>O119*'Project Information'!O65*O99</f>
        <v>0</v>
      </c>
      <c r="P137" s="259">
        <f>P119*'Project Information'!P65*P99</f>
        <v>0</v>
      </c>
      <c r="Q137" s="259">
        <f>Q119*'Project Information'!Q65*Q99</f>
        <v>0</v>
      </c>
      <c r="R137" s="259">
        <f>R119*'Project Information'!R65*R99</f>
        <v>0</v>
      </c>
      <c r="S137" s="259">
        <f>S119*'Project Information'!S65*S99</f>
        <v>0</v>
      </c>
      <c r="T137" s="259">
        <f>T119*'Project Information'!T65*T99</f>
        <v>0</v>
      </c>
      <c r="U137" s="259">
        <f>U119*'Project Information'!U65*U99</f>
        <v>0</v>
      </c>
      <c r="V137" s="259">
        <f>V119*'Project Information'!V65*V99</f>
        <v>0</v>
      </c>
      <c r="W137" s="259">
        <f>W119*'Project Information'!W65*W99</f>
        <v>0</v>
      </c>
      <c r="X137" s="259">
        <f>X119*'Project Information'!X65*X99</f>
        <v>0</v>
      </c>
      <c r="Y137" s="259">
        <f>Y119*'Project Information'!Y65*Y99</f>
        <v>0</v>
      </c>
      <c r="Z137" s="259">
        <f>Z119*'Project Information'!Z65*Z99</f>
        <v>0</v>
      </c>
      <c r="AA137" s="259">
        <f>AA119*'Project Information'!AA65*AA99</f>
        <v>0</v>
      </c>
      <c r="AB137" s="259">
        <f>AB119*'Project Information'!AB65*AB99</f>
        <v>0</v>
      </c>
      <c r="AC137" s="259">
        <f>AC119*'Project Information'!AC65*AC99</f>
        <v>0</v>
      </c>
      <c r="AD137" s="259">
        <f>AD119*'Project Information'!AD65*AD99</f>
        <v>0</v>
      </c>
      <c r="AE137" s="259">
        <f>AE119*'Project Information'!AE65*AE99</f>
        <v>0</v>
      </c>
      <c r="AF137" s="54"/>
    </row>
    <row r="138" spans="1:32">
      <c r="A138" s="98">
        <f>'Project Information'!$A$27</f>
        <v>14409</v>
      </c>
      <c r="B138" s="28" t="str">
        <f>'Project Information'!$B$27</f>
        <v>I-35 NB over US 60</v>
      </c>
      <c r="C138" s="224">
        <f>ROUND(SUM(G138:AE138),0)</f>
        <v>0</v>
      </c>
      <c r="D138" s="28"/>
      <c r="E138" s="39"/>
      <c r="F138" s="83" t="s">
        <v>215</v>
      </c>
      <c r="G138" s="259">
        <f>G120*'Project Information'!G66*G100</f>
        <v>0</v>
      </c>
      <c r="H138" s="259">
        <f>H120*'Project Information'!H66*H100</f>
        <v>0</v>
      </c>
      <c r="I138" s="259">
        <f>I120*'Project Information'!I66*I100</f>
        <v>0</v>
      </c>
      <c r="J138" s="259">
        <f>J120*'Project Information'!J66*J100</f>
        <v>0</v>
      </c>
      <c r="K138" s="259">
        <f>K120*'Project Information'!K66*K100</f>
        <v>0</v>
      </c>
      <c r="L138" s="259">
        <f>L120*'Project Information'!L66*L100</f>
        <v>0</v>
      </c>
      <c r="M138" s="259">
        <f>M120*'Project Information'!M66*M100</f>
        <v>0</v>
      </c>
      <c r="N138" s="259">
        <f>N120*'Project Information'!N66*N100</f>
        <v>0</v>
      </c>
      <c r="O138" s="259">
        <f>O120*'Project Information'!O66*O100</f>
        <v>0</v>
      </c>
      <c r="P138" s="259">
        <f>P120*'Project Information'!P66*P100</f>
        <v>0</v>
      </c>
      <c r="Q138" s="259">
        <f>Q120*'Project Information'!Q66*Q100</f>
        <v>0</v>
      </c>
      <c r="R138" s="259">
        <f>R120*'Project Information'!R66*R100</f>
        <v>0</v>
      </c>
      <c r="S138" s="259">
        <f>S120*'Project Information'!S66*S100</f>
        <v>0</v>
      </c>
      <c r="T138" s="259">
        <f>T120*'Project Information'!T66*T100</f>
        <v>0</v>
      </c>
      <c r="U138" s="259">
        <f>U120*'Project Information'!U66*U100</f>
        <v>0</v>
      </c>
      <c r="V138" s="259">
        <f>V120*'Project Information'!V66*V100</f>
        <v>0</v>
      </c>
      <c r="W138" s="259">
        <f>W120*'Project Information'!W66*W100</f>
        <v>0</v>
      </c>
      <c r="X138" s="259">
        <f>X120*'Project Information'!X66*X100</f>
        <v>0</v>
      </c>
      <c r="Y138" s="259">
        <f>Y120*'Project Information'!Y66*Y100</f>
        <v>0</v>
      </c>
      <c r="Z138" s="259">
        <f>Z120*'Project Information'!Z66*Z100</f>
        <v>0</v>
      </c>
      <c r="AA138" s="259">
        <f>AA120*'Project Information'!AA66*AA100</f>
        <v>0</v>
      </c>
      <c r="AB138" s="259">
        <f>AB120*'Project Information'!AB66*AB100</f>
        <v>0</v>
      </c>
      <c r="AC138" s="259">
        <f>AC120*'Project Information'!AC66*AC100</f>
        <v>0</v>
      </c>
      <c r="AD138" s="259">
        <f>AD120*'Project Information'!AD66*AD100</f>
        <v>0</v>
      </c>
      <c r="AE138" s="259">
        <f>AE120*'Project Information'!AE66*AE100</f>
        <v>0</v>
      </c>
      <c r="AF138" s="54"/>
    </row>
    <row r="139" spans="1:32">
      <c r="A139" s="99" t="s">
        <v>185</v>
      </c>
      <c r="B139" s="28"/>
      <c r="C139" s="239">
        <f>SUM(C137:C138)</f>
        <v>0</v>
      </c>
      <c r="F139" s="83" t="s">
        <v>215</v>
      </c>
      <c r="G139" s="95">
        <f>SUM(G137:G138)</f>
        <v>0</v>
      </c>
      <c r="H139" s="95">
        <f t="shared" ref="H139:AE139" si="34">SUM(H137:H138)</f>
        <v>0</v>
      </c>
      <c r="I139" s="95">
        <f t="shared" si="34"/>
        <v>0</v>
      </c>
      <c r="J139" s="95">
        <f t="shared" si="34"/>
        <v>0</v>
      </c>
      <c r="K139" s="95">
        <f t="shared" si="34"/>
        <v>0</v>
      </c>
      <c r="L139" s="95">
        <f t="shared" si="34"/>
        <v>0</v>
      </c>
      <c r="M139" s="95">
        <f t="shared" si="34"/>
        <v>0</v>
      </c>
      <c r="N139" s="95">
        <f t="shared" si="34"/>
        <v>0</v>
      </c>
      <c r="O139" s="95">
        <f t="shared" si="34"/>
        <v>0</v>
      </c>
      <c r="P139" s="95">
        <f t="shared" si="34"/>
        <v>0</v>
      </c>
      <c r="Q139" s="95">
        <f t="shared" si="34"/>
        <v>0</v>
      </c>
      <c r="R139" s="95">
        <f t="shared" si="34"/>
        <v>0</v>
      </c>
      <c r="S139" s="95">
        <f t="shared" si="34"/>
        <v>0</v>
      </c>
      <c r="T139" s="95">
        <f t="shared" si="34"/>
        <v>0</v>
      </c>
      <c r="U139" s="95">
        <f t="shared" si="34"/>
        <v>0</v>
      </c>
      <c r="V139" s="95">
        <f t="shared" si="34"/>
        <v>0</v>
      </c>
      <c r="W139" s="95">
        <f t="shared" si="34"/>
        <v>0</v>
      </c>
      <c r="X139" s="95">
        <f t="shared" si="34"/>
        <v>0</v>
      </c>
      <c r="Y139" s="95">
        <f t="shared" si="34"/>
        <v>0</v>
      </c>
      <c r="Z139" s="95">
        <f t="shared" si="34"/>
        <v>0</v>
      </c>
      <c r="AA139" s="95">
        <f t="shared" si="34"/>
        <v>0</v>
      </c>
      <c r="AB139" s="95">
        <f t="shared" si="34"/>
        <v>0</v>
      </c>
      <c r="AC139" s="95">
        <f t="shared" si="34"/>
        <v>0</v>
      </c>
      <c r="AD139" s="95">
        <f t="shared" si="34"/>
        <v>0</v>
      </c>
      <c r="AE139" s="95">
        <f t="shared" si="34"/>
        <v>0</v>
      </c>
      <c r="AF139" s="54"/>
    </row>
    <row r="140" spans="1:32">
      <c r="A140" s="100" t="s">
        <v>0</v>
      </c>
      <c r="C140" s="240">
        <f>SUM(C135,C139)</f>
        <v>2496776</v>
      </c>
      <c r="F140" s="83" t="s">
        <v>215</v>
      </c>
      <c r="G140" s="96">
        <f>SUM(G135,G139)</f>
        <v>0</v>
      </c>
      <c r="H140" s="96">
        <f t="shared" ref="H140:AE140" si="35">SUM(H135,H139)</f>
        <v>0</v>
      </c>
      <c r="I140" s="96">
        <f t="shared" si="35"/>
        <v>0</v>
      </c>
      <c r="J140" s="96">
        <f t="shared" si="35"/>
        <v>0</v>
      </c>
      <c r="K140" s="96">
        <f t="shared" si="35"/>
        <v>0</v>
      </c>
      <c r="L140" s="96">
        <f t="shared" si="35"/>
        <v>0</v>
      </c>
      <c r="M140" s="96">
        <f t="shared" si="35"/>
        <v>0</v>
      </c>
      <c r="N140" s="96">
        <f t="shared" si="35"/>
        <v>0</v>
      </c>
      <c r="O140" s="96">
        <f t="shared" si="35"/>
        <v>0</v>
      </c>
      <c r="P140" s="96">
        <f t="shared" si="35"/>
        <v>0</v>
      </c>
      <c r="Q140" s="96">
        <f t="shared" si="35"/>
        <v>0</v>
      </c>
      <c r="R140" s="96">
        <f t="shared" si="35"/>
        <v>2496774.6136274459</v>
      </c>
      <c r="S140" s="96">
        <f t="shared" si="35"/>
        <v>0</v>
      </c>
      <c r="T140" s="96">
        <f t="shared" si="35"/>
        <v>0</v>
      </c>
      <c r="U140" s="96">
        <f t="shared" si="35"/>
        <v>0</v>
      </c>
      <c r="V140" s="96">
        <f t="shared" si="35"/>
        <v>0</v>
      </c>
      <c r="W140" s="96">
        <f t="shared" si="35"/>
        <v>0</v>
      </c>
      <c r="X140" s="96">
        <f t="shared" si="35"/>
        <v>0</v>
      </c>
      <c r="Y140" s="96">
        <f t="shared" si="35"/>
        <v>0</v>
      </c>
      <c r="Z140" s="96">
        <f t="shared" si="35"/>
        <v>0</v>
      </c>
      <c r="AA140" s="96">
        <f t="shared" si="35"/>
        <v>0</v>
      </c>
      <c r="AB140" s="96">
        <f t="shared" si="35"/>
        <v>0</v>
      </c>
      <c r="AC140" s="96">
        <f t="shared" si="35"/>
        <v>0</v>
      </c>
      <c r="AD140" s="96">
        <f t="shared" si="35"/>
        <v>0</v>
      </c>
      <c r="AE140" s="96">
        <f t="shared" si="35"/>
        <v>0</v>
      </c>
      <c r="AF140" s="54"/>
    </row>
    <row r="141" spans="1:32">
      <c r="G141" s="26"/>
      <c r="H141" s="54"/>
      <c r="I141" s="54"/>
      <c r="J141" s="54"/>
      <c r="K141" s="54"/>
      <c r="L141" s="54"/>
      <c r="M141" s="54"/>
      <c r="N141" s="54"/>
      <c r="O141" s="54"/>
      <c r="P141" s="54"/>
      <c r="Q141" s="54"/>
      <c r="R141" s="54"/>
      <c r="S141" s="54"/>
      <c r="T141" s="54"/>
      <c r="U141" s="54"/>
      <c r="V141" s="54"/>
      <c r="W141" s="54"/>
      <c r="X141" s="54"/>
      <c r="Y141" s="54"/>
      <c r="Z141" s="54"/>
      <c r="AA141" s="54"/>
      <c r="AB141" s="54"/>
      <c r="AC141" s="54"/>
      <c r="AD141" s="54"/>
      <c r="AE141" s="54"/>
      <c r="AF141" s="54"/>
    </row>
    <row r="142" spans="1:32" ht="15.75">
      <c r="A142" s="178" t="s">
        <v>156</v>
      </c>
      <c r="B142" s="91"/>
      <c r="C142" s="91"/>
      <c r="D142" s="91"/>
      <c r="E142" s="91"/>
      <c r="G142" s="26"/>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row>
    <row r="143" spans="1:32" s="11" customFormat="1">
      <c r="A143" s="29"/>
      <c r="B143" s="4"/>
      <c r="C143" s="253" t="s">
        <v>0</v>
      </c>
      <c r="D143" s="4"/>
      <c r="E143" s="9"/>
      <c r="F143" s="9"/>
      <c r="G143" s="26"/>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c r="AE143" s="54"/>
      <c r="AF143" s="154"/>
    </row>
    <row r="144" spans="1:32" s="11" customFormat="1">
      <c r="A144" s="97" t="str">
        <f>A126</f>
        <v>Kay County Bridge Raises</v>
      </c>
      <c r="B144" s="89"/>
      <c r="C144" s="38" t="s">
        <v>216</v>
      </c>
      <c r="D144" s="9"/>
      <c r="E144" s="9"/>
      <c r="F144" s="9"/>
      <c r="G144" s="26"/>
      <c r="H144" s="54"/>
      <c r="I144" s="54"/>
      <c r="J144" s="54"/>
      <c r="K144" s="54"/>
      <c r="L144" s="54"/>
      <c r="M144" s="54"/>
      <c r="N144" s="54"/>
      <c r="O144" s="54"/>
      <c r="P144" s="54"/>
      <c r="Q144" s="54"/>
      <c r="R144" s="54"/>
      <c r="S144" s="54"/>
      <c r="T144" s="54"/>
      <c r="U144" s="54"/>
      <c r="V144" s="54"/>
      <c r="W144" s="54"/>
      <c r="X144" s="54"/>
      <c r="Y144" s="54"/>
      <c r="Z144" s="54"/>
      <c r="AA144" s="54"/>
      <c r="AB144" s="54"/>
      <c r="AC144" s="54"/>
      <c r="AD144" s="54"/>
      <c r="AE144" s="54"/>
      <c r="AF144" s="154"/>
    </row>
    <row r="145" spans="1:32" s="11" customFormat="1">
      <c r="A145" s="98">
        <f>A127</f>
        <v>14155</v>
      </c>
      <c r="B145" s="28" t="str">
        <f>B127</f>
        <v>Indian Road over I-35</v>
      </c>
      <c r="C145" s="224">
        <f t="shared" ref="C145:C152" si="36">ROUND(SUM(G145:AE145),0)</f>
        <v>48460</v>
      </c>
      <c r="D145" s="28"/>
      <c r="E145" s="39"/>
      <c r="F145" s="83" t="s">
        <v>216</v>
      </c>
      <c r="G145" s="259">
        <f>G109*'Project Information'!G73*G89</f>
        <v>0</v>
      </c>
      <c r="H145" s="259">
        <f>H109*'Project Information'!H73*H89</f>
        <v>0</v>
      </c>
      <c r="I145" s="259">
        <f>I109*'Project Information'!I73*I89</f>
        <v>0</v>
      </c>
      <c r="J145" s="259">
        <f>J109*'Project Information'!J73*J89</f>
        <v>0</v>
      </c>
      <c r="K145" s="259">
        <f>K109*'Project Information'!K73*K89</f>
        <v>0</v>
      </c>
      <c r="L145" s="259">
        <f>L109*'Project Information'!L73*L89</f>
        <v>0</v>
      </c>
      <c r="M145" s="259">
        <f>M109*'Project Information'!M73*M89</f>
        <v>0</v>
      </c>
      <c r="N145" s="259">
        <f>N109*'Project Information'!N73*N89</f>
        <v>0</v>
      </c>
      <c r="O145" s="259">
        <f>O109*'Project Information'!O73*O89</f>
        <v>0</v>
      </c>
      <c r="P145" s="259">
        <f>P109*'Project Information'!P73*P89</f>
        <v>0</v>
      </c>
      <c r="Q145" s="259">
        <f>Q109*'Project Information'!Q73*Q89</f>
        <v>0</v>
      </c>
      <c r="R145" s="259">
        <f>R109*'Project Information'!R73*R89</f>
        <v>48459.911189033162</v>
      </c>
      <c r="S145" s="259">
        <f>S109*'Project Information'!S73*S89</f>
        <v>0</v>
      </c>
      <c r="T145" s="259">
        <f>T109*'Project Information'!T73*T89</f>
        <v>0</v>
      </c>
      <c r="U145" s="259">
        <f>U109*'Project Information'!U73*U89</f>
        <v>0</v>
      </c>
      <c r="V145" s="259">
        <f>V109*'Project Information'!V73*V89</f>
        <v>0</v>
      </c>
      <c r="W145" s="259">
        <f>W109*'Project Information'!W73*W89</f>
        <v>0</v>
      </c>
      <c r="X145" s="259">
        <f>X109*'Project Information'!X73*X89</f>
        <v>0</v>
      </c>
      <c r="Y145" s="259">
        <f>Y109*'Project Information'!Y73*Y89</f>
        <v>0</v>
      </c>
      <c r="Z145" s="259">
        <f>Z109*'Project Information'!Z73*Z89</f>
        <v>0</v>
      </c>
      <c r="AA145" s="259">
        <f>AA109*'Project Information'!AA73*AA89</f>
        <v>0</v>
      </c>
      <c r="AB145" s="259">
        <f>AB109*'Project Information'!AB73*AB89</f>
        <v>0</v>
      </c>
      <c r="AC145" s="259">
        <f>AC109*'Project Information'!AC73*AC89</f>
        <v>0</v>
      </c>
      <c r="AD145" s="259">
        <f>AD109*'Project Information'!AD73*AD89</f>
        <v>0</v>
      </c>
      <c r="AE145" s="259">
        <f>AE109*'Project Information'!AE73*AE89</f>
        <v>0</v>
      </c>
      <c r="AF145" s="154"/>
    </row>
    <row r="146" spans="1:32" s="11" customFormat="1">
      <c r="A146" s="98">
        <f t="shared" ref="A146:B152" si="37">A128</f>
        <v>14429</v>
      </c>
      <c r="B146" s="28" t="str">
        <f t="shared" si="37"/>
        <v>North Avenue over I-35</v>
      </c>
      <c r="C146" s="224">
        <f t="shared" si="36"/>
        <v>87474</v>
      </c>
      <c r="D146" s="28"/>
      <c r="E146" s="39"/>
      <c r="F146" s="83" t="s">
        <v>216</v>
      </c>
      <c r="G146" s="259">
        <f>G110*'Project Information'!G74*G90</f>
        <v>0</v>
      </c>
      <c r="H146" s="259">
        <f>H110*'Project Information'!H74*H90</f>
        <v>0</v>
      </c>
      <c r="I146" s="259">
        <f>I110*'Project Information'!I74*I90</f>
        <v>0</v>
      </c>
      <c r="J146" s="259">
        <f>J110*'Project Information'!J74*J90</f>
        <v>0</v>
      </c>
      <c r="K146" s="259">
        <f>K110*'Project Information'!K74*K90</f>
        <v>0</v>
      </c>
      <c r="L146" s="259">
        <f>L110*'Project Information'!L74*L90</f>
        <v>0</v>
      </c>
      <c r="M146" s="259">
        <f>M110*'Project Information'!M74*M90</f>
        <v>0</v>
      </c>
      <c r="N146" s="259">
        <f>N110*'Project Information'!N74*N90</f>
        <v>0</v>
      </c>
      <c r="O146" s="259">
        <f>O110*'Project Information'!O74*O90</f>
        <v>0</v>
      </c>
      <c r="P146" s="259">
        <f>P110*'Project Information'!P74*P90</f>
        <v>0</v>
      </c>
      <c r="Q146" s="259">
        <f>Q110*'Project Information'!Q74*Q90</f>
        <v>0</v>
      </c>
      <c r="R146" s="259">
        <f>R110*'Project Information'!R74*R90</f>
        <v>87474.246468339537</v>
      </c>
      <c r="S146" s="259">
        <f>S110*'Project Information'!S74*S90</f>
        <v>0</v>
      </c>
      <c r="T146" s="259">
        <f>T110*'Project Information'!T74*T90</f>
        <v>0</v>
      </c>
      <c r="U146" s="259">
        <f>U110*'Project Information'!U74*U90</f>
        <v>0</v>
      </c>
      <c r="V146" s="259">
        <f>V110*'Project Information'!V74*V90</f>
        <v>0</v>
      </c>
      <c r="W146" s="259">
        <f>W110*'Project Information'!W74*W90</f>
        <v>0</v>
      </c>
      <c r="X146" s="259">
        <f>X110*'Project Information'!X74*X90</f>
        <v>0</v>
      </c>
      <c r="Y146" s="259">
        <f>Y110*'Project Information'!Y74*Y90</f>
        <v>0</v>
      </c>
      <c r="Z146" s="259">
        <f>Z110*'Project Information'!Z74*Z90</f>
        <v>0</v>
      </c>
      <c r="AA146" s="259">
        <f>AA110*'Project Information'!AA74*AA90</f>
        <v>0</v>
      </c>
      <c r="AB146" s="259">
        <f>AB110*'Project Information'!AB74*AB90</f>
        <v>0</v>
      </c>
      <c r="AC146" s="259">
        <f>AC110*'Project Information'!AC74*AC90</f>
        <v>0</v>
      </c>
      <c r="AD146" s="259">
        <f>AD110*'Project Information'!AD74*AD90</f>
        <v>0</v>
      </c>
      <c r="AE146" s="259">
        <f>AE110*'Project Information'!AE74*AE90</f>
        <v>0</v>
      </c>
      <c r="AF146" s="154"/>
    </row>
    <row r="147" spans="1:32">
      <c r="A147" s="98">
        <f t="shared" si="37"/>
        <v>14435</v>
      </c>
      <c r="B147" s="28" t="str">
        <f t="shared" si="37"/>
        <v>Highland Avenue over I-35</v>
      </c>
      <c r="C147" s="224">
        <f t="shared" si="36"/>
        <v>88385</v>
      </c>
      <c r="D147" s="28"/>
      <c r="E147" s="39"/>
      <c r="F147" s="83" t="s">
        <v>216</v>
      </c>
      <c r="G147" s="259">
        <f>G111*'Project Information'!G75*G91</f>
        <v>0</v>
      </c>
      <c r="H147" s="259">
        <f>H111*'Project Information'!H75*H91</f>
        <v>0</v>
      </c>
      <c r="I147" s="259">
        <f>I111*'Project Information'!I75*I91</f>
        <v>0</v>
      </c>
      <c r="J147" s="259">
        <f>J111*'Project Information'!J75*J91</f>
        <v>0</v>
      </c>
      <c r="K147" s="259">
        <f>K111*'Project Information'!K75*K91</f>
        <v>0</v>
      </c>
      <c r="L147" s="259">
        <f>L111*'Project Information'!L75*L91</f>
        <v>0</v>
      </c>
      <c r="M147" s="259">
        <f>M111*'Project Information'!M75*M91</f>
        <v>0</v>
      </c>
      <c r="N147" s="259">
        <f>N111*'Project Information'!N75*N91</f>
        <v>0</v>
      </c>
      <c r="O147" s="259">
        <f>O111*'Project Information'!O75*O91</f>
        <v>0</v>
      </c>
      <c r="P147" s="259">
        <f>P111*'Project Information'!P75*P91</f>
        <v>0</v>
      </c>
      <c r="Q147" s="259">
        <f>Q111*'Project Information'!Q75*Q91</f>
        <v>0</v>
      </c>
      <c r="R147" s="259">
        <f>R111*'Project Information'!R75*R91</f>
        <v>88384.878550373702</v>
      </c>
      <c r="S147" s="259">
        <f>S111*'Project Information'!S75*S91</f>
        <v>0</v>
      </c>
      <c r="T147" s="259">
        <f>T111*'Project Information'!T75*T91</f>
        <v>0</v>
      </c>
      <c r="U147" s="259">
        <f>U111*'Project Information'!U75*U91</f>
        <v>0</v>
      </c>
      <c r="V147" s="259">
        <f>V111*'Project Information'!V75*V91</f>
        <v>0</v>
      </c>
      <c r="W147" s="259">
        <f>W111*'Project Information'!W75*W91</f>
        <v>0</v>
      </c>
      <c r="X147" s="259">
        <f>X111*'Project Information'!X75*X91</f>
        <v>0</v>
      </c>
      <c r="Y147" s="259">
        <f>Y111*'Project Information'!Y75*Y91</f>
        <v>0</v>
      </c>
      <c r="Z147" s="259">
        <f>Z111*'Project Information'!Z75*Z91</f>
        <v>0</v>
      </c>
      <c r="AA147" s="259">
        <f>AA111*'Project Information'!AA75*AA91</f>
        <v>0</v>
      </c>
      <c r="AB147" s="259">
        <f>AB111*'Project Information'!AB75*AB91</f>
        <v>0</v>
      </c>
      <c r="AC147" s="259">
        <f>AC111*'Project Information'!AC75*AC91</f>
        <v>0</v>
      </c>
      <c r="AD147" s="259">
        <f>AD111*'Project Information'!AD75*AD91</f>
        <v>0</v>
      </c>
      <c r="AE147" s="259">
        <f>AE111*'Project Information'!AE75*AE91</f>
        <v>0</v>
      </c>
      <c r="AF147" s="54"/>
    </row>
    <row r="148" spans="1:32">
      <c r="A148" s="98">
        <f t="shared" si="37"/>
        <v>14437</v>
      </c>
      <c r="B148" s="28" t="str">
        <f t="shared" si="37"/>
        <v>Hartford Avenue over I-35</v>
      </c>
      <c r="C148" s="224">
        <f t="shared" si="36"/>
        <v>88385</v>
      </c>
      <c r="D148" s="28"/>
      <c r="E148" s="39"/>
      <c r="F148" s="83" t="s">
        <v>216</v>
      </c>
      <c r="G148" s="259">
        <f>G112*'Project Information'!G76*G92</f>
        <v>0</v>
      </c>
      <c r="H148" s="259">
        <f>H112*'Project Information'!H76*H92</f>
        <v>0</v>
      </c>
      <c r="I148" s="259">
        <f>I112*'Project Information'!I76*I92</f>
        <v>0</v>
      </c>
      <c r="J148" s="259">
        <f>J112*'Project Information'!J76*J92</f>
        <v>0</v>
      </c>
      <c r="K148" s="259">
        <f>K112*'Project Information'!K76*K92</f>
        <v>0</v>
      </c>
      <c r="L148" s="259">
        <f>L112*'Project Information'!L76*L92</f>
        <v>0</v>
      </c>
      <c r="M148" s="259">
        <f>M112*'Project Information'!M76*M92</f>
        <v>0</v>
      </c>
      <c r="N148" s="259">
        <f>N112*'Project Information'!N76*N92</f>
        <v>0</v>
      </c>
      <c r="O148" s="259">
        <f>O112*'Project Information'!O76*O92</f>
        <v>0</v>
      </c>
      <c r="P148" s="259">
        <f>P112*'Project Information'!P76*P92</f>
        <v>0</v>
      </c>
      <c r="Q148" s="259">
        <f>Q112*'Project Information'!Q76*Q92</f>
        <v>0</v>
      </c>
      <c r="R148" s="259">
        <f>R112*'Project Information'!R76*R92</f>
        <v>88384.878550373702</v>
      </c>
      <c r="S148" s="259">
        <f>S112*'Project Information'!S76*S92</f>
        <v>0</v>
      </c>
      <c r="T148" s="259">
        <f>T112*'Project Information'!T76*T92</f>
        <v>0</v>
      </c>
      <c r="U148" s="259">
        <f>U112*'Project Information'!U76*U92</f>
        <v>0</v>
      </c>
      <c r="V148" s="259">
        <f>V112*'Project Information'!V76*V92</f>
        <v>0</v>
      </c>
      <c r="W148" s="259">
        <f>W112*'Project Information'!W76*W92</f>
        <v>0</v>
      </c>
      <c r="X148" s="259">
        <f>X112*'Project Information'!X76*X92</f>
        <v>0</v>
      </c>
      <c r="Y148" s="259">
        <f>Y112*'Project Information'!Y76*Y92</f>
        <v>0</v>
      </c>
      <c r="Z148" s="259">
        <f>Z112*'Project Information'!Z76*Z92</f>
        <v>0</v>
      </c>
      <c r="AA148" s="259">
        <f>AA112*'Project Information'!AA76*AA92</f>
        <v>0</v>
      </c>
      <c r="AB148" s="259">
        <f>AB112*'Project Information'!AB76*AB92</f>
        <v>0</v>
      </c>
      <c r="AC148" s="259">
        <f>AC112*'Project Information'!AC76*AC92</f>
        <v>0</v>
      </c>
      <c r="AD148" s="259">
        <f>AD112*'Project Information'!AD76*AD92</f>
        <v>0</v>
      </c>
      <c r="AE148" s="259">
        <f>AE112*'Project Information'!AE76*AE92</f>
        <v>0</v>
      </c>
      <c r="AF148" s="54"/>
    </row>
    <row r="149" spans="1:32">
      <c r="A149" s="98">
        <f t="shared" si="37"/>
        <v>15145</v>
      </c>
      <c r="B149" s="28" t="str">
        <f t="shared" si="37"/>
        <v>Coleman Road over I-35</v>
      </c>
      <c r="C149" s="224">
        <f t="shared" si="36"/>
        <v>87046</v>
      </c>
      <c r="D149" s="28"/>
      <c r="E149" s="39"/>
      <c r="F149" s="83" t="s">
        <v>216</v>
      </c>
      <c r="G149" s="259">
        <f>G113*'Project Information'!G77*G93</f>
        <v>0</v>
      </c>
      <c r="H149" s="259">
        <f>H113*'Project Information'!H77*H93</f>
        <v>0</v>
      </c>
      <c r="I149" s="259">
        <f>I113*'Project Information'!I77*I93</f>
        <v>0</v>
      </c>
      <c r="J149" s="259">
        <f>J113*'Project Information'!J77*J93</f>
        <v>0</v>
      </c>
      <c r="K149" s="259">
        <f>K113*'Project Information'!K77*K93</f>
        <v>0</v>
      </c>
      <c r="L149" s="259">
        <f>L113*'Project Information'!L77*L93</f>
        <v>0</v>
      </c>
      <c r="M149" s="259">
        <f>M113*'Project Information'!M77*M93</f>
        <v>0</v>
      </c>
      <c r="N149" s="259">
        <f>N113*'Project Information'!N77*N93</f>
        <v>0</v>
      </c>
      <c r="O149" s="259">
        <f>O113*'Project Information'!O77*O93</f>
        <v>0</v>
      </c>
      <c r="P149" s="259">
        <f>P113*'Project Information'!P77*P93</f>
        <v>0</v>
      </c>
      <c r="Q149" s="259">
        <f>Q113*'Project Information'!Q77*Q93</f>
        <v>0</v>
      </c>
      <c r="R149" s="259">
        <f>R113*'Project Information'!R77*R93</f>
        <v>87045.713723852896</v>
      </c>
      <c r="S149" s="259">
        <f>S113*'Project Information'!S77*S93</f>
        <v>0</v>
      </c>
      <c r="T149" s="259">
        <f>T113*'Project Information'!T77*T93</f>
        <v>0</v>
      </c>
      <c r="U149" s="259">
        <f>U113*'Project Information'!U77*U93</f>
        <v>0</v>
      </c>
      <c r="V149" s="259">
        <f>V113*'Project Information'!V77*V93</f>
        <v>0</v>
      </c>
      <c r="W149" s="259">
        <f>W113*'Project Information'!W77*W93</f>
        <v>0</v>
      </c>
      <c r="X149" s="259">
        <f>X113*'Project Information'!X77*X93</f>
        <v>0</v>
      </c>
      <c r="Y149" s="259">
        <f>Y113*'Project Information'!Y77*Y93</f>
        <v>0</v>
      </c>
      <c r="Z149" s="259">
        <f>Z113*'Project Information'!Z77*Z93</f>
        <v>0</v>
      </c>
      <c r="AA149" s="259">
        <f>AA113*'Project Information'!AA77*AA93</f>
        <v>0</v>
      </c>
      <c r="AB149" s="259">
        <f>AB113*'Project Information'!AB77*AB93</f>
        <v>0</v>
      </c>
      <c r="AC149" s="259">
        <f>AC113*'Project Information'!AC77*AC93</f>
        <v>0</v>
      </c>
      <c r="AD149" s="259">
        <f>AD113*'Project Information'!AD77*AD93</f>
        <v>0</v>
      </c>
      <c r="AE149" s="259">
        <f>AE113*'Project Information'!AE77*AE93</f>
        <v>0</v>
      </c>
      <c r="AF149" s="54"/>
    </row>
    <row r="150" spans="1:32">
      <c r="A150" s="98">
        <f t="shared" si="37"/>
        <v>15146</v>
      </c>
      <c r="B150" s="28" t="str">
        <f t="shared" si="37"/>
        <v>Chrysler Avenue over I-35</v>
      </c>
      <c r="C150" s="224">
        <f t="shared" si="36"/>
        <v>87046</v>
      </c>
      <c r="D150" s="28"/>
      <c r="E150" s="39"/>
      <c r="F150" s="83" t="s">
        <v>216</v>
      </c>
      <c r="G150" s="259">
        <f>G114*'Project Information'!G78*G94</f>
        <v>0</v>
      </c>
      <c r="H150" s="259">
        <f>H114*'Project Information'!H78*H94</f>
        <v>0</v>
      </c>
      <c r="I150" s="259">
        <f>I114*'Project Information'!I78*I94</f>
        <v>0</v>
      </c>
      <c r="J150" s="259">
        <f>J114*'Project Information'!J78*J94</f>
        <v>0</v>
      </c>
      <c r="K150" s="259">
        <f>K114*'Project Information'!K78*K94</f>
        <v>0</v>
      </c>
      <c r="L150" s="259">
        <f>L114*'Project Information'!L78*L94</f>
        <v>0</v>
      </c>
      <c r="M150" s="259">
        <f>M114*'Project Information'!M78*M94</f>
        <v>0</v>
      </c>
      <c r="N150" s="259">
        <f>N114*'Project Information'!N78*N94</f>
        <v>0</v>
      </c>
      <c r="O150" s="259">
        <f>O114*'Project Information'!O78*O94</f>
        <v>0</v>
      </c>
      <c r="P150" s="259">
        <f>P114*'Project Information'!P78*P94</f>
        <v>0</v>
      </c>
      <c r="Q150" s="259">
        <f>Q114*'Project Information'!Q78*Q94</f>
        <v>0</v>
      </c>
      <c r="R150" s="259">
        <f>R114*'Project Information'!R78*R94</f>
        <v>87045.713723852896</v>
      </c>
      <c r="S150" s="259">
        <f>S114*'Project Information'!S78*S94</f>
        <v>0</v>
      </c>
      <c r="T150" s="259">
        <f>T114*'Project Information'!T78*T94</f>
        <v>0</v>
      </c>
      <c r="U150" s="259">
        <f>U114*'Project Information'!U78*U94</f>
        <v>0</v>
      </c>
      <c r="V150" s="259">
        <f>V114*'Project Information'!V78*V94</f>
        <v>0</v>
      </c>
      <c r="W150" s="259">
        <f>W114*'Project Information'!W78*W94</f>
        <v>0</v>
      </c>
      <c r="X150" s="259">
        <f>X114*'Project Information'!X78*X94</f>
        <v>0</v>
      </c>
      <c r="Y150" s="259">
        <f>Y114*'Project Information'!Y78*Y94</f>
        <v>0</v>
      </c>
      <c r="Z150" s="259">
        <f>Z114*'Project Information'!Z78*Z94</f>
        <v>0</v>
      </c>
      <c r="AA150" s="259">
        <f>AA114*'Project Information'!AA78*AA94</f>
        <v>0</v>
      </c>
      <c r="AB150" s="259">
        <f>AB114*'Project Information'!AB78*AB94</f>
        <v>0</v>
      </c>
      <c r="AC150" s="259">
        <f>AC114*'Project Information'!AC78*AC94</f>
        <v>0</v>
      </c>
      <c r="AD150" s="259">
        <f>AD114*'Project Information'!AD78*AD94</f>
        <v>0</v>
      </c>
      <c r="AE150" s="259">
        <f>AE114*'Project Information'!AE78*AE94</f>
        <v>0</v>
      </c>
      <c r="AF150" s="54"/>
    </row>
    <row r="151" spans="1:32">
      <c r="A151" s="98">
        <f t="shared" si="37"/>
        <v>15147</v>
      </c>
      <c r="B151" s="28" t="str">
        <f t="shared" si="37"/>
        <v>Ferguson Avenue over I-35</v>
      </c>
      <c r="C151" s="224">
        <f t="shared" si="36"/>
        <v>87046</v>
      </c>
      <c r="D151" s="28"/>
      <c r="E151" s="39"/>
      <c r="F151" s="83" t="s">
        <v>216</v>
      </c>
      <c r="G151" s="259">
        <f>G115*'Project Information'!G79*G95</f>
        <v>0</v>
      </c>
      <c r="H151" s="259">
        <f>H115*'Project Information'!H79*H95</f>
        <v>0</v>
      </c>
      <c r="I151" s="259">
        <f>I115*'Project Information'!I79*I95</f>
        <v>0</v>
      </c>
      <c r="J151" s="259">
        <f>J115*'Project Information'!J79*J95</f>
        <v>0</v>
      </c>
      <c r="K151" s="259">
        <f>K115*'Project Information'!K79*K95</f>
        <v>0</v>
      </c>
      <c r="L151" s="259">
        <f>L115*'Project Information'!L79*L95</f>
        <v>0</v>
      </c>
      <c r="M151" s="259">
        <f>M115*'Project Information'!M79*M95</f>
        <v>0</v>
      </c>
      <c r="N151" s="259">
        <f>N115*'Project Information'!N79*N95</f>
        <v>0</v>
      </c>
      <c r="O151" s="259">
        <f>O115*'Project Information'!O79*O95</f>
        <v>0</v>
      </c>
      <c r="P151" s="259">
        <f>P115*'Project Information'!P79*P95</f>
        <v>0</v>
      </c>
      <c r="Q151" s="259">
        <f>Q115*'Project Information'!Q79*Q95</f>
        <v>0</v>
      </c>
      <c r="R151" s="259">
        <f>R115*'Project Information'!R79*R95</f>
        <v>87045.713723852896</v>
      </c>
      <c r="S151" s="259">
        <f>S115*'Project Information'!S79*S95</f>
        <v>0</v>
      </c>
      <c r="T151" s="259">
        <f>T115*'Project Information'!T79*T95</f>
        <v>0</v>
      </c>
      <c r="U151" s="259">
        <f>U115*'Project Information'!U79*U95</f>
        <v>0</v>
      </c>
      <c r="V151" s="259">
        <f>V115*'Project Information'!V79*V95</f>
        <v>0</v>
      </c>
      <c r="W151" s="259">
        <f>W115*'Project Information'!W79*W95</f>
        <v>0</v>
      </c>
      <c r="X151" s="259">
        <f>X115*'Project Information'!X79*X95</f>
        <v>0</v>
      </c>
      <c r="Y151" s="259">
        <f>Y115*'Project Information'!Y79*Y95</f>
        <v>0</v>
      </c>
      <c r="Z151" s="259">
        <f>Z115*'Project Information'!Z79*Z95</f>
        <v>0</v>
      </c>
      <c r="AA151" s="259">
        <f>AA115*'Project Information'!AA79*AA95</f>
        <v>0</v>
      </c>
      <c r="AB151" s="259">
        <f>AB115*'Project Information'!AB79*AB95</f>
        <v>0</v>
      </c>
      <c r="AC151" s="259">
        <f>AC115*'Project Information'!AC79*AC95</f>
        <v>0</v>
      </c>
      <c r="AD151" s="259">
        <f>AD115*'Project Information'!AD79*AD95</f>
        <v>0</v>
      </c>
      <c r="AE151" s="259">
        <f>AE115*'Project Information'!AE79*AE95</f>
        <v>0</v>
      </c>
      <c r="AF151" s="54"/>
    </row>
    <row r="152" spans="1:32">
      <c r="A152" s="98">
        <f t="shared" si="37"/>
        <v>15149</v>
      </c>
      <c r="B152" s="28" t="str">
        <f t="shared" si="37"/>
        <v>Adobe Road over I-35</v>
      </c>
      <c r="C152" s="224">
        <f t="shared" si="36"/>
        <v>50353</v>
      </c>
      <c r="D152" s="28"/>
      <c r="E152" s="39"/>
      <c r="F152" s="83" t="s">
        <v>216</v>
      </c>
      <c r="G152" s="259">
        <f>G116*'Project Information'!G80*G96</f>
        <v>0</v>
      </c>
      <c r="H152" s="259">
        <f>H116*'Project Information'!H80*H96</f>
        <v>0</v>
      </c>
      <c r="I152" s="259">
        <f>I116*'Project Information'!I80*I96</f>
        <v>0</v>
      </c>
      <c r="J152" s="259">
        <f>J116*'Project Information'!J80*J96</f>
        <v>0</v>
      </c>
      <c r="K152" s="259">
        <f>K116*'Project Information'!K80*K96</f>
        <v>0</v>
      </c>
      <c r="L152" s="259">
        <f>L116*'Project Information'!L80*L96</f>
        <v>0</v>
      </c>
      <c r="M152" s="259">
        <f>M116*'Project Information'!M80*M96</f>
        <v>0</v>
      </c>
      <c r="N152" s="259">
        <f>N116*'Project Information'!N80*N96</f>
        <v>0</v>
      </c>
      <c r="O152" s="259">
        <f>O116*'Project Information'!O80*O96</f>
        <v>0</v>
      </c>
      <c r="P152" s="259">
        <f>P116*'Project Information'!P80*P96</f>
        <v>0</v>
      </c>
      <c r="Q152" s="259">
        <f>Q116*'Project Information'!Q80*Q96</f>
        <v>0</v>
      </c>
      <c r="R152" s="259">
        <f>R116*'Project Information'!R80*R96</f>
        <v>50352.5974771826</v>
      </c>
      <c r="S152" s="259">
        <f>S116*'Project Information'!S80*S96</f>
        <v>0</v>
      </c>
      <c r="T152" s="259">
        <f>T116*'Project Information'!T80*T96</f>
        <v>0</v>
      </c>
      <c r="U152" s="259">
        <f>U116*'Project Information'!U80*U96</f>
        <v>0</v>
      </c>
      <c r="V152" s="259">
        <f>V116*'Project Information'!V80*V96</f>
        <v>0</v>
      </c>
      <c r="W152" s="259">
        <f>W116*'Project Information'!W80*W96</f>
        <v>0</v>
      </c>
      <c r="X152" s="259">
        <f>X116*'Project Information'!X80*X96</f>
        <v>0</v>
      </c>
      <c r="Y152" s="259">
        <f>Y116*'Project Information'!Y80*Y96</f>
        <v>0</v>
      </c>
      <c r="Z152" s="259">
        <f>Z116*'Project Information'!Z80*Z96</f>
        <v>0</v>
      </c>
      <c r="AA152" s="259">
        <f>AA116*'Project Information'!AA80*AA96</f>
        <v>0</v>
      </c>
      <c r="AB152" s="259">
        <f>AB116*'Project Information'!AB80*AB96</f>
        <v>0</v>
      </c>
      <c r="AC152" s="259">
        <f>AC116*'Project Information'!AC80*AC96</f>
        <v>0</v>
      </c>
      <c r="AD152" s="259">
        <f>AD116*'Project Information'!AD80*AD96</f>
        <v>0</v>
      </c>
      <c r="AE152" s="259">
        <f>AE116*'Project Information'!AE80*AE96</f>
        <v>0</v>
      </c>
      <c r="AF152" s="54"/>
    </row>
    <row r="153" spans="1:32">
      <c r="A153" s="99" t="s">
        <v>185</v>
      </c>
      <c r="B153" s="28"/>
      <c r="C153" s="239">
        <f>SUM(C145:C152)</f>
        <v>624195</v>
      </c>
      <c r="F153" s="83" t="s">
        <v>216</v>
      </c>
      <c r="G153" s="95">
        <f>SUM(G145:G152)</f>
        <v>0</v>
      </c>
      <c r="H153" s="95">
        <f t="shared" ref="H153:AE153" si="38">SUM(H145:H152)</f>
        <v>0</v>
      </c>
      <c r="I153" s="95">
        <f t="shared" si="38"/>
        <v>0</v>
      </c>
      <c r="J153" s="95">
        <f t="shared" si="38"/>
        <v>0</v>
      </c>
      <c r="K153" s="95">
        <f t="shared" si="38"/>
        <v>0</v>
      </c>
      <c r="L153" s="95">
        <f t="shared" si="38"/>
        <v>0</v>
      </c>
      <c r="M153" s="95">
        <f t="shared" si="38"/>
        <v>0</v>
      </c>
      <c r="N153" s="95">
        <f t="shared" si="38"/>
        <v>0</v>
      </c>
      <c r="O153" s="95">
        <f t="shared" si="38"/>
        <v>0</v>
      </c>
      <c r="P153" s="95">
        <f t="shared" si="38"/>
        <v>0</v>
      </c>
      <c r="Q153" s="95">
        <f t="shared" si="38"/>
        <v>0</v>
      </c>
      <c r="R153" s="95">
        <f t="shared" si="38"/>
        <v>624193.65340686147</v>
      </c>
      <c r="S153" s="95">
        <f t="shared" si="38"/>
        <v>0</v>
      </c>
      <c r="T153" s="95">
        <f t="shared" si="38"/>
        <v>0</v>
      </c>
      <c r="U153" s="95">
        <f t="shared" si="38"/>
        <v>0</v>
      </c>
      <c r="V153" s="95">
        <f t="shared" si="38"/>
        <v>0</v>
      </c>
      <c r="W153" s="95">
        <f t="shared" si="38"/>
        <v>0</v>
      </c>
      <c r="X153" s="95">
        <f t="shared" si="38"/>
        <v>0</v>
      </c>
      <c r="Y153" s="95">
        <f t="shared" si="38"/>
        <v>0</v>
      </c>
      <c r="Z153" s="95">
        <f t="shared" si="38"/>
        <v>0</v>
      </c>
      <c r="AA153" s="95">
        <f t="shared" si="38"/>
        <v>0</v>
      </c>
      <c r="AB153" s="95">
        <f t="shared" si="38"/>
        <v>0</v>
      </c>
      <c r="AC153" s="95">
        <f t="shared" si="38"/>
        <v>0</v>
      </c>
      <c r="AD153" s="95">
        <f t="shared" si="38"/>
        <v>0</v>
      </c>
      <c r="AE153" s="95">
        <f t="shared" si="38"/>
        <v>0</v>
      </c>
      <c r="AF153" s="54"/>
    </row>
    <row r="154" spans="1:32">
      <c r="A154" s="97" t="str">
        <f>A136</f>
        <v>Kay County Bridge Reconstructions</v>
      </c>
      <c r="B154" s="89"/>
      <c r="F154" s="83"/>
      <c r="G154" s="144"/>
      <c r="H154" s="144"/>
      <c r="I154" s="144"/>
      <c r="J154" s="144"/>
      <c r="K154" s="144"/>
      <c r="L154" s="144"/>
      <c r="M154" s="144"/>
      <c r="N154" s="144"/>
      <c r="O154" s="144"/>
      <c r="P154" s="144"/>
      <c r="Q154" s="144"/>
      <c r="R154" s="144"/>
      <c r="S154" s="144"/>
      <c r="T154" s="144"/>
      <c r="U154" s="144"/>
      <c r="V154" s="144"/>
      <c r="W154" s="144"/>
      <c r="X154" s="144"/>
      <c r="Y154" s="144"/>
      <c r="Z154" s="144"/>
      <c r="AA154" s="144"/>
      <c r="AB154" s="144"/>
      <c r="AC154" s="144"/>
      <c r="AD154" s="144"/>
      <c r="AE154" s="144"/>
      <c r="AF154" s="54"/>
    </row>
    <row r="155" spans="1:32">
      <c r="A155" s="98">
        <f>'Project Information'!$A$26</f>
        <v>14408</v>
      </c>
      <c r="B155" s="28" t="str">
        <f>'Project Information'!$B$26</f>
        <v>I-35 SB over US 60</v>
      </c>
      <c r="C155" s="224">
        <f>ROUND(SUM(G155:AE155),0)</f>
        <v>0</v>
      </c>
      <c r="D155" s="28"/>
      <c r="E155" s="39"/>
      <c r="F155" s="83" t="s">
        <v>216</v>
      </c>
      <c r="G155" s="259">
        <f>G119*'Project Information'!G83*G99</f>
        <v>0</v>
      </c>
      <c r="H155" s="259">
        <f>H119*'Project Information'!H83*H99</f>
        <v>0</v>
      </c>
      <c r="I155" s="259">
        <f>I119*'Project Information'!I83*I99</f>
        <v>0</v>
      </c>
      <c r="J155" s="259">
        <f>J119*'Project Information'!J83*J99</f>
        <v>0</v>
      </c>
      <c r="K155" s="259">
        <f>K119*'Project Information'!K83*K99</f>
        <v>0</v>
      </c>
      <c r="L155" s="259">
        <f>L119*'Project Information'!L83*L99</f>
        <v>0</v>
      </c>
      <c r="M155" s="259">
        <f>M119*'Project Information'!M83*M99</f>
        <v>0</v>
      </c>
      <c r="N155" s="259">
        <f>N119*'Project Information'!N83*N99</f>
        <v>0</v>
      </c>
      <c r="O155" s="259">
        <f>O119*'Project Information'!O83*O99</f>
        <v>0</v>
      </c>
      <c r="P155" s="259">
        <f>P119*'Project Information'!P83*P99</f>
        <v>0</v>
      </c>
      <c r="Q155" s="259">
        <f>Q119*'Project Information'!Q83*Q99</f>
        <v>0</v>
      </c>
      <c r="R155" s="259">
        <f>R119*'Project Information'!R83*R99</f>
        <v>0</v>
      </c>
      <c r="S155" s="259">
        <f>S119*'Project Information'!S83*S99</f>
        <v>0</v>
      </c>
      <c r="T155" s="259">
        <f>T119*'Project Information'!T83*T99</f>
        <v>0</v>
      </c>
      <c r="U155" s="259">
        <f>U119*'Project Information'!U83*U99</f>
        <v>0</v>
      </c>
      <c r="V155" s="259">
        <f>V119*'Project Information'!V83*V99</f>
        <v>0</v>
      </c>
      <c r="W155" s="259">
        <f>W119*'Project Information'!W83*W99</f>
        <v>0</v>
      </c>
      <c r="X155" s="259">
        <f>X119*'Project Information'!X83*X99</f>
        <v>0</v>
      </c>
      <c r="Y155" s="259">
        <f>Y119*'Project Information'!Y83*Y99</f>
        <v>0</v>
      </c>
      <c r="Z155" s="259">
        <f>Z119*'Project Information'!Z83*Z99</f>
        <v>0</v>
      </c>
      <c r="AA155" s="259">
        <f>AA119*'Project Information'!AA83*AA99</f>
        <v>0</v>
      </c>
      <c r="AB155" s="259">
        <f>AB119*'Project Information'!AB83*AB99</f>
        <v>0</v>
      </c>
      <c r="AC155" s="259">
        <f>AC119*'Project Information'!AC83*AC99</f>
        <v>0</v>
      </c>
      <c r="AD155" s="259">
        <f>AD119*'Project Information'!AD83*AD99</f>
        <v>0</v>
      </c>
      <c r="AE155" s="259">
        <f>AE119*'Project Information'!AE83*AE99</f>
        <v>0</v>
      </c>
      <c r="AF155" s="54"/>
    </row>
    <row r="156" spans="1:32">
      <c r="A156" s="98">
        <f>'Project Information'!$A$27</f>
        <v>14409</v>
      </c>
      <c r="B156" s="28" t="str">
        <f>'Project Information'!$B$27</f>
        <v>I-35 NB over US 60</v>
      </c>
      <c r="C156" s="224">
        <f>ROUND(SUM(G156:AE156),0)</f>
        <v>0</v>
      </c>
      <c r="D156" s="28"/>
      <c r="E156" s="39"/>
      <c r="F156" s="83" t="s">
        <v>216</v>
      </c>
      <c r="G156" s="259">
        <f>G120*'Project Information'!G84*G100</f>
        <v>0</v>
      </c>
      <c r="H156" s="259">
        <f>H120*'Project Information'!H84*H100</f>
        <v>0</v>
      </c>
      <c r="I156" s="259">
        <f>I120*'Project Information'!I84*I100</f>
        <v>0</v>
      </c>
      <c r="J156" s="259">
        <f>J120*'Project Information'!J84*J100</f>
        <v>0</v>
      </c>
      <c r="K156" s="259">
        <f>K120*'Project Information'!K84*K100</f>
        <v>0</v>
      </c>
      <c r="L156" s="259">
        <f>L120*'Project Information'!L84*L100</f>
        <v>0</v>
      </c>
      <c r="M156" s="259">
        <f>M120*'Project Information'!M84*M100</f>
        <v>0</v>
      </c>
      <c r="N156" s="259">
        <f>N120*'Project Information'!N84*N100</f>
        <v>0</v>
      </c>
      <c r="O156" s="259">
        <f>O120*'Project Information'!O84*O100</f>
        <v>0</v>
      </c>
      <c r="P156" s="259">
        <f>P120*'Project Information'!P84*P100</f>
        <v>0</v>
      </c>
      <c r="Q156" s="259">
        <f>Q120*'Project Information'!Q84*Q100</f>
        <v>0</v>
      </c>
      <c r="R156" s="259">
        <f>R120*'Project Information'!R84*R100</f>
        <v>0</v>
      </c>
      <c r="S156" s="259">
        <f>S120*'Project Information'!S84*S100</f>
        <v>0</v>
      </c>
      <c r="T156" s="259">
        <f>T120*'Project Information'!T84*T100</f>
        <v>0</v>
      </c>
      <c r="U156" s="259">
        <f>U120*'Project Information'!U84*U100</f>
        <v>0</v>
      </c>
      <c r="V156" s="259">
        <f>V120*'Project Information'!V84*V100</f>
        <v>0</v>
      </c>
      <c r="W156" s="259">
        <f>W120*'Project Information'!W84*W100</f>
        <v>0</v>
      </c>
      <c r="X156" s="259">
        <f>X120*'Project Information'!X84*X100</f>
        <v>0</v>
      </c>
      <c r="Y156" s="259">
        <f>Y120*'Project Information'!Y84*Y100</f>
        <v>0</v>
      </c>
      <c r="Z156" s="259">
        <f>Z120*'Project Information'!Z84*Z100</f>
        <v>0</v>
      </c>
      <c r="AA156" s="259">
        <f>AA120*'Project Information'!AA84*AA100</f>
        <v>0</v>
      </c>
      <c r="AB156" s="259">
        <f>AB120*'Project Information'!AB84*AB100</f>
        <v>0</v>
      </c>
      <c r="AC156" s="259">
        <f>AC120*'Project Information'!AC84*AC100</f>
        <v>0</v>
      </c>
      <c r="AD156" s="259">
        <f>AD120*'Project Information'!AD84*AD100</f>
        <v>0</v>
      </c>
      <c r="AE156" s="259">
        <f>AE120*'Project Information'!AE84*AE100</f>
        <v>0</v>
      </c>
      <c r="AF156" s="54"/>
    </row>
    <row r="157" spans="1:32">
      <c r="A157" s="99" t="s">
        <v>185</v>
      </c>
      <c r="B157" s="28"/>
      <c r="C157" s="239">
        <f>SUM(C155:C156)</f>
        <v>0</v>
      </c>
      <c r="F157" s="83" t="s">
        <v>216</v>
      </c>
      <c r="G157" s="95">
        <f>SUM(G155:G156)</f>
        <v>0</v>
      </c>
      <c r="H157" s="95">
        <f t="shared" ref="H157:AE157" si="39">SUM(H155:H156)</f>
        <v>0</v>
      </c>
      <c r="I157" s="95">
        <f t="shared" si="39"/>
        <v>0</v>
      </c>
      <c r="J157" s="95">
        <f t="shared" si="39"/>
        <v>0</v>
      </c>
      <c r="K157" s="95">
        <f t="shared" si="39"/>
        <v>0</v>
      </c>
      <c r="L157" s="95">
        <f t="shared" si="39"/>
        <v>0</v>
      </c>
      <c r="M157" s="95">
        <f t="shared" si="39"/>
        <v>0</v>
      </c>
      <c r="N157" s="95">
        <f t="shared" si="39"/>
        <v>0</v>
      </c>
      <c r="O157" s="95">
        <f t="shared" si="39"/>
        <v>0</v>
      </c>
      <c r="P157" s="95">
        <f t="shared" si="39"/>
        <v>0</v>
      </c>
      <c r="Q157" s="95">
        <f t="shared" si="39"/>
        <v>0</v>
      </c>
      <c r="R157" s="95">
        <f t="shared" si="39"/>
        <v>0</v>
      </c>
      <c r="S157" s="95">
        <f t="shared" si="39"/>
        <v>0</v>
      </c>
      <c r="T157" s="95">
        <f t="shared" si="39"/>
        <v>0</v>
      </c>
      <c r="U157" s="95">
        <f t="shared" si="39"/>
        <v>0</v>
      </c>
      <c r="V157" s="95">
        <f t="shared" si="39"/>
        <v>0</v>
      </c>
      <c r="W157" s="95">
        <f t="shared" si="39"/>
        <v>0</v>
      </c>
      <c r="X157" s="95">
        <f t="shared" si="39"/>
        <v>0</v>
      </c>
      <c r="Y157" s="95">
        <f t="shared" si="39"/>
        <v>0</v>
      </c>
      <c r="Z157" s="95">
        <f t="shared" si="39"/>
        <v>0</v>
      </c>
      <c r="AA157" s="95">
        <f t="shared" si="39"/>
        <v>0</v>
      </c>
      <c r="AB157" s="95">
        <f t="shared" si="39"/>
        <v>0</v>
      </c>
      <c r="AC157" s="95">
        <f t="shared" si="39"/>
        <v>0</v>
      </c>
      <c r="AD157" s="95">
        <f t="shared" si="39"/>
        <v>0</v>
      </c>
      <c r="AE157" s="95">
        <f t="shared" si="39"/>
        <v>0</v>
      </c>
      <c r="AF157" s="54"/>
    </row>
    <row r="158" spans="1:32">
      <c r="A158" s="100" t="s">
        <v>0</v>
      </c>
      <c r="C158" s="240">
        <f>SUM(C153,C157)</f>
        <v>624195</v>
      </c>
      <c r="F158" s="83" t="s">
        <v>216</v>
      </c>
      <c r="G158" s="96">
        <f>SUM(G153,G157)</f>
        <v>0</v>
      </c>
      <c r="H158" s="96">
        <f t="shared" ref="H158:AE158" si="40">SUM(H153,H157)</f>
        <v>0</v>
      </c>
      <c r="I158" s="96">
        <f t="shared" si="40"/>
        <v>0</v>
      </c>
      <c r="J158" s="96">
        <f t="shared" si="40"/>
        <v>0</v>
      </c>
      <c r="K158" s="96">
        <f t="shared" si="40"/>
        <v>0</v>
      </c>
      <c r="L158" s="96">
        <f t="shared" si="40"/>
        <v>0</v>
      </c>
      <c r="M158" s="96">
        <f t="shared" si="40"/>
        <v>0</v>
      </c>
      <c r="N158" s="96">
        <f t="shared" si="40"/>
        <v>0</v>
      </c>
      <c r="O158" s="96">
        <f t="shared" si="40"/>
        <v>0</v>
      </c>
      <c r="P158" s="96">
        <f t="shared" si="40"/>
        <v>0</v>
      </c>
      <c r="Q158" s="96">
        <f t="shared" si="40"/>
        <v>0</v>
      </c>
      <c r="R158" s="96">
        <f t="shared" si="40"/>
        <v>624193.65340686147</v>
      </c>
      <c r="S158" s="96">
        <f t="shared" si="40"/>
        <v>0</v>
      </c>
      <c r="T158" s="96">
        <f t="shared" si="40"/>
        <v>0</v>
      </c>
      <c r="U158" s="96">
        <f t="shared" si="40"/>
        <v>0</v>
      </c>
      <c r="V158" s="96">
        <f t="shared" si="40"/>
        <v>0</v>
      </c>
      <c r="W158" s="96">
        <f t="shared" si="40"/>
        <v>0</v>
      </c>
      <c r="X158" s="96">
        <f t="shared" si="40"/>
        <v>0</v>
      </c>
      <c r="Y158" s="96">
        <f t="shared" si="40"/>
        <v>0</v>
      </c>
      <c r="Z158" s="96">
        <f t="shared" si="40"/>
        <v>0</v>
      </c>
      <c r="AA158" s="96">
        <f t="shared" si="40"/>
        <v>0</v>
      </c>
      <c r="AB158" s="96">
        <f t="shared" si="40"/>
        <v>0</v>
      </c>
      <c r="AC158" s="96">
        <f t="shared" si="40"/>
        <v>0</v>
      </c>
      <c r="AD158" s="96">
        <f t="shared" si="40"/>
        <v>0</v>
      </c>
      <c r="AE158" s="96">
        <f t="shared" si="40"/>
        <v>0</v>
      </c>
      <c r="AF158" s="54"/>
    </row>
    <row r="159" spans="1:32">
      <c r="G159" s="26"/>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row>
    <row r="160" spans="1:32" ht="18.75">
      <c r="A160" s="237" t="s">
        <v>220</v>
      </c>
      <c r="B160" s="238"/>
      <c r="C160" s="238"/>
      <c r="D160" s="238"/>
      <c r="E160" s="238"/>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row>
    <row r="161" spans="1:32" ht="15.75">
      <c r="A161" s="169" t="s">
        <v>222</v>
      </c>
      <c r="B161" s="91"/>
      <c r="C161" s="91"/>
      <c r="D161" s="91"/>
      <c r="E161" s="91"/>
      <c r="G161" s="54"/>
      <c r="H161" s="54"/>
      <c r="I161" s="54"/>
      <c r="J161" s="54"/>
      <c r="K161" s="54"/>
      <c r="L161" s="54"/>
      <c r="M161" s="54"/>
      <c r="N161" s="54"/>
      <c r="O161" s="54"/>
      <c r="P161" s="54"/>
      <c r="Q161" s="54"/>
      <c r="R161" s="54"/>
      <c r="S161" s="54"/>
      <c r="T161" s="54"/>
      <c r="U161" s="54"/>
      <c r="V161" s="54"/>
      <c r="W161" s="54"/>
      <c r="X161" s="54"/>
      <c r="Y161" s="54"/>
      <c r="Z161" s="54"/>
      <c r="AA161" s="54"/>
      <c r="AB161" s="54"/>
      <c r="AC161" s="54"/>
      <c r="AD161" s="54"/>
      <c r="AE161" s="54"/>
      <c r="AF161" s="54"/>
    </row>
    <row r="162" spans="1:32" ht="15.75">
      <c r="A162" s="182"/>
      <c r="B162" s="11"/>
      <c r="C162" s="11"/>
      <c r="D162" s="11"/>
      <c r="E162" s="11"/>
      <c r="F162" s="11"/>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54"/>
    </row>
    <row r="163" spans="1:32">
      <c r="A163" s="29" t="s">
        <v>77</v>
      </c>
      <c r="B163" s="4" t="s">
        <v>78</v>
      </c>
      <c r="C163" s="301" t="s">
        <v>219</v>
      </c>
      <c r="D163" s="301"/>
      <c r="G163" s="54"/>
      <c r="H163" s="54"/>
      <c r="I163" s="54"/>
      <c r="J163" s="54"/>
      <c r="K163" s="54"/>
      <c r="L163" s="54"/>
      <c r="M163" s="54"/>
      <c r="N163" s="54"/>
      <c r="O163" s="54"/>
      <c r="P163" s="54"/>
      <c r="Q163" s="54"/>
      <c r="R163" s="54"/>
      <c r="S163" s="54"/>
      <c r="T163" s="54"/>
      <c r="U163" s="54"/>
      <c r="V163" s="54"/>
      <c r="W163" s="54"/>
      <c r="X163" s="54"/>
      <c r="Y163" s="54"/>
      <c r="Z163" s="54"/>
      <c r="AA163" s="54"/>
      <c r="AB163" s="54"/>
      <c r="AC163" s="54"/>
      <c r="AD163" s="54"/>
      <c r="AE163" s="54"/>
      <c r="AF163" s="54"/>
    </row>
    <row r="164" spans="1:32">
      <c r="A164" s="29"/>
      <c r="B164" s="4"/>
      <c r="C164" s="252" t="s">
        <v>218</v>
      </c>
      <c r="D164" s="252" t="s">
        <v>189</v>
      </c>
      <c r="E164" s="252"/>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row>
    <row r="165" spans="1:32">
      <c r="A165" s="97" t="str">
        <f>A144</f>
        <v>Kay County Bridge Raises</v>
      </c>
      <c r="B165" s="89"/>
      <c r="C165" s="38" t="s">
        <v>221</v>
      </c>
      <c r="D165" s="38" t="s">
        <v>221</v>
      </c>
      <c r="E165" s="38"/>
      <c r="G165" s="26"/>
      <c r="H165" s="54"/>
      <c r="I165" s="54"/>
      <c r="J165" s="54"/>
      <c r="K165" s="54"/>
      <c r="L165" s="54"/>
      <c r="M165" s="54"/>
      <c r="N165" s="54"/>
      <c r="O165" s="54"/>
      <c r="P165" s="54"/>
      <c r="Q165" s="54"/>
      <c r="R165" s="54"/>
      <c r="S165" s="54"/>
      <c r="T165" s="54"/>
      <c r="U165" s="54"/>
      <c r="V165" s="54"/>
      <c r="W165" s="54"/>
      <c r="X165" s="54"/>
      <c r="Y165" s="54"/>
      <c r="Z165" s="54"/>
      <c r="AA165" s="54"/>
      <c r="AB165" s="54"/>
      <c r="AC165" s="54"/>
      <c r="AD165" s="54"/>
      <c r="AE165" s="54"/>
      <c r="AF165" s="54"/>
    </row>
    <row r="166" spans="1:32">
      <c r="A166" s="98">
        <f>A145</f>
        <v>14155</v>
      </c>
      <c r="B166" s="28" t="str">
        <f>B145</f>
        <v>Indian Road over I-35</v>
      </c>
      <c r="C166" s="9">
        <f>'Project Information'!C152</f>
        <v>2023</v>
      </c>
      <c r="D166" s="9">
        <f>'Project Information'!E152</f>
        <v>2028</v>
      </c>
      <c r="F166" s="115"/>
      <c r="G166" s="241">
        <f>IF($C166&lt;=G$40,IF($D166&lt;=G$40,1,'Project Information'!$D152),0)</f>
        <v>0</v>
      </c>
      <c r="H166" s="241">
        <f>IF($C166&lt;=H$40,IF($D166&lt;=H$40,1,'Project Information'!$D152),0)</f>
        <v>0</v>
      </c>
      <c r="I166" s="241">
        <f>IF($C166&lt;=I$40,IF($D166&lt;=I$40,1,'Project Information'!$D152),0)</f>
        <v>0</v>
      </c>
      <c r="J166" s="241">
        <f>IF($C166&lt;=J$40,IF($D166&lt;=J$40,1,'Project Information'!$D152),0)</f>
        <v>0</v>
      </c>
      <c r="K166" s="241">
        <f>IF($C166&lt;=K$40,IF($D166&lt;=K$40,1,'Project Information'!$D152),0)</f>
        <v>0</v>
      </c>
      <c r="L166" s="241">
        <f>IF($C166&lt;=L$40,IF($D166&lt;=L$40,1,'Project Information'!$D152),0)</f>
        <v>0</v>
      </c>
      <c r="M166" s="241">
        <f>IF($C166&lt;=M$40,IF($D166&lt;=M$40,1,'Project Information'!$D152),0)</f>
        <v>0.5</v>
      </c>
      <c r="N166" s="241">
        <f>IF($C166&lt;=N$40,IF($D166&lt;=N$40,1,'Project Information'!$D152),0)</f>
        <v>0.5</v>
      </c>
      <c r="O166" s="241">
        <f>IF($C166&lt;=O$40,IF($D166&lt;=O$40,1,'Project Information'!$D152),0)</f>
        <v>0.5</v>
      </c>
      <c r="P166" s="241">
        <f>IF($C166&lt;=P$40,IF($D166&lt;=P$40,1,'Project Information'!$D152),0)</f>
        <v>0.5</v>
      </c>
      <c r="Q166" s="241">
        <f>IF($C166&lt;=Q$40,IF($D166&lt;=Q$40,1,'Project Information'!$D152),0)</f>
        <v>0.5</v>
      </c>
      <c r="R166" s="241">
        <f>IF($C166&lt;=R$40,IF($D166&lt;=R$40,1,'Project Information'!$D152),0)</f>
        <v>1</v>
      </c>
      <c r="S166" s="241">
        <f>IF($C166&lt;=S$40,IF($D166&lt;=S$40,1,'Project Information'!$D152),0)</f>
        <v>1</v>
      </c>
      <c r="T166" s="241">
        <f>IF($C166&lt;=T$40,IF($D166&lt;=T$40,1,'Project Information'!$D152),0)</f>
        <v>1</v>
      </c>
      <c r="U166" s="241">
        <f>IF($C166&lt;=U$40,IF($D166&lt;=U$40,1,'Project Information'!$D152),0)</f>
        <v>1</v>
      </c>
      <c r="V166" s="241">
        <f>IF($C166&lt;=V$40,IF($D166&lt;=V$40,1,'Project Information'!$D152),0)</f>
        <v>1</v>
      </c>
      <c r="W166" s="241">
        <f>IF($C166&lt;=W$40,IF($D166&lt;=W$40,1,'Project Information'!$D152),0)</f>
        <v>1</v>
      </c>
      <c r="X166" s="241">
        <f>IF($C166&lt;=X$40,IF($D166&lt;=X$40,1,'Project Information'!$D152),0)</f>
        <v>1</v>
      </c>
      <c r="Y166" s="241">
        <f>IF($C166&lt;=Y$40,IF($D166&lt;=Y$40,1,'Project Information'!$D152),0)</f>
        <v>1</v>
      </c>
      <c r="Z166" s="241">
        <f>IF($C166&lt;=Z$40,IF($D166&lt;=Z$40,1,'Project Information'!$D152),0)</f>
        <v>1</v>
      </c>
      <c r="AA166" s="241">
        <f>IF($C166&lt;=AA$40,IF($D166&lt;=AA$40,1,'Project Information'!$D152),0)</f>
        <v>1</v>
      </c>
      <c r="AB166" s="241">
        <f>IF($C166&lt;=AB$40,IF($D166&lt;=AB$40,1,'Project Information'!$D152),0)</f>
        <v>1</v>
      </c>
      <c r="AC166" s="241">
        <f>IF($C166&lt;=AC$40,IF($D166&lt;=AC$40,1,'Project Information'!$D152),0)</f>
        <v>1</v>
      </c>
      <c r="AD166" s="241">
        <f>IF($C166&lt;=AD$40,IF($D166&lt;=AD$40,1,'Project Information'!$D152),0)</f>
        <v>1</v>
      </c>
      <c r="AE166" s="241">
        <f>IF($C166&lt;=AE$40,IF($D166&lt;=AE$40,1,'Project Information'!$D152),0)</f>
        <v>1</v>
      </c>
      <c r="AF166" s="54"/>
    </row>
    <row r="167" spans="1:32">
      <c r="A167" s="98">
        <f t="shared" ref="A167:B173" si="41">A146</f>
        <v>14429</v>
      </c>
      <c r="B167" s="28" t="str">
        <f t="shared" si="41"/>
        <v>North Avenue over I-35</v>
      </c>
      <c r="C167" s="9">
        <f>'Project Information'!C153</f>
        <v>2023</v>
      </c>
      <c r="D167" s="9">
        <f>'Project Information'!E153</f>
        <v>2028</v>
      </c>
      <c r="F167" s="115"/>
      <c r="G167" s="241">
        <f>IF($C167&lt;=G$40,IF($D167&lt;=G$40,1,'Project Information'!$D153),0)</f>
        <v>0</v>
      </c>
      <c r="H167" s="241">
        <f>IF($C167&lt;=H$40,IF($D167&lt;=H$40,1,'Project Information'!$D153),0)</f>
        <v>0</v>
      </c>
      <c r="I167" s="241">
        <f>IF($C167&lt;=I$40,IF($D167&lt;=I$40,1,'Project Information'!$D153),0)</f>
        <v>0</v>
      </c>
      <c r="J167" s="241">
        <f>IF($C167&lt;=J$40,IF($D167&lt;=J$40,1,'Project Information'!$D153),0)</f>
        <v>0</v>
      </c>
      <c r="K167" s="241">
        <f>IF($C167&lt;=K$40,IF($D167&lt;=K$40,1,'Project Information'!$D153),0)</f>
        <v>0</v>
      </c>
      <c r="L167" s="241">
        <f>IF($C167&lt;=L$40,IF($D167&lt;=L$40,1,'Project Information'!$D153),0)</f>
        <v>0</v>
      </c>
      <c r="M167" s="241">
        <f>IF($C167&lt;=M$40,IF($D167&lt;=M$40,1,'Project Information'!$D153),0)</f>
        <v>0.5</v>
      </c>
      <c r="N167" s="241">
        <f>IF($C167&lt;=N$40,IF($D167&lt;=N$40,1,'Project Information'!$D153),0)</f>
        <v>0.5</v>
      </c>
      <c r="O167" s="241">
        <f>IF($C167&lt;=O$40,IF($D167&lt;=O$40,1,'Project Information'!$D153),0)</f>
        <v>0.5</v>
      </c>
      <c r="P167" s="241">
        <f>IF($C167&lt;=P$40,IF($D167&lt;=P$40,1,'Project Information'!$D153),0)</f>
        <v>0.5</v>
      </c>
      <c r="Q167" s="241">
        <f>IF($C167&lt;=Q$40,IF($D167&lt;=Q$40,1,'Project Information'!$D153),0)</f>
        <v>0.5</v>
      </c>
      <c r="R167" s="241">
        <f>IF($C167&lt;=R$40,IF($D167&lt;=R$40,1,'Project Information'!$D153),0)</f>
        <v>1</v>
      </c>
      <c r="S167" s="241">
        <f>IF($C167&lt;=S$40,IF($D167&lt;=S$40,1,'Project Information'!$D153),0)</f>
        <v>1</v>
      </c>
      <c r="T167" s="241">
        <f>IF($C167&lt;=T$40,IF($D167&lt;=T$40,1,'Project Information'!$D153),0)</f>
        <v>1</v>
      </c>
      <c r="U167" s="241">
        <f>IF($C167&lt;=U$40,IF($D167&lt;=U$40,1,'Project Information'!$D153),0)</f>
        <v>1</v>
      </c>
      <c r="V167" s="241">
        <f>IF($C167&lt;=V$40,IF($D167&lt;=V$40,1,'Project Information'!$D153),0)</f>
        <v>1</v>
      </c>
      <c r="W167" s="241">
        <f>IF($C167&lt;=W$40,IF($D167&lt;=W$40,1,'Project Information'!$D153),0)</f>
        <v>1</v>
      </c>
      <c r="X167" s="241">
        <f>IF($C167&lt;=X$40,IF($D167&lt;=X$40,1,'Project Information'!$D153),0)</f>
        <v>1</v>
      </c>
      <c r="Y167" s="241">
        <f>IF($C167&lt;=Y$40,IF($D167&lt;=Y$40,1,'Project Information'!$D153),0)</f>
        <v>1</v>
      </c>
      <c r="Z167" s="241">
        <f>IF($C167&lt;=Z$40,IF($D167&lt;=Z$40,1,'Project Information'!$D153),0)</f>
        <v>1</v>
      </c>
      <c r="AA167" s="241">
        <f>IF($C167&lt;=AA$40,IF($D167&lt;=AA$40,1,'Project Information'!$D153),0)</f>
        <v>1</v>
      </c>
      <c r="AB167" s="241">
        <f>IF($C167&lt;=AB$40,IF($D167&lt;=AB$40,1,'Project Information'!$D153),0)</f>
        <v>1</v>
      </c>
      <c r="AC167" s="241">
        <f>IF($C167&lt;=AC$40,IF($D167&lt;=AC$40,1,'Project Information'!$D153),0)</f>
        <v>1</v>
      </c>
      <c r="AD167" s="241">
        <f>IF($C167&lt;=AD$40,IF($D167&lt;=AD$40,1,'Project Information'!$D153),0)</f>
        <v>1</v>
      </c>
      <c r="AE167" s="241">
        <f>IF($C167&lt;=AE$40,IF($D167&lt;=AE$40,1,'Project Information'!$D153),0)</f>
        <v>1</v>
      </c>
      <c r="AF167" s="54"/>
    </row>
    <row r="168" spans="1:32">
      <c r="A168" s="98">
        <f t="shared" si="41"/>
        <v>14435</v>
      </c>
      <c r="B168" s="28" t="str">
        <f t="shared" si="41"/>
        <v>Highland Avenue over I-35</v>
      </c>
      <c r="C168" s="9">
        <f>'Project Information'!C154</f>
        <v>2023</v>
      </c>
      <c r="D168" s="9">
        <f>'Project Information'!E154</f>
        <v>2028</v>
      </c>
      <c r="F168" s="115"/>
      <c r="G168" s="241">
        <f>IF($C168&lt;=G$40,IF($D168&lt;=G$40,1,'Project Information'!$D154),0)</f>
        <v>0</v>
      </c>
      <c r="H168" s="241">
        <f>IF($C168&lt;=H$40,IF($D168&lt;=H$40,1,'Project Information'!$D154),0)</f>
        <v>0</v>
      </c>
      <c r="I168" s="241">
        <f>IF($C168&lt;=I$40,IF($D168&lt;=I$40,1,'Project Information'!$D154),0)</f>
        <v>0</v>
      </c>
      <c r="J168" s="241">
        <f>IF($C168&lt;=J$40,IF($D168&lt;=J$40,1,'Project Information'!$D154),0)</f>
        <v>0</v>
      </c>
      <c r="K168" s="241">
        <f>IF($C168&lt;=K$40,IF($D168&lt;=K$40,1,'Project Information'!$D154),0)</f>
        <v>0</v>
      </c>
      <c r="L168" s="241">
        <f>IF($C168&lt;=L$40,IF($D168&lt;=L$40,1,'Project Information'!$D154),0)</f>
        <v>0</v>
      </c>
      <c r="M168" s="241">
        <f>IF($C168&lt;=M$40,IF($D168&lt;=M$40,1,'Project Information'!$D154),0)</f>
        <v>0.5</v>
      </c>
      <c r="N168" s="241">
        <f>IF($C168&lt;=N$40,IF($D168&lt;=N$40,1,'Project Information'!$D154),0)</f>
        <v>0.5</v>
      </c>
      <c r="O168" s="241">
        <f>IF($C168&lt;=O$40,IF($D168&lt;=O$40,1,'Project Information'!$D154),0)</f>
        <v>0.5</v>
      </c>
      <c r="P168" s="241">
        <f>IF($C168&lt;=P$40,IF($D168&lt;=P$40,1,'Project Information'!$D154),0)</f>
        <v>0.5</v>
      </c>
      <c r="Q168" s="241">
        <f>IF($C168&lt;=Q$40,IF($D168&lt;=Q$40,1,'Project Information'!$D154),0)</f>
        <v>0.5</v>
      </c>
      <c r="R168" s="241">
        <f>IF($C168&lt;=R$40,IF($D168&lt;=R$40,1,'Project Information'!$D154),0)</f>
        <v>1</v>
      </c>
      <c r="S168" s="241">
        <f>IF($C168&lt;=S$40,IF($D168&lt;=S$40,1,'Project Information'!$D154),0)</f>
        <v>1</v>
      </c>
      <c r="T168" s="241">
        <f>IF($C168&lt;=T$40,IF($D168&lt;=T$40,1,'Project Information'!$D154),0)</f>
        <v>1</v>
      </c>
      <c r="U168" s="241">
        <f>IF($C168&lt;=U$40,IF($D168&lt;=U$40,1,'Project Information'!$D154),0)</f>
        <v>1</v>
      </c>
      <c r="V168" s="241">
        <f>IF($C168&lt;=V$40,IF($D168&lt;=V$40,1,'Project Information'!$D154),0)</f>
        <v>1</v>
      </c>
      <c r="W168" s="241">
        <f>IF($C168&lt;=W$40,IF($D168&lt;=W$40,1,'Project Information'!$D154),0)</f>
        <v>1</v>
      </c>
      <c r="X168" s="241">
        <f>IF($C168&lt;=X$40,IF($D168&lt;=X$40,1,'Project Information'!$D154),0)</f>
        <v>1</v>
      </c>
      <c r="Y168" s="241">
        <f>IF($C168&lt;=Y$40,IF($D168&lt;=Y$40,1,'Project Information'!$D154),0)</f>
        <v>1</v>
      </c>
      <c r="Z168" s="241">
        <f>IF($C168&lt;=Z$40,IF($D168&lt;=Z$40,1,'Project Information'!$D154),0)</f>
        <v>1</v>
      </c>
      <c r="AA168" s="241">
        <f>IF($C168&lt;=AA$40,IF($D168&lt;=AA$40,1,'Project Information'!$D154),0)</f>
        <v>1</v>
      </c>
      <c r="AB168" s="241">
        <f>IF($C168&lt;=AB$40,IF($D168&lt;=AB$40,1,'Project Information'!$D154),0)</f>
        <v>1</v>
      </c>
      <c r="AC168" s="241">
        <f>IF($C168&lt;=AC$40,IF($D168&lt;=AC$40,1,'Project Information'!$D154),0)</f>
        <v>1</v>
      </c>
      <c r="AD168" s="241">
        <f>IF($C168&lt;=AD$40,IF($D168&lt;=AD$40,1,'Project Information'!$D154),0)</f>
        <v>1</v>
      </c>
      <c r="AE168" s="241">
        <f>IF($C168&lt;=AE$40,IF($D168&lt;=AE$40,1,'Project Information'!$D154),0)</f>
        <v>1</v>
      </c>
      <c r="AF168" s="54"/>
    </row>
    <row r="169" spans="1:32">
      <c r="A169" s="98">
        <f t="shared" si="41"/>
        <v>14437</v>
      </c>
      <c r="B169" s="28" t="str">
        <f t="shared" si="41"/>
        <v>Hartford Avenue over I-35</v>
      </c>
      <c r="C169" s="9">
        <f>'Project Information'!C155</f>
        <v>2023</v>
      </c>
      <c r="D169" s="9">
        <f>'Project Information'!E155</f>
        <v>2028</v>
      </c>
      <c r="F169" s="115"/>
      <c r="G169" s="241">
        <f>IF($C169&lt;=G$40,IF($D169&lt;=G$40,1,'Project Information'!$D155),0)</f>
        <v>0</v>
      </c>
      <c r="H169" s="241">
        <f>IF($C169&lt;=H$40,IF($D169&lt;=H$40,1,'Project Information'!$D155),0)</f>
        <v>0</v>
      </c>
      <c r="I169" s="241">
        <f>IF($C169&lt;=I$40,IF($D169&lt;=I$40,1,'Project Information'!$D155),0)</f>
        <v>0</v>
      </c>
      <c r="J169" s="241">
        <f>IF($C169&lt;=J$40,IF($D169&lt;=J$40,1,'Project Information'!$D155),0)</f>
        <v>0</v>
      </c>
      <c r="K169" s="241">
        <f>IF($C169&lt;=K$40,IF($D169&lt;=K$40,1,'Project Information'!$D155),0)</f>
        <v>0</v>
      </c>
      <c r="L169" s="241">
        <f>IF($C169&lt;=L$40,IF($D169&lt;=L$40,1,'Project Information'!$D155),0)</f>
        <v>0</v>
      </c>
      <c r="M169" s="241">
        <f>IF($C169&lt;=M$40,IF($D169&lt;=M$40,1,'Project Information'!$D155),0)</f>
        <v>0.5</v>
      </c>
      <c r="N169" s="241">
        <f>IF($C169&lt;=N$40,IF($D169&lt;=N$40,1,'Project Information'!$D155),0)</f>
        <v>0.5</v>
      </c>
      <c r="O169" s="241">
        <f>IF($C169&lt;=O$40,IF($D169&lt;=O$40,1,'Project Information'!$D155),0)</f>
        <v>0.5</v>
      </c>
      <c r="P169" s="241">
        <f>IF($C169&lt;=P$40,IF($D169&lt;=P$40,1,'Project Information'!$D155),0)</f>
        <v>0.5</v>
      </c>
      <c r="Q169" s="241">
        <f>IF($C169&lt;=Q$40,IF($D169&lt;=Q$40,1,'Project Information'!$D155),0)</f>
        <v>0.5</v>
      </c>
      <c r="R169" s="241">
        <f>IF($C169&lt;=R$40,IF($D169&lt;=R$40,1,'Project Information'!$D155),0)</f>
        <v>1</v>
      </c>
      <c r="S169" s="241">
        <f>IF($C169&lt;=S$40,IF($D169&lt;=S$40,1,'Project Information'!$D155),0)</f>
        <v>1</v>
      </c>
      <c r="T169" s="241">
        <f>IF($C169&lt;=T$40,IF($D169&lt;=T$40,1,'Project Information'!$D155),0)</f>
        <v>1</v>
      </c>
      <c r="U169" s="241">
        <f>IF($C169&lt;=U$40,IF($D169&lt;=U$40,1,'Project Information'!$D155),0)</f>
        <v>1</v>
      </c>
      <c r="V169" s="241">
        <f>IF($C169&lt;=V$40,IF($D169&lt;=V$40,1,'Project Information'!$D155),0)</f>
        <v>1</v>
      </c>
      <c r="W169" s="241">
        <f>IF($C169&lt;=W$40,IF($D169&lt;=W$40,1,'Project Information'!$D155),0)</f>
        <v>1</v>
      </c>
      <c r="X169" s="241">
        <f>IF($C169&lt;=X$40,IF($D169&lt;=X$40,1,'Project Information'!$D155),0)</f>
        <v>1</v>
      </c>
      <c r="Y169" s="241">
        <f>IF($C169&lt;=Y$40,IF($D169&lt;=Y$40,1,'Project Information'!$D155),0)</f>
        <v>1</v>
      </c>
      <c r="Z169" s="241">
        <f>IF($C169&lt;=Z$40,IF($D169&lt;=Z$40,1,'Project Information'!$D155),0)</f>
        <v>1</v>
      </c>
      <c r="AA169" s="241">
        <f>IF($C169&lt;=AA$40,IF($D169&lt;=AA$40,1,'Project Information'!$D155),0)</f>
        <v>1</v>
      </c>
      <c r="AB169" s="241">
        <f>IF($C169&lt;=AB$40,IF($D169&lt;=AB$40,1,'Project Information'!$D155),0)</f>
        <v>1</v>
      </c>
      <c r="AC169" s="241">
        <f>IF($C169&lt;=AC$40,IF($D169&lt;=AC$40,1,'Project Information'!$D155),0)</f>
        <v>1</v>
      </c>
      <c r="AD169" s="241">
        <f>IF($C169&lt;=AD$40,IF($D169&lt;=AD$40,1,'Project Information'!$D155),0)</f>
        <v>1</v>
      </c>
      <c r="AE169" s="241">
        <f>IF($C169&lt;=AE$40,IF($D169&lt;=AE$40,1,'Project Information'!$D155),0)</f>
        <v>1</v>
      </c>
      <c r="AF169" s="54"/>
    </row>
    <row r="170" spans="1:32">
      <c r="A170" s="98">
        <f t="shared" si="41"/>
        <v>15145</v>
      </c>
      <c r="B170" s="28" t="str">
        <f t="shared" si="41"/>
        <v>Coleman Road over I-35</v>
      </c>
      <c r="C170" s="9">
        <f>'Project Information'!C156</f>
        <v>2023</v>
      </c>
      <c r="D170" s="9">
        <f>'Project Information'!E156</f>
        <v>2028</v>
      </c>
      <c r="F170" s="115"/>
      <c r="G170" s="241">
        <f>IF($C170&lt;=G$40,IF($D170&lt;=G$40,1,'Project Information'!$D156),0)</f>
        <v>0</v>
      </c>
      <c r="H170" s="241">
        <f>IF($C170&lt;=H$40,IF($D170&lt;=H$40,1,'Project Information'!$D156),0)</f>
        <v>0</v>
      </c>
      <c r="I170" s="241">
        <f>IF($C170&lt;=I$40,IF($D170&lt;=I$40,1,'Project Information'!$D156),0)</f>
        <v>0</v>
      </c>
      <c r="J170" s="241">
        <f>IF($C170&lt;=J$40,IF($D170&lt;=J$40,1,'Project Information'!$D156),0)</f>
        <v>0</v>
      </c>
      <c r="K170" s="241">
        <f>IF($C170&lt;=K$40,IF($D170&lt;=K$40,1,'Project Information'!$D156),0)</f>
        <v>0</v>
      </c>
      <c r="L170" s="241">
        <f>IF($C170&lt;=L$40,IF($D170&lt;=L$40,1,'Project Information'!$D156),0)</f>
        <v>0</v>
      </c>
      <c r="M170" s="241">
        <f>IF($C170&lt;=M$40,IF($D170&lt;=M$40,1,'Project Information'!$D156),0)</f>
        <v>0.5</v>
      </c>
      <c r="N170" s="241">
        <f>IF($C170&lt;=N$40,IF($D170&lt;=N$40,1,'Project Information'!$D156),0)</f>
        <v>0.5</v>
      </c>
      <c r="O170" s="241">
        <f>IF($C170&lt;=O$40,IF($D170&lt;=O$40,1,'Project Information'!$D156),0)</f>
        <v>0.5</v>
      </c>
      <c r="P170" s="241">
        <f>IF($C170&lt;=P$40,IF($D170&lt;=P$40,1,'Project Information'!$D156),0)</f>
        <v>0.5</v>
      </c>
      <c r="Q170" s="241">
        <f>IF($C170&lt;=Q$40,IF($D170&lt;=Q$40,1,'Project Information'!$D156),0)</f>
        <v>0.5</v>
      </c>
      <c r="R170" s="241">
        <f>IF($C170&lt;=R$40,IF($D170&lt;=R$40,1,'Project Information'!$D156),0)</f>
        <v>1</v>
      </c>
      <c r="S170" s="241">
        <f>IF($C170&lt;=S$40,IF($D170&lt;=S$40,1,'Project Information'!$D156),0)</f>
        <v>1</v>
      </c>
      <c r="T170" s="241">
        <f>IF($C170&lt;=T$40,IF($D170&lt;=T$40,1,'Project Information'!$D156),0)</f>
        <v>1</v>
      </c>
      <c r="U170" s="241">
        <f>IF($C170&lt;=U$40,IF($D170&lt;=U$40,1,'Project Information'!$D156),0)</f>
        <v>1</v>
      </c>
      <c r="V170" s="241">
        <f>IF($C170&lt;=V$40,IF($D170&lt;=V$40,1,'Project Information'!$D156),0)</f>
        <v>1</v>
      </c>
      <c r="W170" s="241">
        <f>IF($C170&lt;=W$40,IF($D170&lt;=W$40,1,'Project Information'!$D156),0)</f>
        <v>1</v>
      </c>
      <c r="X170" s="241">
        <f>IF($C170&lt;=X$40,IF($D170&lt;=X$40,1,'Project Information'!$D156),0)</f>
        <v>1</v>
      </c>
      <c r="Y170" s="241">
        <f>IF($C170&lt;=Y$40,IF($D170&lt;=Y$40,1,'Project Information'!$D156),0)</f>
        <v>1</v>
      </c>
      <c r="Z170" s="241">
        <f>IF($C170&lt;=Z$40,IF($D170&lt;=Z$40,1,'Project Information'!$D156),0)</f>
        <v>1</v>
      </c>
      <c r="AA170" s="241">
        <f>IF($C170&lt;=AA$40,IF($D170&lt;=AA$40,1,'Project Information'!$D156),0)</f>
        <v>1</v>
      </c>
      <c r="AB170" s="241">
        <f>IF($C170&lt;=AB$40,IF($D170&lt;=AB$40,1,'Project Information'!$D156),0)</f>
        <v>1</v>
      </c>
      <c r="AC170" s="241">
        <f>IF($C170&lt;=AC$40,IF($D170&lt;=AC$40,1,'Project Information'!$D156),0)</f>
        <v>1</v>
      </c>
      <c r="AD170" s="241">
        <f>IF($C170&lt;=AD$40,IF($D170&lt;=AD$40,1,'Project Information'!$D156),0)</f>
        <v>1</v>
      </c>
      <c r="AE170" s="241">
        <f>IF($C170&lt;=AE$40,IF($D170&lt;=AE$40,1,'Project Information'!$D156),0)</f>
        <v>1</v>
      </c>
      <c r="AF170" s="54"/>
    </row>
    <row r="171" spans="1:32">
      <c r="A171" s="98">
        <f t="shared" si="41"/>
        <v>15146</v>
      </c>
      <c r="B171" s="28" t="str">
        <f t="shared" si="41"/>
        <v>Chrysler Avenue over I-35</v>
      </c>
      <c r="C171" s="9">
        <f>'Project Information'!C157</f>
        <v>2023</v>
      </c>
      <c r="D171" s="9">
        <f>'Project Information'!E157</f>
        <v>2028</v>
      </c>
      <c r="F171" s="115"/>
      <c r="G171" s="241">
        <f>IF($C171&lt;=G$40,IF($D171&lt;=G$40,1,'Project Information'!$D157),0)</f>
        <v>0</v>
      </c>
      <c r="H171" s="241">
        <f>IF($C171&lt;=H$40,IF($D171&lt;=H$40,1,'Project Information'!$D157),0)</f>
        <v>0</v>
      </c>
      <c r="I171" s="241">
        <f>IF($C171&lt;=I$40,IF($D171&lt;=I$40,1,'Project Information'!$D157),0)</f>
        <v>0</v>
      </c>
      <c r="J171" s="241">
        <f>IF($C171&lt;=J$40,IF($D171&lt;=J$40,1,'Project Information'!$D157),0)</f>
        <v>0</v>
      </c>
      <c r="K171" s="241">
        <f>IF($C171&lt;=K$40,IF($D171&lt;=K$40,1,'Project Information'!$D157),0)</f>
        <v>0</v>
      </c>
      <c r="L171" s="241">
        <f>IF($C171&lt;=L$40,IF($D171&lt;=L$40,1,'Project Information'!$D157),0)</f>
        <v>0</v>
      </c>
      <c r="M171" s="241">
        <f>IF($C171&lt;=M$40,IF($D171&lt;=M$40,1,'Project Information'!$D157),0)</f>
        <v>0.5</v>
      </c>
      <c r="N171" s="241">
        <f>IF($C171&lt;=N$40,IF($D171&lt;=N$40,1,'Project Information'!$D157),0)</f>
        <v>0.5</v>
      </c>
      <c r="O171" s="241">
        <f>IF($C171&lt;=O$40,IF($D171&lt;=O$40,1,'Project Information'!$D157),0)</f>
        <v>0.5</v>
      </c>
      <c r="P171" s="241">
        <f>IF($C171&lt;=P$40,IF($D171&lt;=P$40,1,'Project Information'!$D157),0)</f>
        <v>0.5</v>
      </c>
      <c r="Q171" s="241">
        <f>IF($C171&lt;=Q$40,IF($D171&lt;=Q$40,1,'Project Information'!$D157),0)</f>
        <v>0.5</v>
      </c>
      <c r="R171" s="241">
        <f>IF($C171&lt;=R$40,IF($D171&lt;=R$40,1,'Project Information'!$D157),0)</f>
        <v>1</v>
      </c>
      <c r="S171" s="241">
        <f>IF($C171&lt;=S$40,IF($D171&lt;=S$40,1,'Project Information'!$D157),0)</f>
        <v>1</v>
      </c>
      <c r="T171" s="241">
        <f>IF($C171&lt;=T$40,IF($D171&lt;=T$40,1,'Project Information'!$D157),0)</f>
        <v>1</v>
      </c>
      <c r="U171" s="241">
        <f>IF($C171&lt;=U$40,IF($D171&lt;=U$40,1,'Project Information'!$D157),0)</f>
        <v>1</v>
      </c>
      <c r="V171" s="241">
        <f>IF($C171&lt;=V$40,IF($D171&lt;=V$40,1,'Project Information'!$D157),0)</f>
        <v>1</v>
      </c>
      <c r="W171" s="241">
        <f>IF($C171&lt;=W$40,IF($D171&lt;=W$40,1,'Project Information'!$D157),0)</f>
        <v>1</v>
      </c>
      <c r="X171" s="241">
        <f>IF($C171&lt;=X$40,IF($D171&lt;=X$40,1,'Project Information'!$D157),0)</f>
        <v>1</v>
      </c>
      <c r="Y171" s="241">
        <f>IF($C171&lt;=Y$40,IF($D171&lt;=Y$40,1,'Project Information'!$D157),0)</f>
        <v>1</v>
      </c>
      <c r="Z171" s="241">
        <f>IF($C171&lt;=Z$40,IF($D171&lt;=Z$40,1,'Project Information'!$D157),0)</f>
        <v>1</v>
      </c>
      <c r="AA171" s="241">
        <f>IF($C171&lt;=AA$40,IF($D171&lt;=AA$40,1,'Project Information'!$D157),0)</f>
        <v>1</v>
      </c>
      <c r="AB171" s="241">
        <f>IF($C171&lt;=AB$40,IF($D171&lt;=AB$40,1,'Project Information'!$D157),0)</f>
        <v>1</v>
      </c>
      <c r="AC171" s="241">
        <f>IF($C171&lt;=AC$40,IF($D171&lt;=AC$40,1,'Project Information'!$D157),0)</f>
        <v>1</v>
      </c>
      <c r="AD171" s="241">
        <f>IF($C171&lt;=AD$40,IF($D171&lt;=AD$40,1,'Project Information'!$D157),0)</f>
        <v>1</v>
      </c>
      <c r="AE171" s="241">
        <f>IF($C171&lt;=AE$40,IF($D171&lt;=AE$40,1,'Project Information'!$D157),0)</f>
        <v>1</v>
      </c>
      <c r="AF171" s="54"/>
    </row>
    <row r="172" spans="1:32">
      <c r="A172" s="98">
        <f t="shared" si="41"/>
        <v>15147</v>
      </c>
      <c r="B172" s="28" t="str">
        <f t="shared" si="41"/>
        <v>Ferguson Avenue over I-35</v>
      </c>
      <c r="C172" s="9">
        <f>'Project Information'!C158</f>
        <v>2023</v>
      </c>
      <c r="D172" s="9">
        <f>'Project Information'!E158</f>
        <v>2028</v>
      </c>
      <c r="F172" s="115"/>
      <c r="G172" s="241">
        <f>IF($C172&lt;=G$40,IF($D172&lt;=G$40,1,'Project Information'!$D158),0)</f>
        <v>0</v>
      </c>
      <c r="H172" s="241">
        <f>IF($C172&lt;=H$40,IF($D172&lt;=H$40,1,'Project Information'!$D158),0)</f>
        <v>0</v>
      </c>
      <c r="I172" s="241">
        <f>IF($C172&lt;=I$40,IF($D172&lt;=I$40,1,'Project Information'!$D158),0)</f>
        <v>0</v>
      </c>
      <c r="J172" s="241">
        <f>IF($C172&lt;=J$40,IF($D172&lt;=J$40,1,'Project Information'!$D158),0)</f>
        <v>0</v>
      </c>
      <c r="K172" s="241">
        <f>IF($C172&lt;=K$40,IF($D172&lt;=K$40,1,'Project Information'!$D158),0)</f>
        <v>0</v>
      </c>
      <c r="L172" s="241">
        <f>IF($C172&lt;=L$40,IF($D172&lt;=L$40,1,'Project Information'!$D158),0)</f>
        <v>0</v>
      </c>
      <c r="M172" s="241">
        <f>IF($C172&lt;=M$40,IF($D172&lt;=M$40,1,'Project Information'!$D158),0)</f>
        <v>0.5</v>
      </c>
      <c r="N172" s="241">
        <f>IF($C172&lt;=N$40,IF($D172&lt;=N$40,1,'Project Information'!$D158),0)</f>
        <v>0.5</v>
      </c>
      <c r="O172" s="241">
        <f>IF($C172&lt;=O$40,IF($D172&lt;=O$40,1,'Project Information'!$D158),0)</f>
        <v>0.5</v>
      </c>
      <c r="P172" s="241">
        <f>IF($C172&lt;=P$40,IF($D172&lt;=P$40,1,'Project Information'!$D158),0)</f>
        <v>0.5</v>
      </c>
      <c r="Q172" s="241">
        <f>IF($C172&lt;=Q$40,IF($D172&lt;=Q$40,1,'Project Information'!$D158),0)</f>
        <v>0.5</v>
      </c>
      <c r="R172" s="241">
        <f>IF($C172&lt;=R$40,IF($D172&lt;=R$40,1,'Project Information'!$D158),0)</f>
        <v>1</v>
      </c>
      <c r="S172" s="241">
        <f>IF($C172&lt;=S$40,IF($D172&lt;=S$40,1,'Project Information'!$D158),0)</f>
        <v>1</v>
      </c>
      <c r="T172" s="241">
        <f>IF($C172&lt;=T$40,IF($D172&lt;=T$40,1,'Project Information'!$D158),0)</f>
        <v>1</v>
      </c>
      <c r="U172" s="241">
        <f>IF($C172&lt;=U$40,IF($D172&lt;=U$40,1,'Project Information'!$D158),0)</f>
        <v>1</v>
      </c>
      <c r="V172" s="241">
        <f>IF($C172&lt;=V$40,IF($D172&lt;=V$40,1,'Project Information'!$D158),0)</f>
        <v>1</v>
      </c>
      <c r="W172" s="241">
        <f>IF($C172&lt;=W$40,IF($D172&lt;=W$40,1,'Project Information'!$D158),0)</f>
        <v>1</v>
      </c>
      <c r="X172" s="241">
        <f>IF($C172&lt;=X$40,IF($D172&lt;=X$40,1,'Project Information'!$D158),0)</f>
        <v>1</v>
      </c>
      <c r="Y172" s="241">
        <f>IF($C172&lt;=Y$40,IF($D172&lt;=Y$40,1,'Project Information'!$D158),0)</f>
        <v>1</v>
      </c>
      <c r="Z172" s="241">
        <f>IF($C172&lt;=Z$40,IF($D172&lt;=Z$40,1,'Project Information'!$D158),0)</f>
        <v>1</v>
      </c>
      <c r="AA172" s="241">
        <f>IF($C172&lt;=AA$40,IF($D172&lt;=AA$40,1,'Project Information'!$D158),0)</f>
        <v>1</v>
      </c>
      <c r="AB172" s="241">
        <f>IF($C172&lt;=AB$40,IF($D172&lt;=AB$40,1,'Project Information'!$D158),0)</f>
        <v>1</v>
      </c>
      <c r="AC172" s="241">
        <f>IF($C172&lt;=AC$40,IF($D172&lt;=AC$40,1,'Project Information'!$D158),0)</f>
        <v>1</v>
      </c>
      <c r="AD172" s="241">
        <f>IF($C172&lt;=AD$40,IF($D172&lt;=AD$40,1,'Project Information'!$D158),0)</f>
        <v>1</v>
      </c>
      <c r="AE172" s="241">
        <f>IF($C172&lt;=AE$40,IF($D172&lt;=AE$40,1,'Project Information'!$D158),0)</f>
        <v>1</v>
      </c>
      <c r="AF172" s="54"/>
    </row>
    <row r="173" spans="1:32">
      <c r="A173" s="98">
        <f t="shared" si="41"/>
        <v>15149</v>
      </c>
      <c r="B173" s="28" t="str">
        <f t="shared" si="41"/>
        <v>Adobe Road over I-35</v>
      </c>
      <c r="C173" s="9">
        <f>'Project Information'!C159</f>
        <v>2023</v>
      </c>
      <c r="D173" s="9">
        <f>'Project Information'!E159</f>
        <v>2028</v>
      </c>
      <c r="F173" s="115"/>
      <c r="G173" s="241">
        <f>IF($C173&lt;=G$40,IF($D173&lt;=G$40,1,'Project Information'!$D159),0)</f>
        <v>0</v>
      </c>
      <c r="H173" s="241">
        <f>IF($C173&lt;=H$40,IF($D173&lt;=H$40,1,'Project Information'!$D159),0)</f>
        <v>0</v>
      </c>
      <c r="I173" s="241">
        <f>IF($C173&lt;=I$40,IF($D173&lt;=I$40,1,'Project Information'!$D159),0)</f>
        <v>0</v>
      </c>
      <c r="J173" s="241">
        <f>IF($C173&lt;=J$40,IF($D173&lt;=J$40,1,'Project Information'!$D159),0)</f>
        <v>0</v>
      </c>
      <c r="K173" s="241">
        <f>IF($C173&lt;=K$40,IF($D173&lt;=K$40,1,'Project Information'!$D159),0)</f>
        <v>0</v>
      </c>
      <c r="L173" s="241">
        <f>IF($C173&lt;=L$40,IF($D173&lt;=L$40,1,'Project Information'!$D159),0)</f>
        <v>0</v>
      </c>
      <c r="M173" s="241">
        <f>IF($C173&lt;=M$40,IF($D173&lt;=M$40,1,'Project Information'!$D159),0)</f>
        <v>0.5</v>
      </c>
      <c r="N173" s="241">
        <f>IF($C173&lt;=N$40,IF($D173&lt;=N$40,1,'Project Information'!$D159),0)</f>
        <v>0.5</v>
      </c>
      <c r="O173" s="241">
        <f>IF($C173&lt;=O$40,IF($D173&lt;=O$40,1,'Project Information'!$D159),0)</f>
        <v>0.5</v>
      </c>
      <c r="P173" s="241">
        <f>IF($C173&lt;=P$40,IF($D173&lt;=P$40,1,'Project Information'!$D159),0)</f>
        <v>0.5</v>
      </c>
      <c r="Q173" s="241">
        <f>IF($C173&lt;=Q$40,IF($D173&lt;=Q$40,1,'Project Information'!$D159),0)</f>
        <v>0.5</v>
      </c>
      <c r="R173" s="241">
        <f>IF($C173&lt;=R$40,IF($D173&lt;=R$40,1,'Project Information'!$D159),0)</f>
        <v>1</v>
      </c>
      <c r="S173" s="241">
        <f>IF($C173&lt;=S$40,IF($D173&lt;=S$40,1,'Project Information'!$D159),0)</f>
        <v>1</v>
      </c>
      <c r="T173" s="241">
        <f>IF($C173&lt;=T$40,IF($D173&lt;=T$40,1,'Project Information'!$D159),0)</f>
        <v>1</v>
      </c>
      <c r="U173" s="241">
        <f>IF($C173&lt;=U$40,IF($D173&lt;=U$40,1,'Project Information'!$D159),0)</f>
        <v>1</v>
      </c>
      <c r="V173" s="241">
        <f>IF($C173&lt;=V$40,IF($D173&lt;=V$40,1,'Project Information'!$D159),0)</f>
        <v>1</v>
      </c>
      <c r="W173" s="241">
        <f>IF($C173&lt;=W$40,IF($D173&lt;=W$40,1,'Project Information'!$D159),0)</f>
        <v>1</v>
      </c>
      <c r="X173" s="241">
        <f>IF($C173&lt;=X$40,IF($D173&lt;=X$40,1,'Project Information'!$D159),0)</f>
        <v>1</v>
      </c>
      <c r="Y173" s="241">
        <f>IF($C173&lt;=Y$40,IF($D173&lt;=Y$40,1,'Project Information'!$D159),0)</f>
        <v>1</v>
      </c>
      <c r="Z173" s="241">
        <f>IF($C173&lt;=Z$40,IF($D173&lt;=Z$40,1,'Project Information'!$D159),0)</f>
        <v>1</v>
      </c>
      <c r="AA173" s="241">
        <f>IF($C173&lt;=AA$40,IF($D173&lt;=AA$40,1,'Project Information'!$D159),0)</f>
        <v>1</v>
      </c>
      <c r="AB173" s="241">
        <f>IF($C173&lt;=AB$40,IF($D173&lt;=AB$40,1,'Project Information'!$D159),0)</f>
        <v>1</v>
      </c>
      <c r="AC173" s="241">
        <f>IF($C173&lt;=AC$40,IF($D173&lt;=AC$40,1,'Project Information'!$D159),0)</f>
        <v>1</v>
      </c>
      <c r="AD173" s="241">
        <f>IF($C173&lt;=AD$40,IF($D173&lt;=AD$40,1,'Project Information'!$D159),0)</f>
        <v>1</v>
      </c>
      <c r="AE173" s="241">
        <f>IF($C173&lt;=AE$40,IF($D173&lt;=AE$40,1,'Project Information'!$D159),0)</f>
        <v>1</v>
      </c>
      <c r="AF173" s="54"/>
    </row>
    <row r="174" spans="1:32">
      <c r="A174" s="99" t="s">
        <v>185</v>
      </c>
      <c r="B174" s="28"/>
      <c r="F174" s="115"/>
      <c r="G174" s="242">
        <f>SUM(G166:G173)</f>
        <v>0</v>
      </c>
      <c r="H174" s="242">
        <f t="shared" ref="H174:AE174" si="42">SUM(H166:H173)</f>
        <v>0</v>
      </c>
      <c r="I174" s="242">
        <f t="shared" si="42"/>
        <v>0</v>
      </c>
      <c r="J174" s="242">
        <f t="shared" si="42"/>
        <v>0</v>
      </c>
      <c r="K174" s="242">
        <f t="shared" si="42"/>
        <v>0</v>
      </c>
      <c r="L174" s="242">
        <f t="shared" si="42"/>
        <v>0</v>
      </c>
      <c r="M174" s="242">
        <f t="shared" si="42"/>
        <v>4</v>
      </c>
      <c r="N174" s="242">
        <f t="shared" si="42"/>
        <v>4</v>
      </c>
      <c r="O174" s="242">
        <f t="shared" si="42"/>
        <v>4</v>
      </c>
      <c r="P174" s="242">
        <f t="shared" si="42"/>
        <v>4</v>
      </c>
      <c r="Q174" s="242">
        <f t="shared" si="42"/>
        <v>4</v>
      </c>
      <c r="R174" s="242">
        <f t="shared" si="42"/>
        <v>8</v>
      </c>
      <c r="S174" s="242">
        <f t="shared" si="42"/>
        <v>8</v>
      </c>
      <c r="T174" s="242">
        <f t="shared" si="42"/>
        <v>8</v>
      </c>
      <c r="U174" s="242">
        <f t="shared" si="42"/>
        <v>8</v>
      </c>
      <c r="V174" s="242">
        <f t="shared" si="42"/>
        <v>8</v>
      </c>
      <c r="W174" s="242">
        <f t="shared" si="42"/>
        <v>8</v>
      </c>
      <c r="X174" s="242">
        <f t="shared" si="42"/>
        <v>8</v>
      </c>
      <c r="Y174" s="242">
        <f t="shared" si="42"/>
        <v>8</v>
      </c>
      <c r="Z174" s="242">
        <f t="shared" si="42"/>
        <v>8</v>
      </c>
      <c r="AA174" s="242">
        <f t="shared" si="42"/>
        <v>8</v>
      </c>
      <c r="AB174" s="242">
        <f t="shared" si="42"/>
        <v>8</v>
      </c>
      <c r="AC174" s="242">
        <f t="shared" si="42"/>
        <v>8</v>
      </c>
      <c r="AD174" s="242">
        <f t="shared" si="42"/>
        <v>8</v>
      </c>
      <c r="AE174" s="242">
        <f t="shared" si="42"/>
        <v>8</v>
      </c>
      <c r="AF174" s="54"/>
    </row>
    <row r="175" spans="1:32">
      <c r="A175" s="97" t="str">
        <f>A154</f>
        <v>Kay County Bridge Reconstructions</v>
      </c>
      <c r="B175" s="89"/>
      <c r="F175" s="85"/>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54"/>
    </row>
    <row r="176" spans="1:32">
      <c r="A176" s="98">
        <f>'Project Information'!$A$26</f>
        <v>14408</v>
      </c>
      <c r="B176" s="28" t="str">
        <f>'Project Information'!$B$26</f>
        <v>I-35 SB over US 60</v>
      </c>
      <c r="C176" s="9">
        <f>'Project Information'!C162</f>
        <v>2023</v>
      </c>
      <c r="D176" s="9">
        <f>'Project Information'!E162</f>
        <v>2028</v>
      </c>
      <c r="F176" s="115"/>
      <c r="G176" s="241">
        <f>IF($C176&lt;=G$40,IF($D176&lt;=G$40,1,'Project Information'!$D162),0)</f>
        <v>0</v>
      </c>
      <c r="H176" s="241">
        <f>IF($C176&lt;=H$40,IF($D176&lt;=H$40,1,'Project Information'!$D162),0)</f>
        <v>0</v>
      </c>
      <c r="I176" s="241">
        <f>IF($C176&lt;=I$40,IF($D176&lt;=I$40,1,'Project Information'!$D162),0)</f>
        <v>0</v>
      </c>
      <c r="J176" s="241">
        <f>IF($C176&lt;=J$40,IF($D176&lt;=J$40,1,'Project Information'!$D162),0)</f>
        <v>0</v>
      </c>
      <c r="K176" s="241">
        <f>IF($C176&lt;=K$40,IF($D176&lt;=K$40,1,'Project Information'!$D162),0)</f>
        <v>0</v>
      </c>
      <c r="L176" s="241">
        <f>IF($C176&lt;=L$40,IF($D176&lt;=L$40,1,'Project Information'!$D162),0)</f>
        <v>0</v>
      </c>
      <c r="M176" s="241">
        <f>IF($C176&lt;=M$40,IF($D176&lt;=M$40,1,'Project Information'!$D162),0)</f>
        <v>0.5</v>
      </c>
      <c r="N176" s="241">
        <f>IF($C176&lt;=N$40,IF($D176&lt;=N$40,1,'Project Information'!$D162),0)</f>
        <v>0.5</v>
      </c>
      <c r="O176" s="241">
        <f>IF($C176&lt;=O$40,IF($D176&lt;=O$40,1,'Project Information'!$D162),0)</f>
        <v>0.5</v>
      </c>
      <c r="P176" s="241">
        <f>IF($C176&lt;=P$40,IF($D176&lt;=P$40,1,'Project Information'!$D162),0)</f>
        <v>0.5</v>
      </c>
      <c r="Q176" s="241">
        <f>IF($C176&lt;=Q$40,IF($D176&lt;=Q$40,1,'Project Information'!$D162),0)</f>
        <v>0.5</v>
      </c>
      <c r="R176" s="241">
        <f>IF($C176&lt;=R$40,IF($D176&lt;=R$40,1,'Project Information'!$D162),0)</f>
        <v>1</v>
      </c>
      <c r="S176" s="241">
        <f>IF($C176&lt;=S$40,IF($D176&lt;=S$40,1,'Project Information'!$D162),0)</f>
        <v>1</v>
      </c>
      <c r="T176" s="241">
        <f>IF($C176&lt;=T$40,IF($D176&lt;=T$40,1,'Project Information'!$D162),0)</f>
        <v>1</v>
      </c>
      <c r="U176" s="241">
        <f>IF($C176&lt;=U$40,IF($D176&lt;=U$40,1,'Project Information'!$D162),0)</f>
        <v>1</v>
      </c>
      <c r="V176" s="241">
        <f>IF($C176&lt;=V$40,IF($D176&lt;=V$40,1,'Project Information'!$D162),0)</f>
        <v>1</v>
      </c>
      <c r="W176" s="241">
        <f>IF($C176&lt;=W$40,IF($D176&lt;=W$40,1,'Project Information'!$D162),0)</f>
        <v>1</v>
      </c>
      <c r="X176" s="241">
        <f>IF($C176&lt;=X$40,IF($D176&lt;=X$40,1,'Project Information'!$D162),0)</f>
        <v>1</v>
      </c>
      <c r="Y176" s="241">
        <f>IF($C176&lt;=Y$40,IF($D176&lt;=Y$40,1,'Project Information'!$D162),0)</f>
        <v>1</v>
      </c>
      <c r="Z176" s="241">
        <f>IF($C176&lt;=Z$40,IF($D176&lt;=Z$40,1,'Project Information'!$D162),0)</f>
        <v>1</v>
      </c>
      <c r="AA176" s="241">
        <f>IF($C176&lt;=AA$40,IF($D176&lt;=AA$40,1,'Project Information'!$D162),0)</f>
        <v>1</v>
      </c>
      <c r="AB176" s="241">
        <f>IF($C176&lt;=AB$40,IF($D176&lt;=AB$40,1,'Project Information'!$D162),0)</f>
        <v>1</v>
      </c>
      <c r="AC176" s="241">
        <f>IF($C176&lt;=AC$40,IF($D176&lt;=AC$40,1,'Project Information'!$D162),0)</f>
        <v>1</v>
      </c>
      <c r="AD176" s="241">
        <f>IF($C176&lt;=AD$40,IF($D176&lt;=AD$40,1,'Project Information'!$D162),0)</f>
        <v>1</v>
      </c>
      <c r="AE176" s="241">
        <f>IF($C176&lt;=AE$40,IF($D176&lt;=AE$40,1,'Project Information'!$D162),0)</f>
        <v>1</v>
      </c>
      <c r="AF176" s="54"/>
    </row>
    <row r="177" spans="1:32">
      <c r="A177" s="98">
        <f>'Project Information'!$A$27</f>
        <v>14409</v>
      </c>
      <c r="B177" s="28" t="str">
        <f>'Project Information'!$B$27</f>
        <v>I-35 NB over US 60</v>
      </c>
      <c r="C177" s="9">
        <f>'Project Information'!C163</f>
        <v>2023</v>
      </c>
      <c r="D177" s="9">
        <f>'Project Information'!E163</f>
        <v>2028</v>
      </c>
      <c r="F177" s="115"/>
      <c r="G177" s="241">
        <f>IF($C177&lt;=G$40,IF($D177&lt;=G$40,1,'Project Information'!$D163),0)</f>
        <v>0</v>
      </c>
      <c r="H177" s="241">
        <f>IF($C177&lt;=H$40,IF($D177&lt;=H$40,1,'Project Information'!$D163),0)</f>
        <v>0</v>
      </c>
      <c r="I177" s="241">
        <f>IF($C177&lt;=I$40,IF($D177&lt;=I$40,1,'Project Information'!$D163),0)</f>
        <v>0</v>
      </c>
      <c r="J177" s="241">
        <f>IF($C177&lt;=J$40,IF($D177&lt;=J$40,1,'Project Information'!$D163),0)</f>
        <v>0</v>
      </c>
      <c r="K177" s="241">
        <f>IF($C177&lt;=K$40,IF($D177&lt;=K$40,1,'Project Information'!$D163),0)</f>
        <v>0</v>
      </c>
      <c r="L177" s="241">
        <f>IF($C177&lt;=L$40,IF($D177&lt;=L$40,1,'Project Information'!$D163),0)</f>
        <v>0</v>
      </c>
      <c r="M177" s="241">
        <f>IF($C177&lt;=M$40,IF($D177&lt;=M$40,1,'Project Information'!$D163),0)</f>
        <v>0.5</v>
      </c>
      <c r="N177" s="241">
        <f>IF($C177&lt;=N$40,IF($D177&lt;=N$40,1,'Project Information'!$D163),0)</f>
        <v>0.5</v>
      </c>
      <c r="O177" s="241">
        <f>IF($C177&lt;=O$40,IF($D177&lt;=O$40,1,'Project Information'!$D163),0)</f>
        <v>0.5</v>
      </c>
      <c r="P177" s="241">
        <f>IF($C177&lt;=P$40,IF($D177&lt;=P$40,1,'Project Information'!$D163),0)</f>
        <v>0.5</v>
      </c>
      <c r="Q177" s="241">
        <f>IF($C177&lt;=Q$40,IF($D177&lt;=Q$40,1,'Project Information'!$D163),0)</f>
        <v>0.5</v>
      </c>
      <c r="R177" s="241">
        <f>IF($C177&lt;=R$40,IF($D177&lt;=R$40,1,'Project Information'!$D163),0)</f>
        <v>1</v>
      </c>
      <c r="S177" s="241">
        <f>IF($C177&lt;=S$40,IF($D177&lt;=S$40,1,'Project Information'!$D163),0)</f>
        <v>1</v>
      </c>
      <c r="T177" s="241">
        <f>IF($C177&lt;=T$40,IF($D177&lt;=T$40,1,'Project Information'!$D163),0)</f>
        <v>1</v>
      </c>
      <c r="U177" s="241">
        <f>IF($C177&lt;=U$40,IF($D177&lt;=U$40,1,'Project Information'!$D163),0)</f>
        <v>1</v>
      </c>
      <c r="V177" s="241">
        <f>IF($C177&lt;=V$40,IF($D177&lt;=V$40,1,'Project Information'!$D163),0)</f>
        <v>1</v>
      </c>
      <c r="W177" s="241">
        <f>IF($C177&lt;=W$40,IF($D177&lt;=W$40,1,'Project Information'!$D163),0)</f>
        <v>1</v>
      </c>
      <c r="X177" s="241">
        <f>IF($C177&lt;=X$40,IF($D177&lt;=X$40,1,'Project Information'!$D163),0)</f>
        <v>1</v>
      </c>
      <c r="Y177" s="241">
        <f>IF($C177&lt;=Y$40,IF($D177&lt;=Y$40,1,'Project Information'!$D163),0)</f>
        <v>1</v>
      </c>
      <c r="Z177" s="241">
        <f>IF($C177&lt;=Z$40,IF($D177&lt;=Z$40,1,'Project Information'!$D163),0)</f>
        <v>1</v>
      </c>
      <c r="AA177" s="241">
        <f>IF($C177&lt;=AA$40,IF($D177&lt;=AA$40,1,'Project Information'!$D163),0)</f>
        <v>1</v>
      </c>
      <c r="AB177" s="241">
        <f>IF($C177&lt;=AB$40,IF($D177&lt;=AB$40,1,'Project Information'!$D163),0)</f>
        <v>1</v>
      </c>
      <c r="AC177" s="241">
        <f>IF($C177&lt;=AC$40,IF($D177&lt;=AC$40,1,'Project Information'!$D163),0)</f>
        <v>1</v>
      </c>
      <c r="AD177" s="241">
        <f>IF($C177&lt;=AD$40,IF($D177&lt;=AD$40,1,'Project Information'!$D163),0)</f>
        <v>1</v>
      </c>
      <c r="AE177" s="241">
        <f>IF($C177&lt;=AE$40,IF($D177&lt;=AE$40,1,'Project Information'!$D163),0)</f>
        <v>1</v>
      </c>
      <c r="AF177" s="54"/>
    </row>
    <row r="178" spans="1:32">
      <c r="A178" s="99" t="s">
        <v>185</v>
      </c>
      <c r="B178" s="28"/>
      <c r="C178" s="2"/>
      <c r="D178" s="2"/>
      <c r="F178" s="115"/>
      <c r="G178" s="242">
        <f>SUM(G176:G177)</f>
        <v>0</v>
      </c>
      <c r="H178" s="242">
        <f t="shared" ref="H178:AE178" si="43">SUM(H176:H177)</f>
        <v>0</v>
      </c>
      <c r="I178" s="242">
        <f t="shared" si="43"/>
        <v>0</v>
      </c>
      <c r="J178" s="242">
        <f t="shared" si="43"/>
        <v>0</v>
      </c>
      <c r="K178" s="242">
        <f t="shared" si="43"/>
        <v>0</v>
      </c>
      <c r="L178" s="242">
        <f t="shared" si="43"/>
        <v>0</v>
      </c>
      <c r="M178" s="242">
        <f t="shared" si="43"/>
        <v>1</v>
      </c>
      <c r="N178" s="242">
        <f t="shared" si="43"/>
        <v>1</v>
      </c>
      <c r="O178" s="242">
        <f t="shared" si="43"/>
        <v>1</v>
      </c>
      <c r="P178" s="242">
        <f t="shared" si="43"/>
        <v>1</v>
      </c>
      <c r="Q178" s="242">
        <f t="shared" si="43"/>
        <v>1</v>
      </c>
      <c r="R178" s="242">
        <f t="shared" si="43"/>
        <v>2</v>
      </c>
      <c r="S178" s="242">
        <f t="shared" si="43"/>
        <v>2</v>
      </c>
      <c r="T178" s="242">
        <f t="shared" si="43"/>
        <v>2</v>
      </c>
      <c r="U178" s="242">
        <f t="shared" si="43"/>
        <v>2</v>
      </c>
      <c r="V178" s="242">
        <f t="shared" si="43"/>
        <v>2</v>
      </c>
      <c r="W178" s="242">
        <f t="shared" si="43"/>
        <v>2</v>
      </c>
      <c r="X178" s="242">
        <f t="shared" si="43"/>
        <v>2</v>
      </c>
      <c r="Y178" s="242">
        <f t="shared" si="43"/>
        <v>2</v>
      </c>
      <c r="Z178" s="242">
        <f t="shared" si="43"/>
        <v>2</v>
      </c>
      <c r="AA178" s="242">
        <f t="shared" si="43"/>
        <v>2</v>
      </c>
      <c r="AB178" s="242">
        <f t="shared" si="43"/>
        <v>2</v>
      </c>
      <c r="AC178" s="242">
        <f t="shared" si="43"/>
        <v>2</v>
      </c>
      <c r="AD178" s="242">
        <f t="shared" si="43"/>
        <v>2</v>
      </c>
      <c r="AE178" s="242">
        <f t="shared" si="43"/>
        <v>2</v>
      </c>
      <c r="AF178" s="54"/>
    </row>
    <row r="179" spans="1:32">
      <c r="A179" s="100" t="s">
        <v>0</v>
      </c>
      <c r="F179" s="115"/>
      <c r="G179" s="244">
        <f>SUM(G174,G178)</f>
        <v>0</v>
      </c>
      <c r="H179" s="244">
        <f t="shared" ref="H179:AE179" si="44">SUM(H174,H178)</f>
        <v>0</v>
      </c>
      <c r="I179" s="244">
        <f t="shared" si="44"/>
        <v>0</v>
      </c>
      <c r="J179" s="244">
        <f t="shared" si="44"/>
        <v>0</v>
      </c>
      <c r="K179" s="244">
        <f t="shared" si="44"/>
        <v>0</v>
      </c>
      <c r="L179" s="244">
        <f t="shared" si="44"/>
        <v>0</v>
      </c>
      <c r="M179" s="244">
        <f t="shared" si="44"/>
        <v>5</v>
      </c>
      <c r="N179" s="244">
        <f t="shared" si="44"/>
        <v>5</v>
      </c>
      <c r="O179" s="244">
        <f t="shared" si="44"/>
        <v>5</v>
      </c>
      <c r="P179" s="244">
        <f t="shared" si="44"/>
        <v>5</v>
      </c>
      <c r="Q179" s="244">
        <f t="shared" si="44"/>
        <v>5</v>
      </c>
      <c r="R179" s="244">
        <f t="shared" si="44"/>
        <v>10</v>
      </c>
      <c r="S179" s="244">
        <f t="shared" si="44"/>
        <v>10</v>
      </c>
      <c r="T179" s="244">
        <f t="shared" si="44"/>
        <v>10</v>
      </c>
      <c r="U179" s="244">
        <f t="shared" si="44"/>
        <v>10</v>
      </c>
      <c r="V179" s="244">
        <f t="shared" si="44"/>
        <v>10</v>
      </c>
      <c r="W179" s="244">
        <f t="shared" si="44"/>
        <v>10</v>
      </c>
      <c r="X179" s="244">
        <f t="shared" si="44"/>
        <v>10</v>
      </c>
      <c r="Y179" s="244">
        <f t="shared" si="44"/>
        <v>10</v>
      </c>
      <c r="Z179" s="244">
        <f t="shared" si="44"/>
        <v>10</v>
      </c>
      <c r="AA179" s="244">
        <f t="shared" si="44"/>
        <v>10</v>
      </c>
      <c r="AB179" s="244">
        <f t="shared" si="44"/>
        <v>10</v>
      </c>
      <c r="AC179" s="244">
        <f t="shared" si="44"/>
        <v>10</v>
      </c>
      <c r="AD179" s="244">
        <f t="shared" si="44"/>
        <v>10</v>
      </c>
      <c r="AE179" s="244">
        <f t="shared" si="44"/>
        <v>10</v>
      </c>
      <c r="AF179" s="54"/>
    </row>
    <row r="180" spans="1:32">
      <c r="A180" s="100"/>
      <c r="G180" s="96"/>
      <c r="H180" s="96"/>
      <c r="I180" s="96"/>
      <c r="J180" s="96"/>
      <c r="K180" s="96"/>
      <c r="L180" s="96"/>
      <c r="M180" s="96"/>
      <c r="N180" s="96"/>
      <c r="O180" s="96"/>
      <c r="P180" s="96"/>
      <c r="Q180" s="96"/>
      <c r="R180" s="96"/>
      <c r="S180" s="96"/>
      <c r="T180" s="96"/>
      <c r="U180" s="96"/>
      <c r="V180" s="96"/>
      <c r="W180" s="96"/>
      <c r="X180" s="96"/>
      <c r="Y180" s="96"/>
      <c r="Z180" s="96"/>
      <c r="AA180" s="96"/>
      <c r="AB180" s="96"/>
      <c r="AC180" s="96"/>
      <c r="AD180" s="96"/>
      <c r="AE180" s="96"/>
    </row>
    <row r="181" spans="1:32" ht="15.75">
      <c r="A181" s="169" t="s">
        <v>154</v>
      </c>
      <c r="B181" s="91"/>
      <c r="C181" s="91"/>
      <c r="D181" s="91"/>
      <c r="E181" s="91"/>
      <c r="G181" s="54"/>
      <c r="H181" s="54"/>
      <c r="I181" s="54"/>
      <c r="J181" s="54"/>
      <c r="K181" s="54"/>
      <c r="L181" s="54"/>
      <c r="M181" s="54"/>
      <c r="N181" s="54"/>
      <c r="O181" s="54"/>
      <c r="P181" s="54"/>
      <c r="Q181" s="54"/>
      <c r="R181" s="54"/>
      <c r="S181" s="54"/>
      <c r="T181" s="54"/>
      <c r="U181" s="54"/>
      <c r="V181" s="54"/>
      <c r="W181" s="54"/>
      <c r="X181" s="54"/>
      <c r="Y181" s="54"/>
      <c r="Z181" s="54"/>
      <c r="AA181" s="54"/>
      <c r="AB181" s="54"/>
      <c r="AC181" s="54"/>
      <c r="AD181" s="54"/>
      <c r="AE181" s="54"/>
    </row>
    <row r="182" spans="1:32">
      <c r="A182" s="183"/>
      <c r="B182" s="11"/>
      <c r="C182" s="11"/>
      <c r="D182" s="11"/>
      <c r="E182" s="11"/>
      <c r="F182" s="11"/>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row>
    <row r="183" spans="1:32" s="11" customFormat="1">
      <c r="A183" s="29" t="s">
        <v>77</v>
      </c>
      <c r="B183" s="4" t="s">
        <v>78</v>
      </c>
      <c r="C183" s="301" t="s">
        <v>211</v>
      </c>
      <c r="D183" s="301"/>
      <c r="E183" s="9"/>
      <c r="F183" s="9"/>
      <c r="G183" s="54"/>
      <c r="H183" s="54"/>
      <c r="I183" s="54"/>
      <c r="J183" s="54"/>
      <c r="K183" s="54"/>
      <c r="L183" s="54"/>
      <c r="M183" s="54"/>
      <c r="N183" s="54"/>
      <c r="O183" s="54"/>
      <c r="P183" s="54"/>
      <c r="Q183" s="54"/>
      <c r="R183" s="54"/>
      <c r="S183" s="54"/>
      <c r="T183" s="54"/>
      <c r="U183" s="54"/>
      <c r="V183" s="54"/>
      <c r="W183" s="54"/>
      <c r="X183" s="54"/>
      <c r="Y183" s="54"/>
      <c r="Z183" s="54"/>
      <c r="AA183" s="54"/>
      <c r="AB183" s="54"/>
      <c r="AC183" s="54"/>
      <c r="AD183" s="54"/>
      <c r="AE183" s="54"/>
    </row>
    <row r="184" spans="1:32">
      <c r="A184" s="29"/>
      <c r="B184" s="4"/>
      <c r="C184" s="253" t="s">
        <v>207</v>
      </c>
      <c r="D184" s="253" t="s">
        <v>210</v>
      </c>
      <c r="E184" s="253" t="s">
        <v>208</v>
      </c>
      <c r="G184" s="54"/>
      <c r="H184" s="54"/>
      <c r="I184" s="54"/>
      <c r="J184" s="54"/>
      <c r="K184" s="54"/>
      <c r="L184" s="54"/>
      <c r="M184" s="54"/>
      <c r="N184" s="54"/>
      <c r="O184" s="54"/>
      <c r="P184" s="54"/>
      <c r="Q184" s="54"/>
      <c r="R184" s="54"/>
      <c r="S184" s="54"/>
      <c r="T184" s="54"/>
      <c r="U184" s="54"/>
      <c r="V184" s="54"/>
      <c r="W184" s="54"/>
      <c r="X184" s="54"/>
      <c r="Y184" s="54"/>
      <c r="Z184" s="54"/>
      <c r="AA184" s="54"/>
      <c r="AB184" s="54"/>
      <c r="AC184" s="54"/>
      <c r="AD184" s="54"/>
      <c r="AE184" s="54"/>
    </row>
    <row r="185" spans="1:32">
      <c r="A185" s="97" t="str">
        <f>A165</f>
        <v>Kay County Bridge Raises</v>
      </c>
      <c r="B185" s="89"/>
      <c r="C185" s="38" t="s">
        <v>209</v>
      </c>
      <c r="D185" s="38" t="s">
        <v>209</v>
      </c>
      <c r="E185" s="38" t="s">
        <v>209</v>
      </c>
      <c r="G185" s="26"/>
      <c r="H185" s="54"/>
      <c r="I185" s="54"/>
      <c r="J185" s="54"/>
      <c r="K185" s="54"/>
      <c r="L185" s="54"/>
      <c r="M185" s="54"/>
      <c r="N185" s="54"/>
      <c r="O185" s="54"/>
      <c r="P185" s="54"/>
      <c r="Q185" s="54"/>
      <c r="R185" s="54"/>
      <c r="S185" s="54"/>
      <c r="T185" s="54"/>
      <c r="U185" s="54"/>
      <c r="V185" s="54"/>
      <c r="W185" s="54"/>
      <c r="X185" s="54"/>
      <c r="Y185" s="54"/>
      <c r="Z185" s="54"/>
      <c r="AA185" s="54"/>
      <c r="AB185" s="54"/>
      <c r="AC185" s="54"/>
      <c r="AD185" s="54"/>
      <c r="AE185" s="54"/>
    </row>
    <row r="186" spans="1:32">
      <c r="A186" s="98">
        <f>A166</f>
        <v>14155</v>
      </c>
      <c r="B186" s="28" t="str">
        <f>B166</f>
        <v>Indian Road over I-35</v>
      </c>
      <c r="C186" s="141">
        <v>1</v>
      </c>
      <c r="D186" s="141">
        <v>5</v>
      </c>
      <c r="E186" s="9">
        <f>D186-C186</f>
        <v>4</v>
      </c>
      <c r="F186" s="83" t="s">
        <v>209</v>
      </c>
      <c r="G186" s="93">
        <f>IF(G166&gt;0,$E186,0)</f>
        <v>0</v>
      </c>
      <c r="H186" s="93">
        <f t="shared" ref="H186:AE193" si="45">IF(H166&gt;0,$E186,0)</f>
        <v>0</v>
      </c>
      <c r="I186" s="93">
        <f t="shared" si="45"/>
        <v>0</v>
      </c>
      <c r="J186" s="93">
        <f t="shared" si="45"/>
        <v>0</v>
      </c>
      <c r="K186" s="93">
        <f t="shared" si="45"/>
        <v>0</v>
      </c>
      <c r="L186" s="93">
        <f t="shared" si="45"/>
        <v>0</v>
      </c>
      <c r="M186" s="93">
        <f t="shared" si="45"/>
        <v>4</v>
      </c>
      <c r="N186" s="93">
        <f t="shared" si="45"/>
        <v>4</v>
      </c>
      <c r="O186" s="93">
        <f t="shared" si="45"/>
        <v>4</v>
      </c>
      <c r="P186" s="93">
        <f t="shared" si="45"/>
        <v>4</v>
      </c>
      <c r="Q186" s="93">
        <f t="shared" si="45"/>
        <v>4</v>
      </c>
      <c r="R186" s="93">
        <f t="shared" si="45"/>
        <v>4</v>
      </c>
      <c r="S186" s="93">
        <f t="shared" si="45"/>
        <v>4</v>
      </c>
      <c r="T186" s="93">
        <f t="shared" si="45"/>
        <v>4</v>
      </c>
      <c r="U186" s="93">
        <f t="shared" si="45"/>
        <v>4</v>
      </c>
      <c r="V186" s="93">
        <f t="shared" si="45"/>
        <v>4</v>
      </c>
      <c r="W186" s="93">
        <f t="shared" si="45"/>
        <v>4</v>
      </c>
      <c r="X186" s="93">
        <f t="shared" si="45"/>
        <v>4</v>
      </c>
      <c r="Y186" s="93">
        <f t="shared" si="45"/>
        <v>4</v>
      </c>
      <c r="Z186" s="93">
        <f t="shared" si="45"/>
        <v>4</v>
      </c>
      <c r="AA186" s="93">
        <f t="shared" si="45"/>
        <v>4</v>
      </c>
      <c r="AB186" s="93">
        <f t="shared" si="45"/>
        <v>4</v>
      </c>
      <c r="AC186" s="93">
        <f t="shared" si="45"/>
        <v>4</v>
      </c>
      <c r="AD186" s="93">
        <f t="shared" si="45"/>
        <v>4</v>
      </c>
      <c r="AE186" s="93">
        <f t="shared" si="45"/>
        <v>4</v>
      </c>
    </row>
    <row r="187" spans="1:32">
      <c r="A187" s="98">
        <f t="shared" ref="A187:B193" si="46">A167</f>
        <v>14429</v>
      </c>
      <c r="B187" s="28" t="str">
        <f t="shared" si="46"/>
        <v>North Avenue over I-35</v>
      </c>
      <c r="C187" s="141">
        <v>1</v>
      </c>
      <c r="D187" s="141">
        <v>3</v>
      </c>
      <c r="E187" s="9">
        <f t="shared" ref="E187:E193" si="47">D187-C187</f>
        <v>2</v>
      </c>
      <c r="F187" s="83" t="s">
        <v>209</v>
      </c>
      <c r="G187" s="93">
        <f t="shared" ref="G187:V193" si="48">IF(G167&gt;0,$E187,0)</f>
        <v>0</v>
      </c>
      <c r="H187" s="93">
        <f t="shared" si="48"/>
        <v>0</v>
      </c>
      <c r="I187" s="93">
        <f t="shared" si="48"/>
        <v>0</v>
      </c>
      <c r="J187" s="93">
        <f t="shared" si="48"/>
        <v>0</v>
      </c>
      <c r="K187" s="93">
        <f t="shared" si="48"/>
        <v>0</v>
      </c>
      <c r="L187" s="93">
        <f t="shared" si="48"/>
        <v>0</v>
      </c>
      <c r="M187" s="93">
        <f t="shared" si="48"/>
        <v>2</v>
      </c>
      <c r="N187" s="93">
        <f t="shared" si="48"/>
        <v>2</v>
      </c>
      <c r="O187" s="93">
        <f t="shared" si="48"/>
        <v>2</v>
      </c>
      <c r="P187" s="93">
        <f t="shared" si="48"/>
        <v>2</v>
      </c>
      <c r="Q187" s="93">
        <f t="shared" si="48"/>
        <v>2</v>
      </c>
      <c r="R187" s="93">
        <f t="shared" si="48"/>
        <v>2</v>
      </c>
      <c r="S187" s="93">
        <f t="shared" si="48"/>
        <v>2</v>
      </c>
      <c r="T187" s="93">
        <f t="shared" si="48"/>
        <v>2</v>
      </c>
      <c r="U187" s="93">
        <f t="shared" si="48"/>
        <v>2</v>
      </c>
      <c r="V187" s="93">
        <f t="shared" si="48"/>
        <v>2</v>
      </c>
      <c r="W187" s="93">
        <f t="shared" si="45"/>
        <v>2</v>
      </c>
      <c r="X187" s="93">
        <f t="shared" si="45"/>
        <v>2</v>
      </c>
      <c r="Y187" s="93">
        <f t="shared" si="45"/>
        <v>2</v>
      </c>
      <c r="Z187" s="93">
        <f t="shared" si="45"/>
        <v>2</v>
      </c>
      <c r="AA187" s="93">
        <f t="shared" si="45"/>
        <v>2</v>
      </c>
      <c r="AB187" s="93">
        <f t="shared" si="45"/>
        <v>2</v>
      </c>
      <c r="AC187" s="93">
        <f t="shared" si="45"/>
        <v>2</v>
      </c>
      <c r="AD187" s="93">
        <f t="shared" si="45"/>
        <v>2</v>
      </c>
      <c r="AE187" s="93">
        <f t="shared" si="45"/>
        <v>2</v>
      </c>
    </row>
    <row r="188" spans="1:32">
      <c r="A188" s="98">
        <f t="shared" si="46"/>
        <v>14435</v>
      </c>
      <c r="B188" s="28" t="str">
        <f t="shared" si="46"/>
        <v>Highland Avenue over I-35</v>
      </c>
      <c r="C188" s="141">
        <v>1</v>
      </c>
      <c r="D188" s="141">
        <v>3</v>
      </c>
      <c r="E188" s="9">
        <f t="shared" si="47"/>
        <v>2</v>
      </c>
      <c r="F188" s="83" t="s">
        <v>209</v>
      </c>
      <c r="G188" s="93">
        <f t="shared" si="48"/>
        <v>0</v>
      </c>
      <c r="H188" s="93">
        <f t="shared" si="45"/>
        <v>0</v>
      </c>
      <c r="I188" s="93">
        <f t="shared" si="45"/>
        <v>0</v>
      </c>
      <c r="J188" s="93">
        <f t="shared" si="45"/>
        <v>0</v>
      </c>
      <c r="K188" s="93">
        <f t="shared" si="45"/>
        <v>0</v>
      </c>
      <c r="L188" s="93">
        <f t="shared" si="45"/>
        <v>0</v>
      </c>
      <c r="M188" s="93">
        <f t="shared" si="45"/>
        <v>2</v>
      </c>
      <c r="N188" s="93">
        <f t="shared" si="45"/>
        <v>2</v>
      </c>
      <c r="O188" s="93">
        <f t="shared" si="45"/>
        <v>2</v>
      </c>
      <c r="P188" s="93">
        <f t="shared" si="45"/>
        <v>2</v>
      </c>
      <c r="Q188" s="93">
        <f t="shared" si="45"/>
        <v>2</v>
      </c>
      <c r="R188" s="93">
        <f t="shared" si="45"/>
        <v>2</v>
      </c>
      <c r="S188" s="93">
        <f t="shared" si="45"/>
        <v>2</v>
      </c>
      <c r="T188" s="93">
        <f t="shared" si="45"/>
        <v>2</v>
      </c>
      <c r="U188" s="93">
        <f t="shared" si="45"/>
        <v>2</v>
      </c>
      <c r="V188" s="93">
        <f t="shared" si="45"/>
        <v>2</v>
      </c>
      <c r="W188" s="93">
        <f t="shared" si="45"/>
        <v>2</v>
      </c>
      <c r="X188" s="93">
        <f t="shared" si="45"/>
        <v>2</v>
      </c>
      <c r="Y188" s="93">
        <f t="shared" si="45"/>
        <v>2</v>
      </c>
      <c r="Z188" s="93">
        <f t="shared" si="45"/>
        <v>2</v>
      </c>
      <c r="AA188" s="93">
        <f t="shared" si="45"/>
        <v>2</v>
      </c>
      <c r="AB188" s="93">
        <f t="shared" si="45"/>
        <v>2</v>
      </c>
      <c r="AC188" s="93">
        <f t="shared" si="45"/>
        <v>2</v>
      </c>
      <c r="AD188" s="93">
        <f t="shared" si="45"/>
        <v>2</v>
      </c>
      <c r="AE188" s="93">
        <f t="shared" si="45"/>
        <v>2</v>
      </c>
    </row>
    <row r="189" spans="1:32">
      <c r="A189" s="98">
        <f t="shared" si="46"/>
        <v>14437</v>
      </c>
      <c r="B189" s="28" t="str">
        <f t="shared" si="46"/>
        <v>Hartford Avenue over I-35</v>
      </c>
      <c r="C189" s="141">
        <v>1</v>
      </c>
      <c r="D189" s="141">
        <v>5</v>
      </c>
      <c r="E189" s="9">
        <f t="shared" si="47"/>
        <v>4</v>
      </c>
      <c r="F189" s="83" t="s">
        <v>209</v>
      </c>
      <c r="G189" s="93">
        <f t="shared" si="48"/>
        <v>0</v>
      </c>
      <c r="H189" s="93">
        <f t="shared" si="45"/>
        <v>0</v>
      </c>
      <c r="I189" s="93">
        <f t="shared" si="45"/>
        <v>0</v>
      </c>
      <c r="J189" s="93">
        <f t="shared" si="45"/>
        <v>0</v>
      </c>
      <c r="K189" s="93">
        <f t="shared" si="45"/>
        <v>0</v>
      </c>
      <c r="L189" s="93">
        <f t="shared" si="45"/>
        <v>0</v>
      </c>
      <c r="M189" s="93">
        <f t="shared" si="45"/>
        <v>4</v>
      </c>
      <c r="N189" s="93">
        <f t="shared" si="45"/>
        <v>4</v>
      </c>
      <c r="O189" s="93">
        <f t="shared" si="45"/>
        <v>4</v>
      </c>
      <c r="P189" s="93">
        <f t="shared" si="45"/>
        <v>4</v>
      </c>
      <c r="Q189" s="93">
        <f t="shared" si="45"/>
        <v>4</v>
      </c>
      <c r="R189" s="93">
        <f t="shared" si="45"/>
        <v>4</v>
      </c>
      <c r="S189" s="93">
        <f t="shared" si="45"/>
        <v>4</v>
      </c>
      <c r="T189" s="93">
        <f t="shared" si="45"/>
        <v>4</v>
      </c>
      <c r="U189" s="93">
        <f t="shared" si="45"/>
        <v>4</v>
      </c>
      <c r="V189" s="93">
        <f t="shared" si="45"/>
        <v>4</v>
      </c>
      <c r="W189" s="93">
        <f t="shared" si="45"/>
        <v>4</v>
      </c>
      <c r="X189" s="93">
        <f t="shared" si="45"/>
        <v>4</v>
      </c>
      <c r="Y189" s="93">
        <f t="shared" si="45"/>
        <v>4</v>
      </c>
      <c r="Z189" s="93">
        <f t="shared" si="45"/>
        <v>4</v>
      </c>
      <c r="AA189" s="93">
        <f t="shared" si="45"/>
        <v>4</v>
      </c>
      <c r="AB189" s="93">
        <f t="shared" si="45"/>
        <v>4</v>
      </c>
      <c r="AC189" s="93">
        <f t="shared" si="45"/>
        <v>4</v>
      </c>
      <c r="AD189" s="93">
        <f t="shared" si="45"/>
        <v>4</v>
      </c>
      <c r="AE189" s="93">
        <f t="shared" si="45"/>
        <v>4</v>
      </c>
    </row>
    <row r="190" spans="1:32">
      <c r="A190" s="98">
        <f t="shared" si="46"/>
        <v>15145</v>
      </c>
      <c r="B190" s="28" t="str">
        <f t="shared" si="46"/>
        <v>Coleman Road over I-35</v>
      </c>
      <c r="C190" s="141">
        <v>1</v>
      </c>
      <c r="D190" s="141">
        <v>3</v>
      </c>
      <c r="E190" s="9">
        <f t="shared" si="47"/>
        <v>2</v>
      </c>
      <c r="F190" s="83" t="s">
        <v>209</v>
      </c>
      <c r="G190" s="93">
        <f t="shared" si="48"/>
        <v>0</v>
      </c>
      <c r="H190" s="93">
        <f t="shared" si="45"/>
        <v>0</v>
      </c>
      <c r="I190" s="93">
        <f t="shared" si="45"/>
        <v>0</v>
      </c>
      <c r="J190" s="93">
        <f t="shared" si="45"/>
        <v>0</v>
      </c>
      <c r="K190" s="93">
        <f t="shared" si="45"/>
        <v>0</v>
      </c>
      <c r="L190" s="93">
        <f t="shared" si="45"/>
        <v>0</v>
      </c>
      <c r="M190" s="93">
        <f t="shared" si="45"/>
        <v>2</v>
      </c>
      <c r="N190" s="93">
        <f t="shared" si="45"/>
        <v>2</v>
      </c>
      <c r="O190" s="93">
        <f t="shared" si="45"/>
        <v>2</v>
      </c>
      <c r="P190" s="93">
        <f t="shared" si="45"/>
        <v>2</v>
      </c>
      <c r="Q190" s="93">
        <f t="shared" si="45"/>
        <v>2</v>
      </c>
      <c r="R190" s="93">
        <f t="shared" si="45"/>
        <v>2</v>
      </c>
      <c r="S190" s="93">
        <f t="shared" si="45"/>
        <v>2</v>
      </c>
      <c r="T190" s="93">
        <f t="shared" si="45"/>
        <v>2</v>
      </c>
      <c r="U190" s="93">
        <f t="shared" si="45"/>
        <v>2</v>
      </c>
      <c r="V190" s="93">
        <f t="shared" si="45"/>
        <v>2</v>
      </c>
      <c r="W190" s="93">
        <f t="shared" si="45"/>
        <v>2</v>
      </c>
      <c r="X190" s="93">
        <f t="shared" si="45"/>
        <v>2</v>
      </c>
      <c r="Y190" s="93">
        <f t="shared" si="45"/>
        <v>2</v>
      </c>
      <c r="Z190" s="93">
        <f t="shared" si="45"/>
        <v>2</v>
      </c>
      <c r="AA190" s="93">
        <f t="shared" si="45"/>
        <v>2</v>
      </c>
      <c r="AB190" s="93">
        <f t="shared" si="45"/>
        <v>2</v>
      </c>
      <c r="AC190" s="93">
        <f t="shared" si="45"/>
        <v>2</v>
      </c>
      <c r="AD190" s="93">
        <f t="shared" si="45"/>
        <v>2</v>
      </c>
      <c r="AE190" s="93">
        <f t="shared" si="45"/>
        <v>2</v>
      </c>
    </row>
    <row r="191" spans="1:32">
      <c r="A191" s="98">
        <f t="shared" si="46"/>
        <v>15146</v>
      </c>
      <c r="B191" s="28" t="str">
        <f t="shared" si="46"/>
        <v>Chrysler Avenue over I-35</v>
      </c>
      <c r="C191" s="141">
        <v>1</v>
      </c>
      <c r="D191" s="141">
        <v>5</v>
      </c>
      <c r="E191" s="9">
        <f t="shared" si="47"/>
        <v>4</v>
      </c>
      <c r="F191" s="83" t="s">
        <v>209</v>
      </c>
      <c r="G191" s="93">
        <f t="shared" si="48"/>
        <v>0</v>
      </c>
      <c r="H191" s="93">
        <f t="shared" si="45"/>
        <v>0</v>
      </c>
      <c r="I191" s="93">
        <f t="shared" si="45"/>
        <v>0</v>
      </c>
      <c r="J191" s="93">
        <f t="shared" si="45"/>
        <v>0</v>
      </c>
      <c r="K191" s="93">
        <f t="shared" si="45"/>
        <v>0</v>
      </c>
      <c r="L191" s="93">
        <f t="shared" si="45"/>
        <v>0</v>
      </c>
      <c r="M191" s="93">
        <f t="shared" si="45"/>
        <v>4</v>
      </c>
      <c r="N191" s="93">
        <f t="shared" si="45"/>
        <v>4</v>
      </c>
      <c r="O191" s="93">
        <f t="shared" si="45"/>
        <v>4</v>
      </c>
      <c r="P191" s="93">
        <f t="shared" si="45"/>
        <v>4</v>
      </c>
      <c r="Q191" s="93">
        <f t="shared" si="45"/>
        <v>4</v>
      </c>
      <c r="R191" s="93">
        <f t="shared" si="45"/>
        <v>4</v>
      </c>
      <c r="S191" s="93">
        <f t="shared" si="45"/>
        <v>4</v>
      </c>
      <c r="T191" s="93">
        <f t="shared" si="45"/>
        <v>4</v>
      </c>
      <c r="U191" s="93">
        <f t="shared" si="45"/>
        <v>4</v>
      </c>
      <c r="V191" s="93">
        <f t="shared" si="45"/>
        <v>4</v>
      </c>
      <c r="W191" s="93">
        <f t="shared" si="45"/>
        <v>4</v>
      </c>
      <c r="X191" s="93">
        <f t="shared" si="45"/>
        <v>4</v>
      </c>
      <c r="Y191" s="93">
        <f t="shared" si="45"/>
        <v>4</v>
      </c>
      <c r="Z191" s="93">
        <f t="shared" si="45"/>
        <v>4</v>
      </c>
      <c r="AA191" s="93">
        <f t="shared" si="45"/>
        <v>4</v>
      </c>
      <c r="AB191" s="93">
        <f t="shared" si="45"/>
        <v>4</v>
      </c>
      <c r="AC191" s="93">
        <f t="shared" si="45"/>
        <v>4</v>
      </c>
      <c r="AD191" s="93">
        <f t="shared" si="45"/>
        <v>4</v>
      </c>
      <c r="AE191" s="93">
        <f t="shared" si="45"/>
        <v>4</v>
      </c>
    </row>
    <row r="192" spans="1:32">
      <c r="A192" s="98">
        <f t="shared" si="46"/>
        <v>15147</v>
      </c>
      <c r="B192" s="28" t="str">
        <f t="shared" si="46"/>
        <v>Ferguson Avenue over I-35</v>
      </c>
      <c r="C192" s="141">
        <v>1</v>
      </c>
      <c r="D192" s="141">
        <v>3</v>
      </c>
      <c r="E192" s="9">
        <f t="shared" si="47"/>
        <v>2</v>
      </c>
      <c r="F192" s="83" t="s">
        <v>209</v>
      </c>
      <c r="G192" s="93">
        <f t="shared" si="48"/>
        <v>0</v>
      </c>
      <c r="H192" s="93">
        <f t="shared" si="45"/>
        <v>0</v>
      </c>
      <c r="I192" s="93">
        <f t="shared" si="45"/>
        <v>0</v>
      </c>
      <c r="J192" s="93">
        <f t="shared" si="45"/>
        <v>0</v>
      </c>
      <c r="K192" s="93">
        <f t="shared" si="45"/>
        <v>0</v>
      </c>
      <c r="L192" s="93">
        <f t="shared" si="45"/>
        <v>0</v>
      </c>
      <c r="M192" s="93">
        <f t="shared" si="45"/>
        <v>2</v>
      </c>
      <c r="N192" s="93">
        <f t="shared" si="45"/>
        <v>2</v>
      </c>
      <c r="O192" s="93">
        <f t="shared" si="45"/>
        <v>2</v>
      </c>
      <c r="P192" s="93">
        <f t="shared" si="45"/>
        <v>2</v>
      </c>
      <c r="Q192" s="93">
        <f t="shared" si="45"/>
        <v>2</v>
      </c>
      <c r="R192" s="93">
        <f t="shared" si="45"/>
        <v>2</v>
      </c>
      <c r="S192" s="93">
        <f t="shared" si="45"/>
        <v>2</v>
      </c>
      <c r="T192" s="93">
        <f t="shared" si="45"/>
        <v>2</v>
      </c>
      <c r="U192" s="93">
        <f t="shared" si="45"/>
        <v>2</v>
      </c>
      <c r="V192" s="93">
        <f t="shared" si="45"/>
        <v>2</v>
      </c>
      <c r="W192" s="93">
        <f t="shared" si="45"/>
        <v>2</v>
      </c>
      <c r="X192" s="93">
        <f t="shared" si="45"/>
        <v>2</v>
      </c>
      <c r="Y192" s="93">
        <f t="shared" si="45"/>
        <v>2</v>
      </c>
      <c r="Z192" s="93">
        <f t="shared" si="45"/>
        <v>2</v>
      </c>
      <c r="AA192" s="93">
        <f t="shared" si="45"/>
        <v>2</v>
      </c>
      <c r="AB192" s="93">
        <f t="shared" si="45"/>
        <v>2</v>
      </c>
      <c r="AC192" s="93">
        <f t="shared" si="45"/>
        <v>2</v>
      </c>
      <c r="AD192" s="93">
        <f t="shared" si="45"/>
        <v>2</v>
      </c>
      <c r="AE192" s="93">
        <f t="shared" si="45"/>
        <v>2</v>
      </c>
    </row>
    <row r="193" spans="1:31">
      <c r="A193" s="98">
        <f t="shared" si="46"/>
        <v>15149</v>
      </c>
      <c r="B193" s="28" t="str">
        <f t="shared" si="46"/>
        <v>Adobe Road over I-35</v>
      </c>
      <c r="C193" s="141">
        <v>1</v>
      </c>
      <c r="D193" s="141">
        <v>3</v>
      </c>
      <c r="E193" s="9">
        <f t="shared" si="47"/>
        <v>2</v>
      </c>
      <c r="F193" s="83" t="s">
        <v>209</v>
      </c>
      <c r="G193" s="93">
        <f t="shared" si="48"/>
        <v>0</v>
      </c>
      <c r="H193" s="93">
        <f t="shared" si="45"/>
        <v>0</v>
      </c>
      <c r="I193" s="93">
        <f t="shared" si="45"/>
        <v>0</v>
      </c>
      <c r="J193" s="93">
        <f t="shared" si="45"/>
        <v>0</v>
      </c>
      <c r="K193" s="93">
        <f t="shared" si="45"/>
        <v>0</v>
      </c>
      <c r="L193" s="93">
        <f t="shared" si="45"/>
        <v>0</v>
      </c>
      <c r="M193" s="93">
        <f t="shared" si="45"/>
        <v>2</v>
      </c>
      <c r="N193" s="93">
        <f t="shared" si="45"/>
        <v>2</v>
      </c>
      <c r="O193" s="93">
        <f t="shared" si="45"/>
        <v>2</v>
      </c>
      <c r="P193" s="93">
        <f t="shared" si="45"/>
        <v>2</v>
      </c>
      <c r="Q193" s="93">
        <f t="shared" si="45"/>
        <v>2</v>
      </c>
      <c r="R193" s="93">
        <f t="shared" si="45"/>
        <v>2</v>
      </c>
      <c r="S193" s="93">
        <f t="shared" si="45"/>
        <v>2</v>
      </c>
      <c r="T193" s="93">
        <f t="shared" si="45"/>
        <v>2</v>
      </c>
      <c r="U193" s="93">
        <f t="shared" si="45"/>
        <v>2</v>
      </c>
      <c r="V193" s="93">
        <f t="shared" si="45"/>
        <v>2</v>
      </c>
      <c r="W193" s="93">
        <f t="shared" si="45"/>
        <v>2</v>
      </c>
      <c r="X193" s="93">
        <f t="shared" si="45"/>
        <v>2</v>
      </c>
      <c r="Y193" s="93">
        <f t="shared" si="45"/>
        <v>2</v>
      </c>
      <c r="Z193" s="93">
        <f t="shared" si="45"/>
        <v>2</v>
      </c>
      <c r="AA193" s="93">
        <f t="shared" si="45"/>
        <v>2</v>
      </c>
      <c r="AB193" s="93">
        <f t="shared" si="45"/>
        <v>2</v>
      </c>
      <c r="AC193" s="93">
        <f t="shared" si="45"/>
        <v>2</v>
      </c>
      <c r="AD193" s="93">
        <f t="shared" si="45"/>
        <v>2</v>
      </c>
      <c r="AE193" s="93">
        <f t="shared" si="45"/>
        <v>2</v>
      </c>
    </row>
    <row r="194" spans="1:31">
      <c r="A194" s="99" t="s">
        <v>185</v>
      </c>
      <c r="B194" s="28"/>
      <c r="C194" s="142"/>
      <c r="D194" s="142"/>
      <c r="F194" s="83" t="s">
        <v>209</v>
      </c>
      <c r="G194" s="95">
        <f>SUM(G186:G193)</f>
        <v>0</v>
      </c>
      <c r="H194" s="95">
        <f t="shared" ref="H194:AE194" si="49">SUM(H186:H193)</f>
        <v>0</v>
      </c>
      <c r="I194" s="95">
        <f t="shared" si="49"/>
        <v>0</v>
      </c>
      <c r="J194" s="95">
        <f t="shared" si="49"/>
        <v>0</v>
      </c>
      <c r="K194" s="95">
        <f t="shared" si="49"/>
        <v>0</v>
      </c>
      <c r="L194" s="95">
        <f t="shared" si="49"/>
        <v>0</v>
      </c>
      <c r="M194" s="95">
        <f t="shared" si="49"/>
        <v>22</v>
      </c>
      <c r="N194" s="95">
        <f t="shared" si="49"/>
        <v>22</v>
      </c>
      <c r="O194" s="95">
        <f t="shared" si="49"/>
        <v>22</v>
      </c>
      <c r="P194" s="95">
        <f t="shared" si="49"/>
        <v>22</v>
      </c>
      <c r="Q194" s="95">
        <f t="shared" si="49"/>
        <v>22</v>
      </c>
      <c r="R194" s="95">
        <f t="shared" si="49"/>
        <v>22</v>
      </c>
      <c r="S194" s="95">
        <f t="shared" si="49"/>
        <v>22</v>
      </c>
      <c r="T194" s="95">
        <f t="shared" si="49"/>
        <v>22</v>
      </c>
      <c r="U194" s="95">
        <f t="shared" si="49"/>
        <v>22</v>
      </c>
      <c r="V194" s="95">
        <f t="shared" si="49"/>
        <v>22</v>
      </c>
      <c r="W194" s="95">
        <f t="shared" si="49"/>
        <v>22</v>
      </c>
      <c r="X194" s="95">
        <f t="shared" si="49"/>
        <v>22</v>
      </c>
      <c r="Y194" s="95">
        <f t="shared" si="49"/>
        <v>22</v>
      </c>
      <c r="Z194" s="95">
        <f t="shared" si="49"/>
        <v>22</v>
      </c>
      <c r="AA194" s="95">
        <f t="shared" si="49"/>
        <v>22</v>
      </c>
      <c r="AB194" s="95">
        <f t="shared" si="49"/>
        <v>22</v>
      </c>
      <c r="AC194" s="95">
        <f t="shared" si="49"/>
        <v>22</v>
      </c>
      <c r="AD194" s="95">
        <f t="shared" si="49"/>
        <v>22</v>
      </c>
      <c r="AE194" s="95">
        <f t="shared" si="49"/>
        <v>22</v>
      </c>
    </row>
    <row r="195" spans="1:31">
      <c r="A195" s="97" t="str">
        <f>A175</f>
        <v>Kay County Bridge Reconstructions</v>
      </c>
      <c r="B195" s="89"/>
      <c r="C195" s="142"/>
      <c r="D195" s="142"/>
      <c r="F195" s="83"/>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row>
    <row r="196" spans="1:31">
      <c r="A196" s="98">
        <f>'Project Information'!$A$26</f>
        <v>14408</v>
      </c>
      <c r="B196" s="28" t="str">
        <f>'Project Information'!$B$26</f>
        <v>I-35 SB over US 60</v>
      </c>
      <c r="C196" s="141">
        <v>11.5</v>
      </c>
      <c r="D196" s="141">
        <v>18.5</v>
      </c>
      <c r="E196" s="9">
        <f t="shared" ref="E196:E197" si="50">D196-C196</f>
        <v>7</v>
      </c>
      <c r="F196" s="83" t="s">
        <v>209</v>
      </c>
      <c r="G196" s="93">
        <f>IF(G176&gt;0,$E196,0)</f>
        <v>0</v>
      </c>
      <c r="H196" s="93">
        <f t="shared" ref="H196:AE196" si="51">IF(H176&gt;0,$E196,0)</f>
        <v>0</v>
      </c>
      <c r="I196" s="93">
        <f t="shared" si="51"/>
        <v>0</v>
      </c>
      <c r="J196" s="93">
        <f t="shared" si="51"/>
        <v>0</v>
      </c>
      <c r="K196" s="93">
        <f t="shared" si="51"/>
        <v>0</v>
      </c>
      <c r="L196" s="93">
        <f t="shared" si="51"/>
        <v>0</v>
      </c>
      <c r="M196" s="93">
        <f t="shared" si="51"/>
        <v>7</v>
      </c>
      <c r="N196" s="93">
        <f t="shared" si="51"/>
        <v>7</v>
      </c>
      <c r="O196" s="93">
        <f t="shared" si="51"/>
        <v>7</v>
      </c>
      <c r="P196" s="93">
        <f t="shared" si="51"/>
        <v>7</v>
      </c>
      <c r="Q196" s="93">
        <f t="shared" si="51"/>
        <v>7</v>
      </c>
      <c r="R196" s="93">
        <f t="shared" si="51"/>
        <v>7</v>
      </c>
      <c r="S196" s="93">
        <f t="shared" si="51"/>
        <v>7</v>
      </c>
      <c r="T196" s="93">
        <f t="shared" si="51"/>
        <v>7</v>
      </c>
      <c r="U196" s="93">
        <f t="shared" si="51"/>
        <v>7</v>
      </c>
      <c r="V196" s="93">
        <f t="shared" si="51"/>
        <v>7</v>
      </c>
      <c r="W196" s="93">
        <f t="shared" si="51"/>
        <v>7</v>
      </c>
      <c r="X196" s="93">
        <f t="shared" si="51"/>
        <v>7</v>
      </c>
      <c r="Y196" s="93">
        <f t="shared" si="51"/>
        <v>7</v>
      </c>
      <c r="Z196" s="93">
        <f t="shared" si="51"/>
        <v>7</v>
      </c>
      <c r="AA196" s="93">
        <f t="shared" si="51"/>
        <v>7</v>
      </c>
      <c r="AB196" s="93">
        <f t="shared" si="51"/>
        <v>7</v>
      </c>
      <c r="AC196" s="93">
        <f t="shared" si="51"/>
        <v>7</v>
      </c>
      <c r="AD196" s="93">
        <f t="shared" si="51"/>
        <v>7</v>
      </c>
      <c r="AE196" s="93">
        <f t="shared" si="51"/>
        <v>7</v>
      </c>
    </row>
    <row r="197" spans="1:31">
      <c r="A197" s="98">
        <f>'Project Information'!$A$27</f>
        <v>14409</v>
      </c>
      <c r="B197" s="28" t="str">
        <f>'Project Information'!$B$27</f>
        <v>I-35 NB over US 60</v>
      </c>
      <c r="C197" s="141">
        <v>11.5</v>
      </c>
      <c r="D197" s="141">
        <v>18.5</v>
      </c>
      <c r="E197" s="9">
        <f t="shared" si="50"/>
        <v>7</v>
      </c>
      <c r="F197" s="83" t="s">
        <v>209</v>
      </c>
      <c r="G197" s="93">
        <f t="shared" ref="G197:AE197" si="52">IF(G177&gt;0,$E197,0)</f>
        <v>0</v>
      </c>
      <c r="H197" s="93">
        <f t="shared" si="52"/>
        <v>0</v>
      </c>
      <c r="I197" s="93">
        <f t="shared" si="52"/>
        <v>0</v>
      </c>
      <c r="J197" s="93">
        <f t="shared" si="52"/>
        <v>0</v>
      </c>
      <c r="K197" s="93">
        <f t="shared" si="52"/>
        <v>0</v>
      </c>
      <c r="L197" s="93">
        <f t="shared" si="52"/>
        <v>0</v>
      </c>
      <c r="M197" s="93">
        <f t="shared" si="52"/>
        <v>7</v>
      </c>
      <c r="N197" s="93">
        <f t="shared" si="52"/>
        <v>7</v>
      </c>
      <c r="O197" s="93">
        <f t="shared" si="52"/>
        <v>7</v>
      </c>
      <c r="P197" s="93">
        <f t="shared" si="52"/>
        <v>7</v>
      </c>
      <c r="Q197" s="93">
        <f t="shared" si="52"/>
        <v>7</v>
      </c>
      <c r="R197" s="93">
        <f t="shared" si="52"/>
        <v>7</v>
      </c>
      <c r="S197" s="93">
        <f t="shared" si="52"/>
        <v>7</v>
      </c>
      <c r="T197" s="93">
        <f t="shared" si="52"/>
        <v>7</v>
      </c>
      <c r="U197" s="93">
        <f t="shared" si="52"/>
        <v>7</v>
      </c>
      <c r="V197" s="93">
        <f t="shared" si="52"/>
        <v>7</v>
      </c>
      <c r="W197" s="93">
        <f t="shared" si="52"/>
        <v>7</v>
      </c>
      <c r="X197" s="93">
        <f t="shared" si="52"/>
        <v>7</v>
      </c>
      <c r="Y197" s="93">
        <f t="shared" si="52"/>
        <v>7</v>
      </c>
      <c r="Z197" s="93">
        <f t="shared" si="52"/>
        <v>7</v>
      </c>
      <c r="AA197" s="93">
        <f t="shared" si="52"/>
        <v>7</v>
      </c>
      <c r="AB197" s="93">
        <f t="shared" si="52"/>
        <v>7</v>
      </c>
      <c r="AC197" s="93">
        <f t="shared" si="52"/>
        <v>7</v>
      </c>
      <c r="AD197" s="93">
        <f t="shared" si="52"/>
        <v>7</v>
      </c>
      <c r="AE197" s="93">
        <f t="shared" si="52"/>
        <v>7</v>
      </c>
    </row>
    <row r="198" spans="1:31">
      <c r="A198" s="99" t="s">
        <v>185</v>
      </c>
      <c r="B198" s="28"/>
      <c r="C198" s="2"/>
      <c r="D198" s="2"/>
      <c r="F198" s="83" t="s">
        <v>209</v>
      </c>
      <c r="G198" s="95">
        <f>SUM(G196:G197)</f>
        <v>0</v>
      </c>
      <c r="H198" s="95">
        <f t="shared" ref="H198:AE198" si="53">SUM(H196:H197)</f>
        <v>0</v>
      </c>
      <c r="I198" s="95">
        <f t="shared" si="53"/>
        <v>0</v>
      </c>
      <c r="J198" s="95">
        <f t="shared" si="53"/>
        <v>0</v>
      </c>
      <c r="K198" s="95">
        <f t="shared" si="53"/>
        <v>0</v>
      </c>
      <c r="L198" s="95">
        <f t="shared" si="53"/>
        <v>0</v>
      </c>
      <c r="M198" s="95">
        <f t="shared" si="53"/>
        <v>14</v>
      </c>
      <c r="N198" s="95">
        <f t="shared" si="53"/>
        <v>14</v>
      </c>
      <c r="O198" s="95">
        <f t="shared" si="53"/>
        <v>14</v>
      </c>
      <c r="P198" s="95">
        <f t="shared" si="53"/>
        <v>14</v>
      </c>
      <c r="Q198" s="95">
        <f t="shared" si="53"/>
        <v>14</v>
      </c>
      <c r="R198" s="95">
        <f t="shared" si="53"/>
        <v>14</v>
      </c>
      <c r="S198" s="95">
        <f t="shared" si="53"/>
        <v>14</v>
      </c>
      <c r="T198" s="95">
        <f t="shared" si="53"/>
        <v>14</v>
      </c>
      <c r="U198" s="95">
        <f t="shared" si="53"/>
        <v>14</v>
      </c>
      <c r="V198" s="95">
        <f t="shared" si="53"/>
        <v>14</v>
      </c>
      <c r="W198" s="95">
        <f t="shared" si="53"/>
        <v>14</v>
      </c>
      <c r="X198" s="95">
        <f t="shared" si="53"/>
        <v>14</v>
      </c>
      <c r="Y198" s="95">
        <f t="shared" si="53"/>
        <v>14</v>
      </c>
      <c r="Z198" s="95">
        <f t="shared" si="53"/>
        <v>14</v>
      </c>
      <c r="AA198" s="95">
        <f t="shared" si="53"/>
        <v>14</v>
      </c>
      <c r="AB198" s="95">
        <f t="shared" si="53"/>
        <v>14</v>
      </c>
      <c r="AC198" s="95">
        <f t="shared" si="53"/>
        <v>14</v>
      </c>
      <c r="AD198" s="95">
        <f t="shared" si="53"/>
        <v>14</v>
      </c>
      <c r="AE198" s="95">
        <f t="shared" si="53"/>
        <v>14</v>
      </c>
    </row>
    <row r="199" spans="1:31">
      <c r="A199" s="100" t="s">
        <v>0</v>
      </c>
      <c r="F199" s="83" t="s">
        <v>209</v>
      </c>
      <c r="G199" s="96">
        <f>SUM(G194,G198)</f>
        <v>0</v>
      </c>
      <c r="H199" s="96">
        <f t="shared" ref="H199:AE199" si="54">SUM(H194,H198)</f>
        <v>0</v>
      </c>
      <c r="I199" s="96">
        <f t="shared" si="54"/>
        <v>0</v>
      </c>
      <c r="J199" s="96">
        <f t="shared" si="54"/>
        <v>0</v>
      </c>
      <c r="K199" s="96">
        <f t="shared" si="54"/>
        <v>0</v>
      </c>
      <c r="L199" s="96">
        <f t="shared" si="54"/>
        <v>0</v>
      </c>
      <c r="M199" s="96">
        <f t="shared" si="54"/>
        <v>36</v>
      </c>
      <c r="N199" s="96">
        <f t="shared" si="54"/>
        <v>36</v>
      </c>
      <c r="O199" s="96">
        <f t="shared" si="54"/>
        <v>36</v>
      </c>
      <c r="P199" s="96">
        <f t="shared" si="54"/>
        <v>36</v>
      </c>
      <c r="Q199" s="96">
        <f t="shared" si="54"/>
        <v>36</v>
      </c>
      <c r="R199" s="96">
        <f t="shared" si="54"/>
        <v>36</v>
      </c>
      <c r="S199" s="96">
        <f t="shared" si="54"/>
        <v>36</v>
      </c>
      <c r="T199" s="96">
        <f t="shared" si="54"/>
        <v>36</v>
      </c>
      <c r="U199" s="96">
        <f t="shared" si="54"/>
        <v>36</v>
      </c>
      <c r="V199" s="96">
        <f t="shared" si="54"/>
        <v>36</v>
      </c>
      <c r="W199" s="96">
        <f t="shared" si="54"/>
        <v>36</v>
      </c>
      <c r="X199" s="96">
        <f t="shared" si="54"/>
        <v>36</v>
      </c>
      <c r="Y199" s="96">
        <f t="shared" si="54"/>
        <v>36</v>
      </c>
      <c r="Z199" s="96">
        <f t="shared" si="54"/>
        <v>36</v>
      </c>
      <c r="AA199" s="96">
        <f t="shared" si="54"/>
        <v>36</v>
      </c>
      <c r="AB199" s="96">
        <f t="shared" si="54"/>
        <v>36</v>
      </c>
      <c r="AC199" s="96">
        <f t="shared" si="54"/>
        <v>36</v>
      </c>
      <c r="AD199" s="96">
        <f t="shared" si="54"/>
        <v>36</v>
      </c>
      <c r="AE199" s="96">
        <f t="shared" si="54"/>
        <v>36</v>
      </c>
    </row>
    <row r="200" spans="1:31">
      <c r="G200" s="26"/>
      <c r="H200" s="54"/>
      <c r="I200" s="54"/>
      <c r="J200" s="54"/>
      <c r="K200" s="54"/>
      <c r="L200" s="54"/>
      <c r="M200" s="54"/>
      <c r="N200" s="54"/>
      <c r="O200" s="54"/>
      <c r="P200" s="54"/>
      <c r="Q200" s="54"/>
      <c r="R200" s="54"/>
      <c r="S200" s="54"/>
      <c r="T200" s="54"/>
      <c r="U200" s="54"/>
      <c r="V200" s="54"/>
      <c r="W200" s="54"/>
      <c r="X200" s="54"/>
      <c r="Y200" s="54"/>
      <c r="Z200" s="54"/>
      <c r="AA200" s="54"/>
      <c r="AB200" s="54"/>
      <c r="AC200" s="54"/>
      <c r="AD200" s="54"/>
      <c r="AE200" s="54"/>
    </row>
    <row r="201" spans="1:31" ht="15.75">
      <c r="A201" s="169" t="s">
        <v>223</v>
      </c>
      <c r="B201" s="91"/>
      <c r="C201" s="91"/>
      <c r="D201" s="91"/>
      <c r="E201" s="91"/>
      <c r="G201" s="26"/>
      <c r="H201" s="54"/>
      <c r="I201" s="54"/>
      <c r="J201" s="54"/>
      <c r="K201" s="54"/>
      <c r="L201" s="54"/>
      <c r="M201" s="54"/>
      <c r="N201" s="54"/>
      <c r="O201" s="54"/>
      <c r="P201" s="54"/>
      <c r="Q201" s="54"/>
      <c r="R201" s="54"/>
      <c r="S201" s="54"/>
      <c r="T201" s="54"/>
      <c r="U201" s="54"/>
      <c r="V201" s="54"/>
      <c r="W201" s="54"/>
      <c r="X201" s="54"/>
      <c r="Y201" s="54"/>
      <c r="Z201" s="54"/>
      <c r="AA201" s="54"/>
      <c r="AB201" s="54"/>
      <c r="AC201" s="54"/>
      <c r="AD201" s="54"/>
      <c r="AE201" s="54"/>
    </row>
    <row r="202" spans="1:31">
      <c r="A202" s="29"/>
      <c r="B202" s="4"/>
      <c r="C202" s="253" t="s">
        <v>0</v>
      </c>
      <c r="D202" s="4"/>
      <c r="G202" s="26"/>
      <c r="H202" s="54"/>
      <c r="I202" s="54"/>
      <c r="J202" s="54"/>
      <c r="K202" s="54"/>
      <c r="L202" s="54"/>
      <c r="M202" s="54"/>
      <c r="N202" s="54"/>
      <c r="O202" s="54"/>
      <c r="P202" s="54"/>
      <c r="Q202" s="54"/>
      <c r="R202" s="54"/>
      <c r="S202" s="54"/>
      <c r="T202" s="54"/>
      <c r="U202" s="54"/>
      <c r="V202" s="54"/>
      <c r="W202" s="54"/>
      <c r="X202" s="54"/>
      <c r="Y202" s="54"/>
      <c r="Z202" s="54"/>
      <c r="AA202" s="54"/>
      <c r="AB202" s="54"/>
      <c r="AC202" s="54"/>
      <c r="AD202" s="54"/>
      <c r="AE202" s="54"/>
    </row>
    <row r="203" spans="1:31">
      <c r="A203" s="97" t="str">
        <f>A185</f>
        <v>Kay County Bridge Raises</v>
      </c>
      <c r="B203" s="89"/>
      <c r="C203" s="38" t="s">
        <v>216</v>
      </c>
      <c r="G203" s="26"/>
      <c r="H203" s="54"/>
      <c r="I203" s="54"/>
      <c r="J203" s="54"/>
      <c r="K203" s="54"/>
      <c r="L203" s="54"/>
      <c r="M203" s="54"/>
      <c r="N203" s="54"/>
      <c r="O203" s="54"/>
      <c r="P203" s="54"/>
      <c r="Q203" s="54"/>
      <c r="R203" s="54"/>
      <c r="S203" s="54"/>
      <c r="T203" s="54"/>
      <c r="U203" s="54"/>
      <c r="V203" s="54"/>
      <c r="W203" s="54"/>
      <c r="X203" s="54"/>
      <c r="Y203" s="54"/>
      <c r="Z203" s="54"/>
      <c r="AA203" s="54"/>
      <c r="AB203" s="54"/>
      <c r="AC203" s="54"/>
      <c r="AD203" s="54"/>
      <c r="AE203" s="54"/>
    </row>
    <row r="204" spans="1:31">
      <c r="A204" s="98">
        <f>A186</f>
        <v>14155</v>
      </c>
      <c r="B204" s="28" t="str">
        <f>B186</f>
        <v>Indian Road over I-35</v>
      </c>
      <c r="C204" s="224">
        <f t="shared" ref="C204:C211" si="55">ROUND(SUM(G204:AE204),0)</f>
        <v>854</v>
      </c>
      <c r="D204" s="28"/>
      <c r="E204" s="39"/>
      <c r="F204" s="83" t="s">
        <v>216</v>
      </c>
      <c r="G204" s="259">
        <f>G186*G166*'Project Information'!G131</f>
        <v>0</v>
      </c>
      <c r="H204" s="259">
        <f>H186*H166*'Project Information'!H131</f>
        <v>0</v>
      </c>
      <c r="I204" s="259">
        <f>I186*I166*'Project Information'!I131</f>
        <v>0</v>
      </c>
      <c r="J204" s="259">
        <f>J186*J166*'Project Information'!J131</f>
        <v>0</v>
      </c>
      <c r="K204" s="259">
        <f>K186*K166*'Project Information'!K131</f>
        <v>0</v>
      </c>
      <c r="L204" s="259">
        <f>L186*L166*'Project Information'!L131</f>
        <v>0</v>
      </c>
      <c r="M204" s="259">
        <f>M186*M166*'Project Information'!M131</f>
        <v>21.994334216477231</v>
      </c>
      <c r="N204" s="259">
        <f>N186*N166*'Project Information'!N131</f>
        <v>22.345545314641296</v>
      </c>
      <c r="O204" s="259">
        <f>O186*O166*'Project Information'!O131</f>
        <v>22.702364640554361</v>
      </c>
      <c r="P204" s="259">
        <f>P186*P166*'Project Information'!P131</f>
        <v>23.064881747817239</v>
      </c>
      <c r="Q204" s="259">
        <f>Q186*Q166*'Project Information'!Q131</f>
        <v>23.433187620045299</v>
      </c>
      <c r="R204" s="259">
        <f>R186*R166*'Project Information'!R131</f>
        <v>47.614749387406704</v>
      </c>
      <c r="S204" s="259">
        <f>S186*S166*'Project Information'!S131</f>
        <v>48.3750737626101</v>
      </c>
      <c r="T204" s="259">
        <f>T186*T166*'Project Information'!T131</f>
        <v>49.147539189965755</v>
      </c>
      <c r="U204" s="259">
        <f>U186*U166*'Project Information'!U131</f>
        <v>49.932339540868753</v>
      </c>
      <c r="V204" s="259">
        <f>V186*V166*'Project Information'!V131</f>
        <v>50.729671782501768</v>
      </c>
      <c r="W204" s="259">
        <f>W186*W166*'Project Information'!W131</f>
        <v>51.539736027269285</v>
      </c>
      <c r="X204" s="259">
        <f>X186*X166*'Project Information'!X131</f>
        <v>52.362735583021362</v>
      </c>
      <c r="Y204" s="259">
        <f>Y186*Y166*'Project Information'!Y131</f>
        <v>53.19887700407925</v>
      </c>
      <c r="Z204" s="259">
        <f>Z186*Z166*'Project Information'!Z131</f>
        <v>54.048370143075942</v>
      </c>
      <c r="AA204" s="259">
        <f>AA186*AA166*'Project Information'!AA131</f>
        <v>54.911428203624418</v>
      </c>
      <c r="AB204" s="259">
        <f>AB186*AB166*'Project Information'!AB131</f>
        <v>55.788267793826904</v>
      </c>
      <c r="AC204" s="259">
        <f>AC186*AC166*'Project Information'!AC131</f>
        <v>56.679108980638652</v>
      </c>
      <c r="AD204" s="259">
        <f>AD186*AD166*'Project Information'!AD131</f>
        <v>57.584175345099816</v>
      </c>
      <c r="AE204" s="259">
        <f>AE186*AE166*'Project Information'!AE131</f>
        <v>58.503694038449197</v>
      </c>
    </row>
    <row r="205" spans="1:31">
      <c r="A205" s="98">
        <f t="shared" ref="A205:B211" si="56">A187</f>
        <v>14429</v>
      </c>
      <c r="B205" s="28" t="str">
        <f t="shared" si="56"/>
        <v>North Avenue over I-35</v>
      </c>
      <c r="C205" s="224">
        <f t="shared" si="55"/>
        <v>299</v>
      </c>
      <c r="D205" s="28"/>
      <c r="E205" s="39"/>
      <c r="F205" s="83" t="s">
        <v>216</v>
      </c>
      <c r="G205" s="259">
        <f>G187*G167*'Project Information'!G132</f>
        <v>0</v>
      </c>
      <c r="H205" s="259">
        <f>H187*H167*'Project Information'!H132</f>
        <v>0</v>
      </c>
      <c r="I205" s="259">
        <f>I187*I167*'Project Information'!I132</f>
        <v>0</v>
      </c>
      <c r="J205" s="259">
        <f>J187*J167*'Project Information'!J132</f>
        <v>0</v>
      </c>
      <c r="K205" s="259">
        <f>K187*K167*'Project Information'!K132</f>
        <v>0</v>
      </c>
      <c r="L205" s="259">
        <f>L187*L167*'Project Information'!L132</f>
        <v>0</v>
      </c>
      <c r="M205" s="259">
        <f>M187*M167*'Project Information'!M132</f>
        <v>7.6980169757670316</v>
      </c>
      <c r="N205" s="259">
        <f>N187*N167*'Project Information'!N132</f>
        <v>7.8209408601244537</v>
      </c>
      <c r="O205" s="259">
        <f>O187*O167*'Project Information'!O132</f>
        <v>7.9458276241940267</v>
      </c>
      <c r="P205" s="259">
        <f>P187*P167*'Project Information'!P132</f>
        <v>8.0727086117360329</v>
      </c>
      <c r="Q205" s="259">
        <f>Q187*Q167*'Project Information'!Q132</f>
        <v>8.2016156670158544</v>
      </c>
      <c r="R205" s="259">
        <f>R187*R167*'Project Information'!R132</f>
        <v>16.665162285592345</v>
      </c>
      <c r="S205" s="259">
        <f>S187*S167*'Project Information'!S132</f>
        <v>16.931275816913534</v>
      </c>
      <c r="T205" s="259">
        <f>T187*T167*'Project Information'!T132</f>
        <v>17.201638716488013</v>
      </c>
      <c r="U205" s="259">
        <f>U187*U167*'Project Information'!U132</f>
        <v>17.476318839304064</v>
      </c>
      <c r="V205" s="259">
        <f>V187*V167*'Project Information'!V132</f>
        <v>17.75538512387562</v>
      </c>
      <c r="W205" s="259">
        <f>W187*W167*'Project Information'!W132</f>
        <v>18.03890760954425</v>
      </c>
      <c r="X205" s="259">
        <f>X187*X167*'Project Information'!X132</f>
        <v>18.326957454057478</v>
      </c>
      <c r="Y205" s="259">
        <f>Y187*Y167*'Project Information'!Y132</f>
        <v>18.619606951427738</v>
      </c>
      <c r="Z205" s="259">
        <f>Z187*Z167*'Project Information'!Z132</f>
        <v>18.916929550076581</v>
      </c>
      <c r="AA205" s="259">
        <f>AA187*AA167*'Project Information'!AA132</f>
        <v>19.218999871268547</v>
      </c>
      <c r="AB205" s="259">
        <f>AB187*AB167*'Project Information'!AB132</f>
        <v>19.525893727839417</v>
      </c>
      <c r="AC205" s="259">
        <f>AC187*AC167*'Project Information'!AC132</f>
        <v>19.837688143223527</v>
      </c>
      <c r="AD205" s="259">
        <f>AD187*AD167*'Project Information'!AD132</f>
        <v>20.154461370784936</v>
      </c>
      <c r="AE205" s="259">
        <f>AE187*AE167*'Project Information'!AE132</f>
        <v>20.476292913457218</v>
      </c>
    </row>
    <row r="206" spans="1:31">
      <c r="A206" s="98">
        <f t="shared" si="56"/>
        <v>14435</v>
      </c>
      <c r="B206" s="28" t="str">
        <f t="shared" si="56"/>
        <v>Highland Avenue over I-35</v>
      </c>
      <c r="C206" s="224">
        <f t="shared" si="55"/>
        <v>854</v>
      </c>
      <c r="D206" s="28"/>
      <c r="E206" s="39"/>
      <c r="F206" s="83" t="s">
        <v>216</v>
      </c>
      <c r="G206" s="259">
        <f>G188*G168*'Project Information'!G133</f>
        <v>0</v>
      </c>
      <c r="H206" s="259">
        <f>H188*H168*'Project Information'!H133</f>
        <v>0</v>
      </c>
      <c r="I206" s="259">
        <f>I188*I168*'Project Information'!I133</f>
        <v>0</v>
      </c>
      <c r="J206" s="259">
        <f>J188*J168*'Project Information'!J133</f>
        <v>0</v>
      </c>
      <c r="K206" s="259">
        <f>K188*K168*'Project Information'!K133</f>
        <v>0</v>
      </c>
      <c r="L206" s="259">
        <f>L188*L168*'Project Information'!L133</f>
        <v>0</v>
      </c>
      <c r="M206" s="259">
        <f>M188*M168*'Project Information'!M133</f>
        <v>21.994334216477231</v>
      </c>
      <c r="N206" s="259">
        <f>N188*N168*'Project Information'!N133</f>
        <v>22.345545314641296</v>
      </c>
      <c r="O206" s="259">
        <f>O188*O168*'Project Information'!O133</f>
        <v>22.702364640554361</v>
      </c>
      <c r="P206" s="259">
        <f>P188*P168*'Project Information'!P133</f>
        <v>23.064881747817235</v>
      </c>
      <c r="Q206" s="259">
        <f>Q188*Q168*'Project Information'!Q133</f>
        <v>23.433187620045295</v>
      </c>
      <c r="R206" s="259">
        <f>R188*R168*'Project Information'!R133</f>
        <v>47.614749387406704</v>
      </c>
      <c r="S206" s="259">
        <f>S188*S168*'Project Information'!S133</f>
        <v>48.375073762610093</v>
      </c>
      <c r="T206" s="259">
        <f>T188*T168*'Project Information'!T133</f>
        <v>49.147539189965748</v>
      </c>
      <c r="U206" s="259">
        <f>U188*U168*'Project Information'!U133</f>
        <v>49.93233954086876</v>
      </c>
      <c r="V206" s="259">
        <f>V188*V168*'Project Information'!V133</f>
        <v>50.729671782501761</v>
      </c>
      <c r="W206" s="259">
        <f>W188*W168*'Project Information'!W133</f>
        <v>51.539736027269285</v>
      </c>
      <c r="X206" s="259">
        <f>X188*X168*'Project Information'!X133</f>
        <v>52.362735583021362</v>
      </c>
      <c r="Y206" s="259">
        <f>Y188*Y168*'Project Information'!Y133</f>
        <v>53.19887700407925</v>
      </c>
      <c r="Z206" s="259">
        <f>Z188*Z168*'Project Information'!Z133</f>
        <v>54.04837014307595</v>
      </c>
      <c r="AA206" s="259">
        <f>AA188*AA168*'Project Information'!AA133</f>
        <v>54.911428203624425</v>
      </c>
      <c r="AB206" s="259">
        <f>AB188*AB168*'Project Information'!AB133</f>
        <v>55.788267793826904</v>
      </c>
      <c r="AC206" s="259">
        <f>AC188*AC168*'Project Information'!AC133</f>
        <v>56.679108980638652</v>
      </c>
      <c r="AD206" s="259">
        <f>AD188*AD168*'Project Information'!AD133</f>
        <v>57.584175345099808</v>
      </c>
      <c r="AE206" s="259">
        <f>AE188*AE168*'Project Information'!AE133</f>
        <v>58.503694038449197</v>
      </c>
    </row>
    <row r="207" spans="1:31">
      <c r="A207" s="98">
        <f t="shared" si="56"/>
        <v>14437</v>
      </c>
      <c r="B207" s="28" t="str">
        <f t="shared" si="56"/>
        <v>Hartford Avenue over I-35</v>
      </c>
      <c r="C207" s="224">
        <f t="shared" si="55"/>
        <v>427</v>
      </c>
      <c r="D207" s="28"/>
      <c r="E207" s="39"/>
      <c r="F207" s="83" t="s">
        <v>216</v>
      </c>
      <c r="G207" s="259">
        <f>G189*G169*'Project Information'!G134</f>
        <v>0</v>
      </c>
      <c r="H207" s="259">
        <f>H189*H169*'Project Information'!H134</f>
        <v>0</v>
      </c>
      <c r="I207" s="259">
        <f>I189*I169*'Project Information'!I134</f>
        <v>0</v>
      </c>
      <c r="J207" s="259">
        <f>J189*J169*'Project Information'!J134</f>
        <v>0</v>
      </c>
      <c r="K207" s="259">
        <f>K189*K169*'Project Information'!K134</f>
        <v>0</v>
      </c>
      <c r="L207" s="259">
        <f>L189*L169*'Project Information'!L134</f>
        <v>0</v>
      </c>
      <c r="M207" s="259">
        <f>M189*M169*'Project Information'!M134</f>
        <v>10.997167108238616</v>
      </c>
      <c r="N207" s="259">
        <f>N189*N169*'Project Information'!N134</f>
        <v>11.172772657320648</v>
      </c>
      <c r="O207" s="259">
        <f>O189*O169*'Project Information'!O134</f>
        <v>11.35118232027718</v>
      </c>
      <c r="P207" s="259">
        <f>P189*P169*'Project Information'!P134</f>
        <v>11.532440873908619</v>
      </c>
      <c r="Q207" s="259">
        <f>Q189*Q169*'Project Information'!Q134</f>
        <v>11.716593810022649</v>
      </c>
      <c r="R207" s="259">
        <f>R189*R169*'Project Information'!R134</f>
        <v>23.807374693703352</v>
      </c>
      <c r="S207" s="259">
        <f>S189*S169*'Project Information'!S134</f>
        <v>24.18753688130505</v>
      </c>
      <c r="T207" s="259">
        <f>T189*T169*'Project Information'!T134</f>
        <v>24.573769594982878</v>
      </c>
      <c r="U207" s="259">
        <f>U189*U169*'Project Information'!U134</f>
        <v>24.966169770434377</v>
      </c>
      <c r="V207" s="259">
        <f>V189*V169*'Project Information'!V134</f>
        <v>25.364835891250884</v>
      </c>
      <c r="W207" s="259">
        <f>W189*W169*'Project Information'!W134</f>
        <v>25.769868013634643</v>
      </c>
      <c r="X207" s="259">
        <f>X189*X169*'Project Information'!X134</f>
        <v>26.181367791510681</v>
      </c>
      <c r="Y207" s="259">
        <f>Y189*Y169*'Project Information'!Y134</f>
        <v>26.599438502039625</v>
      </c>
      <c r="Z207" s="259">
        <f>Z189*Z169*'Project Information'!Z134</f>
        <v>27.024185071537971</v>
      </c>
      <c r="AA207" s="259">
        <f>AA189*AA169*'Project Information'!AA134</f>
        <v>27.455714101812209</v>
      </c>
      <c r="AB207" s="259">
        <f>AB189*AB169*'Project Information'!AB134</f>
        <v>27.894133896913452</v>
      </c>
      <c r="AC207" s="259">
        <f>AC189*AC169*'Project Information'!AC134</f>
        <v>28.339554490319326</v>
      </c>
      <c r="AD207" s="259">
        <f>AD189*AD169*'Project Information'!AD134</f>
        <v>28.792087672549908</v>
      </c>
      <c r="AE207" s="259">
        <f>AE189*AE169*'Project Information'!AE134</f>
        <v>29.251847019224599</v>
      </c>
    </row>
    <row r="208" spans="1:31">
      <c r="A208" s="98">
        <f t="shared" si="56"/>
        <v>15145</v>
      </c>
      <c r="B208" s="28" t="str">
        <f t="shared" si="56"/>
        <v>Coleman Road over I-35</v>
      </c>
      <c r="C208" s="224">
        <f t="shared" si="55"/>
        <v>299</v>
      </c>
      <c r="D208" s="28"/>
      <c r="E208" s="39"/>
      <c r="F208" s="83" t="s">
        <v>216</v>
      </c>
      <c r="G208" s="259">
        <f>G190*G170*'Project Information'!G135</f>
        <v>0</v>
      </c>
      <c r="H208" s="259">
        <f>H190*H170*'Project Information'!H135</f>
        <v>0</v>
      </c>
      <c r="I208" s="259">
        <f>I190*I170*'Project Information'!I135</f>
        <v>0</v>
      </c>
      <c r="J208" s="259">
        <f>J190*J170*'Project Information'!J135</f>
        <v>0</v>
      </c>
      <c r="K208" s="259">
        <f>K190*K170*'Project Information'!K135</f>
        <v>0</v>
      </c>
      <c r="L208" s="259">
        <f>L190*L170*'Project Information'!L135</f>
        <v>0</v>
      </c>
      <c r="M208" s="259">
        <f>M190*M170*'Project Information'!M135</f>
        <v>7.6980169757670316</v>
      </c>
      <c r="N208" s="259">
        <f>N190*N170*'Project Information'!N135</f>
        <v>7.8209408601244537</v>
      </c>
      <c r="O208" s="259">
        <f>O190*O170*'Project Information'!O135</f>
        <v>7.9458276241940267</v>
      </c>
      <c r="P208" s="259">
        <f>P190*P170*'Project Information'!P135</f>
        <v>8.0727086117360329</v>
      </c>
      <c r="Q208" s="259">
        <f>Q190*Q170*'Project Information'!Q135</f>
        <v>8.2016156670158544</v>
      </c>
      <c r="R208" s="259">
        <f>R190*R170*'Project Information'!R135</f>
        <v>16.665162285592345</v>
      </c>
      <c r="S208" s="259">
        <f>S190*S170*'Project Information'!S135</f>
        <v>16.931275816913534</v>
      </c>
      <c r="T208" s="259">
        <f>T190*T170*'Project Information'!T135</f>
        <v>17.201638716488013</v>
      </c>
      <c r="U208" s="259">
        <f>U190*U170*'Project Information'!U135</f>
        <v>17.476318839304064</v>
      </c>
      <c r="V208" s="259">
        <f>V190*V170*'Project Information'!V135</f>
        <v>17.75538512387562</v>
      </c>
      <c r="W208" s="259">
        <f>W190*W170*'Project Information'!W135</f>
        <v>18.03890760954425</v>
      </c>
      <c r="X208" s="259">
        <f>X190*X170*'Project Information'!X135</f>
        <v>18.326957454057478</v>
      </c>
      <c r="Y208" s="259">
        <f>Y190*Y170*'Project Information'!Y135</f>
        <v>18.619606951427738</v>
      </c>
      <c r="Z208" s="259">
        <f>Z190*Z170*'Project Information'!Z135</f>
        <v>18.916929550076581</v>
      </c>
      <c r="AA208" s="259">
        <f>AA190*AA170*'Project Information'!AA135</f>
        <v>19.218999871268547</v>
      </c>
      <c r="AB208" s="259">
        <f>AB190*AB170*'Project Information'!AB135</f>
        <v>19.525893727839417</v>
      </c>
      <c r="AC208" s="259">
        <f>AC190*AC170*'Project Information'!AC135</f>
        <v>19.837688143223527</v>
      </c>
      <c r="AD208" s="259">
        <f>AD190*AD170*'Project Information'!AD135</f>
        <v>20.154461370784936</v>
      </c>
      <c r="AE208" s="259">
        <f>AE190*AE170*'Project Information'!AE135</f>
        <v>20.476292913457218</v>
      </c>
    </row>
    <row r="209" spans="1:31">
      <c r="A209" s="98">
        <f t="shared" si="56"/>
        <v>15146</v>
      </c>
      <c r="B209" s="28" t="str">
        <f t="shared" si="56"/>
        <v>Chrysler Avenue over I-35</v>
      </c>
      <c r="C209" s="224">
        <f t="shared" si="55"/>
        <v>598</v>
      </c>
      <c r="D209" s="28"/>
      <c r="E209" s="39"/>
      <c r="F209" s="83" t="s">
        <v>216</v>
      </c>
      <c r="G209" s="259">
        <f>G191*G171*'Project Information'!G136</f>
        <v>0</v>
      </c>
      <c r="H209" s="259">
        <f>H191*H171*'Project Information'!H136</f>
        <v>0</v>
      </c>
      <c r="I209" s="259">
        <f>I191*I171*'Project Information'!I136</f>
        <v>0</v>
      </c>
      <c r="J209" s="259">
        <f>J191*J171*'Project Information'!J136</f>
        <v>0</v>
      </c>
      <c r="K209" s="259">
        <f>K191*K171*'Project Information'!K136</f>
        <v>0</v>
      </c>
      <c r="L209" s="259">
        <f>L191*L171*'Project Information'!L136</f>
        <v>0</v>
      </c>
      <c r="M209" s="259">
        <f>M191*M171*'Project Information'!M136</f>
        <v>15.396033951534063</v>
      </c>
      <c r="N209" s="259">
        <f>N191*N171*'Project Information'!N136</f>
        <v>15.641881720248907</v>
      </c>
      <c r="O209" s="259">
        <f>O191*O171*'Project Information'!O136</f>
        <v>15.891655248388053</v>
      </c>
      <c r="P209" s="259">
        <f>P191*P171*'Project Information'!P136</f>
        <v>16.145417223472066</v>
      </c>
      <c r="Q209" s="259">
        <f>Q191*Q171*'Project Information'!Q136</f>
        <v>16.403231334031709</v>
      </c>
      <c r="R209" s="259">
        <f>R191*R171*'Project Information'!R136</f>
        <v>33.33032457118469</v>
      </c>
      <c r="S209" s="259">
        <f>S191*S171*'Project Information'!S136</f>
        <v>33.862551633827067</v>
      </c>
      <c r="T209" s="259">
        <f>T191*T171*'Project Information'!T136</f>
        <v>34.403277432976026</v>
      </c>
      <c r="U209" s="259">
        <f>U191*U171*'Project Information'!U136</f>
        <v>34.952637678608127</v>
      </c>
      <c r="V209" s="259">
        <f>V191*V171*'Project Information'!V136</f>
        <v>35.510770247751239</v>
      </c>
      <c r="W209" s="259">
        <f>W191*W171*'Project Information'!W136</f>
        <v>36.0778152190885</v>
      </c>
      <c r="X209" s="259">
        <f>X191*X171*'Project Information'!X136</f>
        <v>36.653914908114956</v>
      </c>
      <c r="Y209" s="259">
        <f>Y191*Y171*'Project Information'!Y136</f>
        <v>37.239213902855475</v>
      </c>
      <c r="Z209" s="259">
        <f>Z191*Z171*'Project Information'!Z136</f>
        <v>37.833859100153163</v>
      </c>
      <c r="AA209" s="259">
        <f>AA191*AA171*'Project Information'!AA136</f>
        <v>38.437999742537095</v>
      </c>
      <c r="AB209" s="259">
        <f>AB191*AB171*'Project Information'!AB136</f>
        <v>39.051787455678834</v>
      </c>
      <c r="AC209" s="259">
        <f>AC191*AC171*'Project Information'!AC136</f>
        <v>39.675376286447054</v>
      </c>
      <c r="AD209" s="259">
        <f>AD191*AD171*'Project Information'!AD136</f>
        <v>40.308922741569873</v>
      </c>
      <c r="AE209" s="259">
        <f>AE191*AE171*'Project Information'!AE136</f>
        <v>40.952585826914436</v>
      </c>
    </row>
    <row r="210" spans="1:31">
      <c r="A210" s="98">
        <f t="shared" si="56"/>
        <v>15147</v>
      </c>
      <c r="B210" s="28" t="str">
        <f t="shared" si="56"/>
        <v>Ferguson Avenue over I-35</v>
      </c>
      <c r="C210" s="224">
        <f t="shared" si="55"/>
        <v>854</v>
      </c>
      <c r="D210" s="28"/>
      <c r="E210" s="39"/>
      <c r="F210" s="83" t="s">
        <v>216</v>
      </c>
      <c r="G210" s="259">
        <f>G192*G172*'Project Information'!G137</f>
        <v>0</v>
      </c>
      <c r="H210" s="259">
        <f>H192*H172*'Project Information'!H137</f>
        <v>0</v>
      </c>
      <c r="I210" s="259">
        <f>I192*I172*'Project Information'!I137</f>
        <v>0</v>
      </c>
      <c r="J210" s="259">
        <f>J192*J172*'Project Information'!J137</f>
        <v>0</v>
      </c>
      <c r="K210" s="259">
        <f>K192*K172*'Project Information'!K137</f>
        <v>0</v>
      </c>
      <c r="L210" s="259">
        <f>L192*L172*'Project Information'!L137</f>
        <v>0</v>
      </c>
      <c r="M210" s="259">
        <f>M192*M172*'Project Information'!M137</f>
        <v>21.994334216477231</v>
      </c>
      <c r="N210" s="259">
        <f>N192*N172*'Project Information'!N137</f>
        <v>22.345545314641296</v>
      </c>
      <c r="O210" s="259">
        <f>O192*O172*'Project Information'!O137</f>
        <v>22.702364640554361</v>
      </c>
      <c r="P210" s="259">
        <f>P192*P172*'Project Information'!P137</f>
        <v>23.064881747817235</v>
      </c>
      <c r="Q210" s="259">
        <f>Q192*Q172*'Project Information'!Q137</f>
        <v>23.433187620045295</v>
      </c>
      <c r="R210" s="259">
        <f>R192*R172*'Project Information'!R137</f>
        <v>47.614749387406704</v>
      </c>
      <c r="S210" s="259">
        <f>S192*S172*'Project Information'!S137</f>
        <v>48.375073762610093</v>
      </c>
      <c r="T210" s="259">
        <f>T192*T172*'Project Information'!T137</f>
        <v>49.147539189965748</v>
      </c>
      <c r="U210" s="259">
        <f>U192*U172*'Project Information'!U137</f>
        <v>49.93233954086876</v>
      </c>
      <c r="V210" s="259">
        <f>V192*V172*'Project Information'!V137</f>
        <v>50.729671782501761</v>
      </c>
      <c r="W210" s="259">
        <f>W192*W172*'Project Information'!W137</f>
        <v>51.539736027269285</v>
      </c>
      <c r="X210" s="259">
        <f>X192*X172*'Project Information'!X137</f>
        <v>52.362735583021362</v>
      </c>
      <c r="Y210" s="259">
        <f>Y192*Y172*'Project Information'!Y137</f>
        <v>53.19887700407925</v>
      </c>
      <c r="Z210" s="259">
        <f>Z192*Z172*'Project Information'!Z137</f>
        <v>54.04837014307595</v>
      </c>
      <c r="AA210" s="259">
        <f>AA192*AA172*'Project Information'!AA137</f>
        <v>54.911428203624425</v>
      </c>
      <c r="AB210" s="259">
        <f>AB192*AB172*'Project Information'!AB137</f>
        <v>55.788267793826904</v>
      </c>
      <c r="AC210" s="259">
        <f>AC192*AC172*'Project Information'!AC137</f>
        <v>56.679108980638652</v>
      </c>
      <c r="AD210" s="259">
        <f>AD192*AD172*'Project Information'!AD137</f>
        <v>57.584175345099808</v>
      </c>
      <c r="AE210" s="259">
        <f>AE192*AE172*'Project Information'!AE137</f>
        <v>58.503694038449197</v>
      </c>
    </row>
    <row r="211" spans="1:31">
      <c r="A211" s="98">
        <f t="shared" si="56"/>
        <v>15149</v>
      </c>
      <c r="B211" s="28" t="str">
        <f t="shared" si="56"/>
        <v>Adobe Road over I-35</v>
      </c>
      <c r="C211" s="224">
        <f t="shared" si="55"/>
        <v>640</v>
      </c>
      <c r="D211" s="28"/>
      <c r="E211" s="39"/>
      <c r="F211" s="83" t="s">
        <v>216</v>
      </c>
      <c r="G211" s="259">
        <f>G193*G173*'Project Information'!G138</f>
        <v>0</v>
      </c>
      <c r="H211" s="259">
        <f>H193*H173*'Project Information'!H138</f>
        <v>0</v>
      </c>
      <c r="I211" s="259">
        <f>I193*I173*'Project Information'!I138</f>
        <v>0</v>
      </c>
      <c r="J211" s="259">
        <f>J193*J173*'Project Information'!J138</f>
        <v>0</v>
      </c>
      <c r="K211" s="259">
        <f>K193*K173*'Project Information'!K138</f>
        <v>0</v>
      </c>
      <c r="L211" s="259">
        <f>L193*L173*'Project Information'!L138</f>
        <v>0</v>
      </c>
      <c r="M211" s="259">
        <f>M193*M173*'Project Information'!M138</f>
        <v>16.495750662357921</v>
      </c>
      <c r="N211" s="259">
        <f>N193*N173*'Project Information'!N138</f>
        <v>16.759158985980971</v>
      </c>
      <c r="O211" s="259">
        <f>O193*O173*'Project Information'!O138</f>
        <v>17.02677348041577</v>
      </c>
      <c r="P211" s="259">
        <f>P193*P173*'Project Information'!P138</f>
        <v>17.298661310862926</v>
      </c>
      <c r="Q211" s="259">
        <f>Q193*Q173*'Project Information'!Q138</f>
        <v>17.574890715033973</v>
      </c>
      <c r="R211" s="259">
        <f>R193*R173*'Project Information'!R138</f>
        <v>35.711062040555021</v>
      </c>
      <c r="S211" s="259">
        <f>S193*S173*'Project Information'!S138</f>
        <v>36.281305321957568</v>
      </c>
      <c r="T211" s="259">
        <f>T193*T173*'Project Information'!T138</f>
        <v>36.860654392474309</v>
      </c>
      <c r="U211" s="259">
        <f>U193*U173*'Project Information'!U138</f>
        <v>37.449254655651565</v>
      </c>
      <c r="V211" s="259">
        <f>V193*V173*'Project Information'!V138</f>
        <v>38.047253836876322</v>
      </c>
      <c r="W211" s="259">
        <f>W193*W173*'Project Information'!W138</f>
        <v>38.65480202045196</v>
      </c>
      <c r="X211" s="259">
        <f>X193*X173*'Project Information'!X138</f>
        <v>39.272051687266014</v>
      </c>
      <c r="Y211" s="259">
        <f>Y193*Y173*'Project Information'!Y138</f>
        <v>39.899157753059434</v>
      </c>
      <c r="Z211" s="259">
        <f>Z193*Z173*'Project Information'!Z138</f>
        <v>40.536277607306957</v>
      </c>
      <c r="AA211" s="259">
        <f>AA193*AA173*'Project Information'!AA138</f>
        <v>41.183571152718308</v>
      </c>
      <c r="AB211" s="259">
        <f>AB193*AB173*'Project Information'!AB138</f>
        <v>41.841200845370174</v>
      </c>
      <c r="AC211" s="259">
        <f>AC193*AC173*'Project Information'!AC138</f>
        <v>42.509331735478987</v>
      </c>
      <c r="AD211" s="259">
        <f>AD193*AD173*'Project Information'!AD138</f>
        <v>43.18813150882486</v>
      </c>
      <c r="AE211" s="259">
        <f>AE193*AE173*'Project Information'!AE138</f>
        <v>43.877770528836891</v>
      </c>
    </row>
    <row r="212" spans="1:31">
      <c r="A212" s="99" t="s">
        <v>185</v>
      </c>
      <c r="B212" s="28"/>
      <c r="C212" s="239">
        <f>SUM(C204:C211)</f>
        <v>4825</v>
      </c>
      <c r="F212" s="83" t="s">
        <v>216</v>
      </c>
      <c r="G212" s="95">
        <f>SUM(G204:G211)</f>
        <v>0</v>
      </c>
      <c r="H212" s="95">
        <f t="shared" ref="H212:AE212" si="57">SUM(H204:H211)</f>
        <v>0</v>
      </c>
      <c r="I212" s="95">
        <f t="shared" si="57"/>
        <v>0</v>
      </c>
      <c r="J212" s="95">
        <f t="shared" si="57"/>
        <v>0</v>
      </c>
      <c r="K212" s="95">
        <f t="shared" si="57"/>
        <v>0</v>
      </c>
      <c r="L212" s="95">
        <f t="shared" si="57"/>
        <v>0</v>
      </c>
      <c r="M212" s="95">
        <f t="shared" si="57"/>
        <v>124.26798832309635</v>
      </c>
      <c r="N212" s="95">
        <f t="shared" si="57"/>
        <v>126.25233102772333</v>
      </c>
      <c r="O212" s="95">
        <f t="shared" si="57"/>
        <v>128.26836021913215</v>
      </c>
      <c r="P212" s="95">
        <f t="shared" si="57"/>
        <v>130.3165818751674</v>
      </c>
      <c r="Q212" s="95">
        <f t="shared" si="57"/>
        <v>132.39751005325593</v>
      </c>
      <c r="R212" s="95">
        <f t="shared" si="57"/>
        <v>269.02333403884785</v>
      </c>
      <c r="S212" s="95">
        <f t="shared" si="57"/>
        <v>273.31916675874709</v>
      </c>
      <c r="T212" s="95">
        <f t="shared" si="57"/>
        <v>277.68359642330654</v>
      </c>
      <c r="U212" s="95">
        <f t="shared" si="57"/>
        <v>282.11771840590848</v>
      </c>
      <c r="V212" s="95">
        <f t="shared" si="57"/>
        <v>286.62264557113497</v>
      </c>
      <c r="W212" s="95">
        <f t="shared" si="57"/>
        <v>291.19950855407143</v>
      </c>
      <c r="X212" s="95">
        <f t="shared" si="57"/>
        <v>295.84945604407068</v>
      </c>
      <c r="Y212" s="95">
        <f t="shared" si="57"/>
        <v>300.5736550730478</v>
      </c>
      <c r="Z212" s="95">
        <f t="shared" si="57"/>
        <v>305.37329130837907</v>
      </c>
      <c r="AA212" s="95">
        <f t="shared" si="57"/>
        <v>310.249569350478</v>
      </c>
      <c r="AB212" s="95">
        <f t="shared" si="57"/>
        <v>315.20371303512201</v>
      </c>
      <c r="AC212" s="95">
        <f t="shared" si="57"/>
        <v>320.23696574060841</v>
      </c>
      <c r="AD212" s="95">
        <f t="shared" si="57"/>
        <v>325.35059069981401</v>
      </c>
      <c r="AE212" s="95">
        <f t="shared" si="57"/>
        <v>330.54587131723792</v>
      </c>
    </row>
    <row r="213" spans="1:31">
      <c r="A213" s="97" t="str">
        <f>A195</f>
        <v>Kay County Bridge Reconstructions</v>
      </c>
      <c r="B213" s="89"/>
      <c r="F213" s="83"/>
      <c r="G213" s="144"/>
      <c r="H213" s="144"/>
      <c r="I213" s="144"/>
      <c r="J213" s="144"/>
      <c r="K213" s="144"/>
      <c r="L213" s="144"/>
      <c r="M213" s="144"/>
      <c r="N213" s="144"/>
      <c r="O213" s="144"/>
      <c r="P213" s="144"/>
      <c r="Q213" s="144"/>
      <c r="R213" s="144"/>
      <c r="S213" s="144"/>
      <c r="T213" s="144"/>
      <c r="U213" s="144"/>
      <c r="V213" s="144"/>
      <c r="W213" s="144"/>
      <c r="X213" s="144"/>
      <c r="Y213" s="144"/>
      <c r="Z213" s="144"/>
      <c r="AA213" s="144"/>
      <c r="AB213" s="144"/>
      <c r="AC213" s="144"/>
      <c r="AD213" s="144"/>
      <c r="AE213" s="144"/>
    </row>
    <row r="214" spans="1:31">
      <c r="A214" s="98">
        <f>'Project Information'!$A$26</f>
        <v>14408</v>
      </c>
      <c r="B214" s="28" t="str">
        <f>'Project Information'!$B$26</f>
        <v>I-35 SB over US 60</v>
      </c>
      <c r="C214" s="224">
        <f>ROUND(SUM(G214:AE214),0)</f>
        <v>373606</v>
      </c>
      <c r="D214" s="28"/>
      <c r="E214" s="39"/>
      <c r="F214" s="83" t="s">
        <v>216</v>
      </c>
      <c r="G214" s="259">
        <f>G196*G176*'Project Information'!G141</f>
        <v>0</v>
      </c>
      <c r="H214" s="259">
        <f>H196*H176*'Project Information'!H141</f>
        <v>0</v>
      </c>
      <c r="I214" s="259">
        <f>I196*I176*'Project Information'!I141</f>
        <v>0</v>
      </c>
      <c r="J214" s="259">
        <f>J196*J176*'Project Information'!J141</f>
        <v>0</v>
      </c>
      <c r="K214" s="259">
        <f>K196*K176*'Project Information'!K141</f>
        <v>0</v>
      </c>
      <c r="L214" s="259">
        <f>L196*L176*'Project Information'!L141</f>
        <v>0</v>
      </c>
      <c r="M214" s="259">
        <f>M196*M176*'Project Information'!M141</f>
        <v>9622.5212197087876</v>
      </c>
      <c r="N214" s="259">
        <f>N196*N176*'Project Information'!N141</f>
        <v>9776.1760751555648</v>
      </c>
      <c r="O214" s="259">
        <f>O196*O176*'Project Information'!O141</f>
        <v>9932.2845302425321</v>
      </c>
      <c r="P214" s="259">
        <f>P196*P176*'Project Information'!P141</f>
        <v>10090.88576467004</v>
      </c>
      <c r="Q214" s="259">
        <f>Q196*Q176*'Project Information'!Q141</f>
        <v>10252.019583769817</v>
      </c>
      <c r="R214" s="259">
        <f>R196*R176*'Project Information'!R141</f>
        <v>20831.452856990432</v>
      </c>
      <c r="S214" s="259">
        <f>S196*S176*'Project Information'!S141</f>
        <v>21164.094771141918</v>
      </c>
      <c r="T214" s="259">
        <f>T196*T176*'Project Information'!T141</f>
        <v>21502.048395610014</v>
      </c>
      <c r="U214" s="259">
        <f>U196*U176*'Project Information'!U141</f>
        <v>21845.398549130077</v>
      </c>
      <c r="V214" s="259">
        <f>V196*V176*'Project Information'!V141</f>
        <v>22194.231404844526</v>
      </c>
      <c r="W214" s="259">
        <f>W196*W176*'Project Information'!W141</f>
        <v>22548.634511930311</v>
      </c>
      <c r="X214" s="259">
        <f>X196*X176*'Project Information'!X141</f>
        <v>22908.696817571843</v>
      </c>
      <c r="Y214" s="259">
        <f>Y196*Y176*'Project Information'!Y141</f>
        <v>23274.508689284674</v>
      </c>
      <c r="Z214" s="259">
        <f>Z196*Z176*'Project Information'!Z141</f>
        <v>23646.161937595727</v>
      </c>
      <c r="AA214" s="259">
        <f>AA196*AA176*'Project Information'!AA141</f>
        <v>24023.749839085682</v>
      </c>
      <c r="AB214" s="259">
        <f>AB196*AB176*'Project Information'!AB141</f>
        <v>24407.367159799272</v>
      </c>
      <c r="AC214" s="259">
        <f>AC196*AC176*'Project Information'!AC141</f>
        <v>24797.110179029409</v>
      </c>
      <c r="AD214" s="259">
        <f>AD196*AD176*'Project Information'!AD141</f>
        <v>25193.076713481165</v>
      </c>
      <c r="AE214" s="259">
        <f>AE196*AE176*'Project Information'!AE141</f>
        <v>25595.36614182152</v>
      </c>
    </row>
    <row r="215" spans="1:31">
      <c r="A215" s="98">
        <f>'Project Information'!$A$27</f>
        <v>14409</v>
      </c>
      <c r="B215" s="28" t="str">
        <f>'Project Information'!$B$27</f>
        <v>I-35 NB over US 60</v>
      </c>
      <c r="C215" s="224">
        <f>ROUND(SUM(G215:AE215),0)</f>
        <v>373606</v>
      </c>
      <c r="D215" s="28"/>
      <c r="E215" s="39"/>
      <c r="F215" s="83" t="s">
        <v>216</v>
      </c>
      <c r="G215" s="259">
        <f>G197*G177*'Project Information'!G142</f>
        <v>0</v>
      </c>
      <c r="H215" s="259">
        <f>H197*H177*'Project Information'!H142</f>
        <v>0</v>
      </c>
      <c r="I215" s="259">
        <f>I197*I177*'Project Information'!I142</f>
        <v>0</v>
      </c>
      <c r="J215" s="259">
        <f>J197*J177*'Project Information'!J142</f>
        <v>0</v>
      </c>
      <c r="K215" s="259">
        <f>K197*K177*'Project Information'!K142</f>
        <v>0</v>
      </c>
      <c r="L215" s="259">
        <f>L197*L177*'Project Information'!L142</f>
        <v>0</v>
      </c>
      <c r="M215" s="259">
        <f>M197*M177*'Project Information'!M142</f>
        <v>9622.5212197087876</v>
      </c>
      <c r="N215" s="259">
        <f>N197*N177*'Project Information'!N142</f>
        <v>9776.1760751555648</v>
      </c>
      <c r="O215" s="259">
        <f>O197*O177*'Project Information'!O142</f>
        <v>9932.2845302425321</v>
      </c>
      <c r="P215" s="259">
        <f>P197*P177*'Project Information'!P142</f>
        <v>10090.88576467004</v>
      </c>
      <c r="Q215" s="259">
        <f>Q197*Q177*'Project Information'!Q142</f>
        <v>10252.019583769817</v>
      </c>
      <c r="R215" s="259">
        <f>R197*R177*'Project Information'!R142</f>
        <v>20831.452856990432</v>
      </c>
      <c r="S215" s="259">
        <f>S197*S177*'Project Information'!S142</f>
        <v>21164.094771141918</v>
      </c>
      <c r="T215" s="259">
        <f>T197*T177*'Project Information'!T142</f>
        <v>21502.048395610014</v>
      </c>
      <c r="U215" s="259">
        <f>U197*U177*'Project Information'!U142</f>
        <v>21845.398549130077</v>
      </c>
      <c r="V215" s="259">
        <f>V197*V177*'Project Information'!V142</f>
        <v>22194.231404844526</v>
      </c>
      <c r="W215" s="259">
        <f>W197*W177*'Project Information'!W142</f>
        <v>22548.634511930311</v>
      </c>
      <c r="X215" s="259">
        <f>X197*X177*'Project Information'!X142</f>
        <v>22908.696817571843</v>
      </c>
      <c r="Y215" s="259">
        <f>Y197*Y177*'Project Information'!Y142</f>
        <v>23274.508689284674</v>
      </c>
      <c r="Z215" s="259">
        <f>Z197*Z177*'Project Information'!Z142</f>
        <v>23646.161937595727</v>
      </c>
      <c r="AA215" s="259">
        <f>AA197*AA177*'Project Information'!AA142</f>
        <v>24023.749839085682</v>
      </c>
      <c r="AB215" s="259">
        <f>AB197*AB177*'Project Information'!AB142</f>
        <v>24407.367159799272</v>
      </c>
      <c r="AC215" s="259">
        <f>AC197*AC177*'Project Information'!AC142</f>
        <v>24797.110179029409</v>
      </c>
      <c r="AD215" s="259">
        <f>AD197*AD177*'Project Information'!AD142</f>
        <v>25193.076713481165</v>
      </c>
      <c r="AE215" s="259">
        <f>AE197*AE177*'Project Information'!AE142</f>
        <v>25595.36614182152</v>
      </c>
    </row>
    <row r="216" spans="1:31">
      <c r="A216" s="99" t="s">
        <v>185</v>
      </c>
      <c r="B216" s="28"/>
      <c r="C216" s="239">
        <f>SUM(C214:C215)</f>
        <v>747212</v>
      </c>
      <c r="F216" s="83" t="s">
        <v>216</v>
      </c>
      <c r="G216" s="95">
        <f>SUM(G214:G215)</f>
        <v>0</v>
      </c>
      <c r="H216" s="95">
        <f t="shared" ref="H216:AE216" si="58">SUM(H214:H215)</f>
        <v>0</v>
      </c>
      <c r="I216" s="95">
        <f t="shared" si="58"/>
        <v>0</v>
      </c>
      <c r="J216" s="95">
        <f t="shared" si="58"/>
        <v>0</v>
      </c>
      <c r="K216" s="95">
        <f t="shared" si="58"/>
        <v>0</v>
      </c>
      <c r="L216" s="95">
        <f t="shared" si="58"/>
        <v>0</v>
      </c>
      <c r="M216" s="95">
        <f t="shared" si="58"/>
        <v>19245.042439417575</v>
      </c>
      <c r="N216" s="95">
        <f t="shared" si="58"/>
        <v>19552.35215031113</v>
      </c>
      <c r="O216" s="95">
        <f t="shared" si="58"/>
        <v>19864.569060485064</v>
      </c>
      <c r="P216" s="95">
        <f t="shared" si="58"/>
        <v>20181.77152934008</v>
      </c>
      <c r="Q216" s="95">
        <f t="shared" si="58"/>
        <v>20504.039167539635</v>
      </c>
      <c r="R216" s="95">
        <f t="shared" si="58"/>
        <v>41662.905713980865</v>
      </c>
      <c r="S216" s="95">
        <f t="shared" si="58"/>
        <v>42328.189542283835</v>
      </c>
      <c r="T216" s="95">
        <f t="shared" si="58"/>
        <v>43004.096791220029</v>
      </c>
      <c r="U216" s="95">
        <f t="shared" si="58"/>
        <v>43690.797098260155</v>
      </c>
      <c r="V216" s="95">
        <f t="shared" si="58"/>
        <v>44388.462809689052</v>
      </c>
      <c r="W216" s="95">
        <f t="shared" si="58"/>
        <v>45097.269023860623</v>
      </c>
      <c r="X216" s="95">
        <f t="shared" si="58"/>
        <v>45817.393635143686</v>
      </c>
      <c r="Y216" s="95">
        <f t="shared" si="58"/>
        <v>46549.017378569348</v>
      </c>
      <c r="Z216" s="95">
        <f t="shared" si="58"/>
        <v>47292.323875191454</v>
      </c>
      <c r="AA216" s="95">
        <f t="shared" si="58"/>
        <v>48047.499678171363</v>
      </c>
      <c r="AB216" s="95">
        <f t="shared" si="58"/>
        <v>48814.734319598545</v>
      </c>
      <c r="AC216" s="95">
        <f t="shared" si="58"/>
        <v>49594.220358058818</v>
      </c>
      <c r="AD216" s="95">
        <f t="shared" si="58"/>
        <v>50386.15342696233</v>
      </c>
      <c r="AE216" s="95">
        <f t="shared" si="58"/>
        <v>51190.732283643039</v>
      </c>
    </row>
    <row r="217" spans="1:31">
      <c r="A217" s="100" t="s">
        <v>0</v>
      </c>
      <c r="C217" s="240">
        <f>SUM(C212,C216)</f>
        <v>752037</v>
      </c>
      <c r="F217" s="83" t="s">
        <v>216</v>
      </c>
      <c r="G217" s="96">
        <f>SUM(G212,G216)</f>
        <v>0</v>
      </c>
      <c r="H217" s="96">
        <f t="shared" ref="H217:AE217" si="59">SUM(H212,H216)</f>
        <v>0</v>
      </c>
      <c r="I217" s="96">
        <f t="shared" si="59"/>
        <v>0</v>
      </c>
      <c r="J217" s="96">
        <f t="shared" si="59"/>
        <v>0</v>
      </c>
      <c r="K217" s="96">
        <f t="shared" si="59"/>
        <v>0</v>
      </c>
      <c r="L217" s="96">
        <f t="shared" si="59"/>
        <v>0</v>
      </c>
      <c r="M217" s="96">
        <f t="shared" si="59"/>
        <v>19369.310427740671</v>
      </c>
      <c r="N217" s="96">
        <f t="shared" si="59"/>
        <v>19678.604481338854</v>
      </c>
      <c r="O217" s="96">
        <f t="shared" si="59"/>
        <v>19992.837420704196</v>
      </c>
      <c r="P217" s="96">
        <f t="shared" si="59"/>
        <v>20312.088111215246</v>
      </c>
      <c r="Q217" s="96">
        <f t="shared" si="59"/>
        <v>20636.43667759289</v>
      </c>
      <c r="R217" s="96">
        <f t="shared" si="59"/>
        <v>41931.929048019716</v>
      </c>
      <c r="S217" s="96">
        <f t="shared" si="59"/>
        <v>42601.50870904258</v>
      </c>
      <c r="T217" s="96">
        <f t="shared" si="59"/>
        <v>43281.780387643332</v>
      </c>
      <c r="U217" s="96">
        <f t="shared" si="59"/>
        <v>43972.91481666606</v>
      </c>
      <c r="V217" s="96">
        <f t="shared" si="59"/>
        <v>44675.085455260189</v>
      </c>
      <c r="W217" s="96">
        <f t="shared" si="59"/>
        <v>45388.468532414692</v>
      </c>
      <c r="X217" s="96">
        <f t="shared" si="59"/>
        <v>46113.24309118776</v>
      </c>
      <c r="Y217" s="96">
        <f t="shared" si="59"/>
        <v>46849.591033642399</v>
      </c>
      <c r="Z217" s="96">
        <f t="shared" si="59"/>
        <v>47597.697166499835</v>
      </c>
      <c r="AA217" s="96">
        <f t="shared" si="59"/>
        <v>48357.749247521839</v>
      </c>
      <c r="AB217" s="96">
        <f t="shared" si="59"/>
        <v>49129.938032633669</v>
      </c>
      <c r="AC217" s="96">
        <f t="shared" si="59"/>
        <v>49914.457323799426</v>
      </c>
      <c r="AD217" s="96">
        <f t="shared" si="59"/>
        <v>50711.504017662141</v>
      </c>
      <c r="AE217" s="96">
        <f t="shared" si="59"/>
        <v>51521.278154960281</v>
      </c>
    </row>
    <row r="218" spans="1:31">
      <c r="A218" s="100"/>
      <c r="E218" s="67"/>
    </row>
    <row r="219" spans="1:31" ht="15.75">
      <c r="A219" s="169" t="s">
        <v>224</v>
      </c>
      <c r="B219" s="88"/>
      <c r="C219" s="88"/>
      <c r="D219" s="88"/>
      <c r="E219" s="165"/>
    </row>
    <row r="220" spans="1:31">
      <c r="A220" s="29"/>
      <c r="B220" s="4"/>
      <c r="C220" s="253" t="s">
        <v>0</v>
      </c>
      <c r="D220" s="4"/>
      <c r="G220" s="26"/>
      <c r="H220" s="54"/>
      <c r="I220" s="54"/>
      <c r="J220" s="54"/>
      <c r="K220" s="54"/>
      <c r="L220" s="54"/>
      <c r="M220" s="54"/>
      <c r="N220" s="54"/>
      <c r="O220" s="54"/>
      <c r="P220" s="54"/>
      <c r="Q220" s="54"/>
      <c r="R220" s="54"/>
      <c r="S220" s="54"/>
      <c r="T220" s="54"/>
      <c r="U220" s="54"/>
      <c r="V220" s="54"/>
      <c r="W220" s="54"/>
      <c r="X220" s="54"/>
      <c r="Y220" s="54"/>
      <c r="Z220" s="54"/>
      <c r="AA220" s="54"/>
      <c r="AB220" s="54"/>
      <c r="AC220" s="54"/>
      <c r="AD220" s="54"/>
      <c r="AE220" s="54"/>
    </row>
    <row r="221" spans="1:31">
      <c r="A221" s="97" t="str">
        <f>A203</f>
        <v>Kay County Bridge Raises</v>
      </c>
      <c r="B221" s="89"/>
      <c r="C221" s="38" t="s">
        <v>215</v>
      </c>
      <c r="G221" s="26"/>
      <c r="H221" s="54"/>
      <c r="I221" s="54"/>
      <c r="J221" s="54"/>
      <c r="K221" s="54"/>
      <c r="L221" s="54"/>
      <c r="M221" s="54"/>
      <c r="N221" s="54"/>
      <c r="O221" s="54"/>
      <c r="P221" s="54"/>
      <c r="Q221" s="54"/>
      <c r="R221" s="54"/>
      <c r="S221" s="54"/>
      <c r="T221" s="54"/>
      <c r="U221" s="54"/>
      <c r="V221" s="54"/>
      <c r="W221" s="54"/>
      <c r="X221" s="54"/>
      <c r="Y221" s="54"/>
      <c r="Z221" s="54"/>
      <c r="AA221" s="54"/>
      <c r="AB221" s="54"/>
      <c r="AC221" s="54"/>
      <c r="AD221" s="54"/>
      <c r="AE221" s="54"/>
    </row>
    <row r="222" spans="1:31">
      <c r="A222" s="98">
        <f>A204</f>
        <v>14155</v>
      </c>
      <c r="B222" s="28" t="str">
        <f>B204</f>
        <v>Indian Road over I-35</v>
      </c>
      <c r="C222" s="224">
        <f t="shared" ref="C222:C229" si="60">ROUND(SUM(G222:AE222),0)</f>
        <v>2962</v>
      </c>
      <c r="D222" s="28"/>
      <c r="E222" s="39"/>
      <c r="F222" s="83" t="s">
        <v>215</v>
      </c>
      <c r="G222" s="259">
        <f>G186*ROUNDDOWN(G166,0)*'Project Information'!G113</f>
        <v>0</v>
      </c>
      <c r="H222" s="259">
        <f>H186*ROUNDDOWN(H166,0)*'Project Information'!H113</f>
        <v>0</v>
      </c>
      <c r="I222" s="259">
        <f>I186*ROUNDDOWN(I166,0)*'Project Information'!I113</f>
        <v>0</v>
      </c>
      <c r="J222" s="259">
        <f>J186*ROUNDDOWN(J166,0)*'Project Information'!J113</f>
        <v>0</v>
      </c>
      <c r="K222" s="259">
        <f>K186*ROUNDDOWN(K166,0)*'Project Information'!K113</f>
        <v>0</v>
      </c>
      <c r="L222" s="259">
        <f>L186*ROUNDDOWN(L166,0)*'Project Information'!L113</f>
        <v>0</v>
      </c>
      <c r="M222" s="259">
        <f>M186*ROUNDDOWN(M166,0)*'Project Information'!M113</f>
        <v>0</v>
      </c>
      <c r="N222" s="259">
        <f>N186*ROUNDDOWN(N166,0)*'Project Information'!N113</f>
        <v>0</v>
      </c>
      <c r="O222" s="259">
        <f>O186*ROUNDDOWN(O166,0)*'Project Information'!O113</f>
        <v>0</v>
      </c>
      <c r="P222" s="259">
        <f>P186*ROUNDDOWN(P166,0)*'Project Information'!P113</f>
        <v>0</v>
      </c>
      <c r="Q222" s="259">
        <f>Q186*ROUNDDOWN(Q166,0)*'Project Information'!Q113</f>
        <v>0</v>
      </c>
      <c r="R222" s="259">
        <f>R186*ROUNDDOWN(R166,0)*'Project Information'!R113</f>
        <v>190.45899754962682</v>
      </c>
      <c r="S222" s="259">
        <f>S186*ROUNDDOWN(S166,0)*'Project Information'!S113</f>
        <v>193.5002950504404</v>
      </c>
      <c r="T222" s="259">
        <f>T186*ROUNDDOWN(T166,0)*'Project Information'!T113</f>
        <v>196.59015675986302</v>
      </c>
      <c r="U222" s="259">
        <f>U186*ROUNDDOWN(U166,0)*'Project Information'!U113</f>
        <v>199.72935816347501</v>
      </c>
      <c r="V222" s="259">
        <f>V186*ROUNDDOWN(V166,0)*'Project Information'!V113</f>
        <v>202.91868713000707</v>
      </c>
      <c r="W222" s="259">
        <f>W186*ROUNDDOWN(W166,0)*'Project Information'!W113</f>
        <v>206.15894410907714</v>
      </c>
      <c r="X222" s="259">
        <f>X186*ROUNDDOWN(X166,0)*'Project Information'!X113</f>
        <v>209.45094233208545</v>
      </c>
      <c r="Y222" s="259">
        <f>Y186*ROUNDDOWN(Y166,0)*'Project Information'!Y113</f>
        <v>212.795508016317</v>
      </c>
      <c r="Z222" s="259">
        <f>Z186*ROUNDDOWN(Z166,0)*'Project Information'!Z113</f>
        <v>216.19348057230377</v>
      </c>
      <c r="AA222" s="259">
        <f>AA186*ROUNDDOWN(AA166,0)*'Project Information'!AA113</f>
        <v>219.64571281449767</v>
      </c>
      <c r="AB222" s="259">
        <f>AB186*ROUNDDOWN(AB166,0)*'Project Information'!AB113</f>
        <v>223.15307117530762</v>
      </c>
      <c r="AC222" s="259">
        <f>AC186*ROUNDDOWN(AC166,0)*'Project Information'!AC113</f>
        <v>226.71643592255461</v>
      </c>
      <c r="AD222" s="259">
        <f>AD186*ROUNDDOWN(AD166,0)*'Project Information'!AD113</f>
        <v>230.33670138039926</v>
      </c>
      <c r="AE222" s="259">
        <f>AE186*ROUNDDOWN(AE166,0)*'Project Information'!AE113</f>
        <v>234.01477615379679</v>
      </c>
    </row>
    <row r="223" spans="1:31">
      <c r="A223" s="98">
        <f t="shared" ref="A223:B229" si="61">A205</f>
        <v>14429</v>
      </c>
      <c r="B223" s="28" t="str">
        <f t="shared" si="61"/>
        <v>North Avenue over I-35</v>
      </c>
      <c r="C223" s="224">
        <f t="shared" si="60"/>
        <v>1592</v>
      </c>
      <c r="D223" s="28"/>
      <c r="E223" s="39"/>
      <c r="F223" s="83" t="s">
        <v>215</v>
      </c>
      <c r="G223" s="259">
        <f>G187*ROUNDDOWN(G167,0)*'Project Information'!G114</f>
        <v>0</v>
      </c>
      <c r="H223" s="259">
        <f>H187*ROUNDDOWN(H167,0)*'Project Information'!H114</f>
        <v>0</v>
      </c>
      <c r="I223" s="259">
        <f>I187*ROUNDDOWN(I167,0)*'Project Information'!I114</f>
        <v>0</v>
      </c>
      <c r="J223" s="259">
        <f>J187*ROUNDDOWN(J167,0)*'Project Information'!J114</f>
        <v>0</v>
      </c>
      <c r="K223" s="259">
        <f>K187*ROUNDDOWN(K167,0)*'Project Information'!K114</f>
        <v>0</v>
      </c>
      <c r="L223" s="259">
        <f>L187*ROUNDDOWN(L167,0)*'Project Information'!L114</f>
        <v>0</v>
      </c>
      <c r="M223" s="259">
        <f>M187*ROUNDDOWN(M167,0)*'Project Information'!M114</f>
        <v>0</v>
      </c>
      <c r="N223" s="259">
        <f>N187*ROUNDDOWN(N167,0)*'Project Information'!N114</f>
        <v>0</v>
      </c>
      <c r="O223" s="259">
        <f>O187*ROUNDDOWN(O167,0)*'Project Information'!O114</f>
        <v>0</v>
      </c>
      <c r="P223" s="259">
        <f>P187*ROUNDDOWN(P167,0)*'Project Information'!P114</f>
        <v>0</v>
      </c>
      <c r="Q223" s="259">
        <f>Q187*ROUNDDOWN(Q167,0)*'Project Information'!Q114</f>
        <v>0</v>
      </c>
      <c r="R223" s="259">
        <f>R187*ROUNDDOWN(R167,0)*'Project Information'!R114</f>
        <v>102.3717111829244</v>
      </c>
      <c r="S223" s="259">
        <f>S187*ROUNDDOWN(S167,0)*'Project Information'!S114</f>
        <v>104.00640858961169</v>
      </c>
      <c r="T223" s="259">
        <f>T187*ROUNDDOWN(T167,0)*'Project Information'!T114</f>
        <v>105.66720925842635</v>
      </c>
      <c r="U223" s="259">
        <f>U187*ROUNDDOWN(U167,0)*'Project Information'!U114</f>
        <v>107.35453001286781</v>
      </c>
      <c r="V223" s="259">
        <f>V187*ROUNDDOWN(V167,0)*'Project Information'!V114</f>
        <v>109.0687943323788</v>
      </c>
      <c r="W223" s="259">
        <f>W187*ROUNDDOWN(W167,0)*'Project Information'!W114</f>
        <v>110.81043245862895</v>
      </c>
      <c r="X223" s="259">
        <f>X187*ROUNDDOWN(X167,0)*'Project Information'!X114</f>
        <v>112.57988150349591</v>
      </c>
      <c r="Y223" s="259">
        <f>Y187*ROUNDDOWN(Y167,0)*'Project Information'!Y114</f>
        <v>114.37758555877038</v>
      </c>
      <c r="Z223" s="259">
        <f>Z187*ROUNDDOWN(Z167,0)*'Project Information'!Z114</f>
        <v>116.20399580761327</v>
      </c>
      <c r="AA223" s="259">
        <f>AA187*ROUNDDOWN(AA167,0)*'Project Information'!AA114</f>
        <v>118.05957063779249</v>
      </c>
      <c r="AB223" s="259">
        <f>AB187*ROUNDDOWN(AB167,0)*'Project Information'!AB114</f>
        <v>119.94477575672784</v>
      </c>
      <c r="AC223" s="259">
        <f>AC187*ROUNDDOWN(AC167,0)*'Project Information'!AC114</f>
        <v>121.86008430837309</v>
      </c>
      <c r="AD223" s="259">
        <f>AD187*ROUNDDOWN(AD167,0)*'Project Information'!AD114</f>
        <v>123.8059769919646</v>
      </c>
      <c r="AE223" s="259">
        <f>AE187*ROUNDDOWN(AE167,0)*'Project Information'!AE114</f>
        <v>125.78294218266576</v>
      </c>
    </row>
    <row r="224" spans="1:31">
      <c r="A224" s="98">
        <f t="shared" si="61"/>
        <v>14435</v>
      </c>
      <c r="B224" s="28" t="str">
        <f t="shared" si="61"/>
        <v>Highland Avenue over I-35</v>
      </c>
      <c r="C224" s="224">
        <f t="shared" si="60"/>
        <v>3332</v>
      </c>
      <c r="D224" s="28"/>
      <c r="E224" s="39"/>
      <c r="F224" s="83" t="s">
        <v>215</v>
      </c>
      <c r="G224" s="259">
        <f>G188*ROUNDDOWN(G168,0)*'Project Information'!G115</f>
        <v>0</v>
      </c>
      <c r="H224" s="259">
        <f>H188*ROUNDDOWN(H168,0)*'Project Information'!H115</f>
        <v>0</v>
      </c>
      <c r="I224" s="259">
        <f>I188*ROUNDDOWN(I168,0)*'Project Information'!I115</f>
        <v>0</v>
      </c>
      <c r="J224" s="259">
        <f>J188*ROUNDDOWN(J168,0)*'Project Information'!J115</f>
        <v>0</v>
      </c>
      <c r="K224" s="259">
        <f>K188*ROUNDDOWN(K168,0)*'Project Information'!K115</f>
        <v>0</v>
      </c>
      <c r="L224" s="259">
        <f>L188*ROUNDDOWN(L168,0)*'Project Information'!L115</f>
        <v>0</v>
      </c>
      <c r="M224" s="259">
        <f>M188*ROUNDDOWN(M168,0)*'Project Information'!M115</f>
        <v>0</v>
      </c>
      <c r="N224" s="259">
        <f>N188*ROUNDDOWN(N168,0)*'Project Information'!N115</f>
        <v>0</v>
      </c>
      <c r="O224" s="259">
        <f>O188*ROUNDDOWN(O168,0)*'Project Information'!O115</f>
        <v>0</v>
      </c>
      <c r="P224" s="259">
        <f>P188*ROUNDDOWN(P168,0)*'Project Information'!P115</f>
        <v>0</v>
      </c>
      <c r="Q224" s="259">
        <f>Q188*ROUNDDOWN(Q168,0)*'Project Information'!Q115</f>
        <v>0</v>
      </c>
      <c r="R224" s="259">
        <f>R188*ROUNDDOWN(R168,0)*'Project Information'!R115</f>
        <v>214.26637224333015</v>
      </c>
      <c r="S224" s="259">
        <f>S188*ROUNDDOWN(S168,0)*'Project Information'!S115</f>
        <v>217.68783193174539</v>
      </c>
      <c r="T224" s="259">
        <f>T188*ROUNDDOWN(T168,0)*'Project Information'!T115</f>
        <v>221.16392635484584</v>
      </c>
      <c r="U224" s="259">
        <f>U188*ROUNDDOWN(U168,0)*'Project Information'!U115</f>
        <v>224.69552793390937</v>
      </c>
      <c r="V224" s="259">
        <f>V188*ROUNDDOWN(V168,0)*'Project Information'!V115</f>
        <v>228.28352302125791</v>
      </c>
      <c r="W224" s="259">
        <f>W188*ROUNDDOWN(W168,0)*'Project Information'!W115</f>
        <v>231.92881212271178</v>
      </c>
      <c r="X224" s="259">
        <f>X188*ROUNDDOWN(X168,0)*'Project Information'!X115</f>
        <v>235.63231012359608</v>
      </c>
      <c r="Y224" s="259">
        <f>Y188*ROUNDDOWN(Y168,0)*'Project Information'!Y115</f>
        <v>239.39494651835659</v>
      </c>
      <c r="Z224" s="259">
        <f>Z188*ROUNDDOWN(Z168,0)*'Project Information'!Z115</f>
        <v>243.21766564384174</v>
      </c>
      <c r="AA224" s="259">
        <f>AA188*ROUNDDOWN(AA168,0)*'Project Information'!AA115</f>
        <v>247.10142691630989</v>
      </c>
      <c r="AB224" s="259">
        <f>AB188*ROUNDDOWN(AB168,0)*'Project Information'!AB115</f>
        <v>251.04720507222103</v>
      </c>
      <c r="AC224" s="259">
        <f>AC188*ROUNDDOWN(AC168,0)*'Project Information'!AC115</f>
        <v>255.05599041287394</v>
      </c>
      <c r="AD224" s="259">
        <f>AD188*ROUNDDOWN(AD168,0)*'Project Information'!AD115</f>
        <v>259.12878905294912</v>
      </c>
      <c r="AE224" s="259">
        <f>AE188*ROUNDDOWN(AE168,0)*'Project Information'!AE115</f>
        <v>263.26662317302134</v>
      </c>
    </row>
    <row r="225" spans="1:31">
      <c r="A225" s="98">
        <f t="shared" si="61"/>
        <v>14437</v>
      </c>
      <c r="B225" s="28" t="str">
        <f t="shared" si="61"/>
        <v>Hartford Avenue over I-35</v>
      </c>
      <c r="C225" s="224">
        <f t="shared" si="60"/>
        <v>3332</v>
      </c>
      <c r="D225" s="28"/>
      <c r="E225" s="39"/>
      <c r="F225" s="83" t="s">
        <v>215</v>
      </c>
      <c r="G225" s="259">
        <f>G189*ROUNDDOWN(G169,0)*'Project Information'!G116</f>
        <v>0</v>
      </c>
      <c r="H225" s="259">
        <f>H189*ROUNDDOWN(H169,0)*'Project Information'!H116</f>
        <v>0</v>
      </c>
      <c r="I225" s="259">
        <f>I189*ROUNDDOWN(I169,0)*'Project Information'!I116</f>
        <v>0</v>
      </c>
      <c r="J225" s="259">
        <f>J189*ROUNDDOWN(J169,0)*'Project Information'!J116</f>
        <v>0</v>
      </c>
      <c r="K225" s="259">
        <f>K189*ROUNDDOWN(K169,0)*'Project Information'!K116</f>
        <v>0</v>
      </c>
      <c r="L225" s="259">
        <f>L189*ROUNDDOWN(L169,0)*'Project Information'!L116</f>
        <v>0</v>
      </c>
      <c r="M225" s="259">
        <f>M189*ROUNDDOWN(M169,0)*'Project Information'!M116</f>
        <v>0</v>
      </c>
      <c r="N225" s="259">
        <f>N189*ROUNDDOWN(N169,0)*'Project Information'!N116</f>
        <v>0</v>
      </c>
      <c r="O225" s="259">
        <f>O189*ROUNDDOWN(O169,0)*'Project Information'!O116</f>
        <v>0</v>
      </c>
      <c r="P225" s="259">
        <f>P189*ROUNDDOWN(P169,0)*'Project Information'!P116</f>
        <v>0</v>
      </c>
      <c r="Q225" s="259">
        <f>Q189*ROUNDDOWN(Q169,0)*'Project Information'!Q116</f>
        <v>0</v>
      </c>
      <c r="R225" s="259">
        <f>R189*ROUNDDOWN(R169,0)*'Project Information'!R116</f>
        <v>214.26637224333015</v>
      </c>
      <c r="S225" s="259">
        <f>S189*ROUNDDOWN(S169,0)*'Project Information'!S116</f>
        <v>217.68783193174542</v>
      </c>
      <c r="T225" s="259">
        <f>T189*ROUNDDOWN(T169,0)*'Project Information'!T116</f>
        <v>221.16392635484587</v>
      </c>
      <c r="U225" s="259">
        <f>U189*ROUNDDOWN(U169,0)*'Project Information'!U116</f>
        <v>224.6955279339094</v>
      </c>
      <c r="V225" s="259">
        <f>V189*ROUNDDOWN(V169,0)*'Project Information'!V116</f>
        <v>228.28352302125793</v>
      </c>
      <c r="W225" s="259">
        <f>W189*ROUNDDOWN(W169,0)*'Project Information'!W116</f>
        <v>231.92881212271178</v>
      </c>
      <c r="X225" s="259">
        <f>X189*ROUNDDOWN(X169,0)*'Project Information'!X116</f>
        <v>235.63231012359611</v>
      </c>
      <c r="Y225" s="259">
        <f>Y189*ROUNDDOWN(Y169,0)*'Project Information'!Y116</f>
        <v>239.39494651835662</v>
      </c>
      <c r="Z225" s="259">
        <f>Z189*ROUNDDOWN(Z169,0)*'Project Information'!Z116</f>
        <v>243.21766564384174</v>
      </c>
      <c r="AA225" s="259">
        <f>AA189*ROUNDDOWN(AA169,0)*'Project Information'!AA116</f>
        <v>247.10142691630989</v>
      </c>
      <c r="AB225" s="259">
        <f>AB189*ROUNDDOWN(AB169,0)*'Project Information'!AB116</f>
        <v>251.04720507222106</v>
      </c>
      <c r="AC225" s="259">
        <f>AC189*ROUNDDOWN(AC169,0)*'Project Information'!AC116</f>
        <v>255.05599041287391</v>
      </c>
      <c r="AD225" s="259">
        <f>AD189*ROUNDDOWN(AD169,0)*'Project Information'!AD116</f>
        <v>259.12878905294917</v>
      </c>
      <c r="AE225" s="259">
        <f>AE189*ROUNDDOWN(AE169,0)*'Project Information'!AE116</f>
        <v>263.26662317302134</v>
      </c>
    </row>
    <row r="226" spans="1:31">
      <c r="A226" s="98">
        <f t="shared" si="61"/>
        <v>15145</v>
      </c>
      <c r="B226" s="28" t="str">
        <f t="shared" si="61"/>
        <v>Coleman Road over I-35</v>
      </c>
      <c r="C226" s="224">
        <f t="shared" si="60"/>
        <v>1592</v>
      </c>
      <c r="D226" s="28"/>
      <c r="E226" s="39"/>
      <c r="F226" s="83" t="s">
        <v>215</v>
      </c>
      <c r="G226" s="259">
        <f>G190*ROUNDDOWN(G170,0)*'Project Information'!G117</f>
        <v>0</v>
      </c>
      <c r="H226" s="259">
        <f>H190*ROUNDDOWN(H170,0)*'Project Information'!H117</f>
        <v>0</v>
      </c>
      <c r="I226" s="259">
        <f>I190*ROUNDDOWN(I170,0)*'Project Information'!I117</f>
        <v>0</v>
      </c>
      <c r="J226" s="259">
        <f>J190*ROUNDDOWN(J170,0)*'Project Information'!J117</f>
        <v>0</v>
      </c>
      <c r="K226" s="259">
        <f>K190*ROUNDDOWN(K170,0)*'Project Information'!K117</f>
        <v>0</v>
      </c>
      <c r="L226" s="259">
        <f>L190*ROUNDDOWN(L170,0)*'Project Information'!L117</f>
        <v>0</v>
      </c>
      <c r="M226" s="259">
        <f>M190*ROUNDDOWN(M170,0)*'Project Information'!M117</f>
        <v>0</v>
      </c>
      <c r="N226" s="259">
        <f>N190*ROUNDDOWN(N170,0)*'Project Information'!N117</f>
        <v>0</v>
      </c>
      <c r="O226" s="259">
        <f>O190*ROUNDDOWN(O170,0)*'Project Information'!O117</f>
        <v>0</v>
      </c>
      <c r="P226" s="259">
        <f>P190*ROUNDDOWN(P170,0)*'Project Information'!P117</f>
        <v>0</v>
      </c>
      <c r="Q226" s="259">
        <f>Q190*ROUNDDOWN(Q170,0)*'Project Information'!Q117</f>
        <v>0</v>
      </c>
      <c r="R226" s="259">
        <f>R190*ROUNDDOWN(R170,0)*'Project Information'!R117</f>
        <v>102.3717111829244</v>
      </c>
      <c r="S226" s="259">
        <f>S190*ROUNDDOWN(S170,0)*'Project Information'!S117</f>
        <v>104.00640858961169</v>
      </c>
      <c r="T226" s="259">
        <f>T190*ROUNDDOWN(T170,0)*'Project Information'!T117</f>
        <v>105.66720925842635</v>
      </c>
      <c r="U226" s="259">
        <f>U190*ROUNDDOWN(U170,0)*'Project Information'!U117</f>
        <v>107.35453001286781</v>
      </c>
      <c r="V226" s="259">
        <f>V190*ROUNDDOWN(V170,0)*'Project Information'!V117</f>
        <v>109.0687943323788</v>
      </c>
      <c r="W226" s="259">
        <f>W190*ROUNDDOWN(W170,0)*'Project Information'!W117</f>
        <v>110.81043245862895</v>
      </c>
      <c r="X226" s="259">
        <f>X190*ROUNDDOWN(X170,0)*'Project Information'!X117</f>
        <v>112.57988150349591</v>
      </c>
      <c r="Y226" s="259">
        <f>Y190*ROUNDDOWN(Y170,0)*'Project Information'!Y117</f>
        <v>114.37758555877038</v>
      </c>
      <c r="Z226" s="259">
        <f>Z190*ROUNDDOWN(Z170,0)*'Project Information'!Z117</f>
        <v>116.20399580761327</v>
      </c>
      <c r="AA226" s="259">
        <f>AA190*ROUNDDOWN(AA170,0)*'Project Information'!AA117</f>
        <v>118.05957063779249</v>
      </c>
      <c r="AB226" s="259">
        <f>AB190*ROUNDDOWN(AB170,0)*'Project Information'!AB117</f>
        <v>119.94477575672784</v>
      </c>
      <c r="AC226" s="259">
        <f>AC190*ROUNDDOWN(AC170,0)*'Project Information'!AC117</f>
        <v>121.86008430837309</v>
      </c>
      <c r="AD226" s="259">
        <f>AD190*ROUNDDOWN(AD170,0)*'Project Information'!AD117</f>
        <v>123.8059769919646</v>
      </c>
      <c r="AE226" s="259">
        <f>AE190*ROUNDDOWN(AE170,0)*'Project Information'!AE117</f>
        <v>125.78294218266576</v>
      </c>
    </row>
    <row r="227" spans="1:31">
      <c r="A227" s="98">
        <f t="shared" si="61"/>
        <v>15146</v>
      </c>
      <c r="B227" s="28" t="str">
        <f t="shared" si="61"/>
        <v>Chrysler Avenue over I-35</v>
      </c>
      <c r="C227" s="224">
        <f t="shared" si="60"/>
        <v>3184</v>
      </c>
      <c r="D227" s="28"/>
      <c r="E227" s="39"/>
      <c r="F227" s="83" t="s">
        <v>215</v>
      </c>
      <c r="G227" s="259">
        <f>G191*ROUNDDOWN(G171,0)*'Project Information'!G118</f>
        <v>0</v>
      </c>
      <c r="H227" s="259">
        <f>H191*ROUNDDOWN(H171,0)*'Project Information'!H118</f>
        <v>0</v>
      </c>
      <c r="I227" s="259">
        <f>I191*ROUNDDOWN(I171,0)*'Project Information'!I118</f>
        <v>0</v>
      </c>
      <c r="J227" s="259">
        <f>J191*ROUNDDOWN(J171,0)*'Project Information'!J118</f>
        <v>0</v>
      </c>
      <c r="K227" s="259">
        <f>K191*ROUNDDOWN(K171,0)*'Project Information'!K118</f>
        <v>0</v>
      </c>
      <c r="L227" s="259">
        <f>L191*ROUNDDOWN(L171,0)*'Project Information'!L118</f>
        <v>0</v>
      </c>
      <c r="M227" s="259">
        <f>M191*ROUNDDOWN(M171,0)*'Project Information'!M118</f>
        <v>0</v>
      </c>
      <c r="N227" s="259">
        <f>N191*ROUNDDOWN(N171,0)*'Project Information'!N118</f>
        <v>0</v>
      </c>
      <c r="O227" s="259">
        <f>O191*ROUNDDOWN(O171,0)*'Project Information'!O118</f>
        <v>0</v>
      </c>
      <c r="P227" s="259">
        <f>P191*ROUNDDOWN(P171,0)*'Project Information'!P118</f>
        <v>0</v>
      </c>
      <c r="Q227" s="259">
        <f>Q191*ROUNDDOWN(Q171,0)*'Project Information'!Q118</f>
        <v>0</v>
      </c>
      <c r="R227" s="259">
        <f>R191*ROUNDDOWN(R171,0)*'Project Information'!R118</f>
        <v>204.7434223658488</v>
      </c>
      <c r="S227" s="259">
        <f>S191*ROUNDDOWN(S171,0)*'Project Information'!S118</f>
        <v>208.01281717922339</v>
      </c>
      <c r="T227" s="259">
        <f>T191*ROUNDDOWN(T171,0)*'Project Information'!T118</f>
        <v>211.33441851685271</v>
      </c>
      <c r="U227" s="259">
        <f>U191*ROUNDDOWN(U171,0)*'Project Information'!U118</f>
        <v>214.70906002573562</v>
      </c>
      <c r="V227" s="259">
        <f>V191*ROUNDDOWN(V171,0)*'Project Information'!V118</f>
        <v>218.1375886647576</v>
      </c>
      <c r="W227" s="259">
        <f>W191*ROUNDDOWN(W171,0)*'Project Information'!W118</f>
        <v>221.6208649172579</v>
      </c>
      <c r="X227" s="259">
        <f>X191*ROUNDDOWN(X171,0)*'Project Information'!X118</f>
        <v>225.15976300699182</v>
      </c>
      <c r="Y227" s="259">
        <f>Y191*ROUNDDOWN(Y171,0)*'Project Information'!Y118</f>
        <v>228.75517111754075</v>
      </c>
      <c r="Z227" s="259">
        <f>Z191*ROUNDDOWN(Z171,0)*'Project Information'!Z118</f>
        <v>232.40799161522654</v>
      </c>
      <c r="AA227" s="259">
        <f>AA191*ROUNDDOWN(AA171,0)*'Project Information'!AA118</f>
        <v>236.11914127558498</v>
      </c>
      <c r="AB227" s="259">
        <f>AB191*ROUNDDOWN(AB171,0)*'Project Information'!AB118</f>
        <v>239.88955151345567</v>
      </c>
      <c r="AC227" s="259">
        <f>AC191*ROUNDDOWN(AC171,0)*'Project Information'!AC118</f>
        <v>243.72016861674618</v>
      </c>
      <c r="AD227" s="259">
        <f>AD191*ROUNDDOWN(AD171,0)*'Project Information'!AD118</f>
        <v>247.6119539839292</v>
      </c>
      <c r="AE227" s="259">
        <f>AE191*ROUNDDOWN(AE171,0)*'Project Information'!AE118</f>
        <v>251.56588436533153</v>
      </c>
    </row>
    <row r="228" spans="1:31">
      <c r="A228" s="98">
        <f t="shared" si="61"/>
        <v>15147</v>
      </c>
      <c r="B228" s="28" t="str">
        <f t="shared" si="61"/>
        <v>Ferguson Avenue over I-35</v>
      </c>
      <c r="C228" s="224">
        <f t="shared" si="60"/>
        <v>3332</v>
      </c>
      <c r="D228" s="28"/>
      <c r="E228" s="39"/>
      <c r="F228" s="83" t="s">
        <v>215</v>
      </c>
      <c r="G228" s="259">
        <f>G192*ROUNDDOWN(G172,0)*'Project Information'!G119</f>
        <v>0</v>
      </c>
      <c r="H228" s="259">
        <f>H192*ROUNDDOWN(H172,0)*'Project Information'!H119</f>
        <v>0</v>
      </c>
      <c r="I228" s="259">
        <f>I192*ROUNDDOWN(I172,0)*'Project Information'!I119</f>
        <v>0</v>
      </c>
      <c r="J228" s="259">
        <f>J192*ROUNDDOWN(J172,0)*'Project Information'!J119</f>
        <v>0</v>
      </c>
      <c r="K228" s="259">
        <f>K192*ROUNDDOWN(K172,0)*'Project Information'!K119</f>
        <v>0</v>
      </c>
      <c r="L228" s="259">
        <f>L192*ROUNDDOWN(L172,0)*'Project Information'!L119</f>
        <v>0</v>
      </c>
      <c r="M228" s="259">
        <f>M192*ROUNDDOWN(M172,0)*'Project Information'!M119</f>
        <v>0</v>
      </c>
      <c r="N228" s="259">
        <f>N192*ROUNDDOWN(N172,0)*'Project Information'!N119</f>
        <v>0</v>
      </c>
      <c r="O228" s="259">
        <f>O192*ROUNDDOWN(O172,0)*'Project Information'!O119</f>
        <v>0</v>
      </c>
      <c r="P228" s="259">
        <f>P192*ROUNDDOWN(P172,0)*'Project Information'!P119</f>
        <v>0</v>
      </c>
      <c r="Q228" s="259">
        <f>Q192*ROUNDDOWN(Q172,0)*'Project Information'!Q119</f>
        <v>0</v>
      </c>
      <c r="R228" s="259">
        <f>R192*ROUNDDOWN(R172,0)*'Project Information'!R119</f>
        <v>214.26637224333015</v>
      </c>
      <c r="S228" s="259">
        <f>S192*ROUNDDOWN(S172,0)*'Project Information'!S119</f>
        <v>217.68783193174539</v>
      </c>
      <c r="T228" s="259">
        <f>T192*ROUNDDOWN(T172,0)*'Project Information'!T119</f>
        <v>221.16392635484584</v>
      </c>
      <c r="U228" s="259">
        <f>U192*ROUNDDOWN(U172,0)*'Project Information'!U119</f>
        <v>224.69552793390937</v>
      </c>
      <c r="V228" s="259">
        <f>V192*ROUNDDOWN(V172,0)*'Project Information'!V119</f>
        <v>228.28352302125791</v>
      </c>
      <c r="W228" s="259">
        <f>W192*ROUNDDOWN(W172,0)*'Project Information'!W119</f>
        <v>231.92881212271178</v>
      </c>
      <c r="X228" s="259">
        <f>X192*ROUNDDOWN(X172,0)*'Project Information'!X119</f>
        <v>235.63231012359608</v>
      </c>
      <c r="Y228" s="259">
        <f>Y192*ROUNDDOWN(Y172,0)*'Project Information'!Y119</f>
        <v>239.39494651835659</v>
      </c>
      <c r="Z228" s="259">
        <f>Z192*ROUNDDOWN(Z172,0)*'Project Information'!Z119</f>
        <v>243.21766564384174</v>
      </c>
      <c r="AA228" s="259">
        <f>AA192*ROUNDDOWN(AA172,0)*'Project Information'!AA119</f>
        <v>247.10142691630989</v>
      </c>
      <c r="AB228" s="259">
        <f>AB192*ROUNDDOWN(AB172,0)*'Project Information'!AB119</f>
        <v>251.04720507222103</v>
      </c>
      <c r="AC228" s="259">
        <f>AC192*ROUNDDOWN(AC172,0)*'Project Information'!AC119</f>
        <v>255.05599041287394</v>
      </c>
      <c r="AD228" s="259">
        <f>AD192*ROUNDDOWN(AD172,0)*'Project Information'!AD119</f>
        <v>259.12878905294912</v>
      </c>
      <c r="AE228" s="259">
        <f>AE192*ROUNDDOWN(AE172,0)*'Project Information'!AE119</f>
        <v>263.26662317302134</v>
      </c>
    </row>
    <row r="229" spans="1:31">
      <c r="A229" s="98">
        <f t="shared" si="61"/>
        <v>15149</v>
      </c>
      <c r="B229" s="28" t="str">
        <f t="shared" si="61"/>
        <v>Adobe Road over I-35</v>
      </c>
      <c r="C229" s="224">
        <f t="shared" si="60"/>
        <v>1296</v>
      </c>
      <c r="D229" s="28"/>
      <c r="E229" s="39"/>
      <c r="F229" s="83" t="s">
        <v>215</v>
      </c>
      <c r="G229" s="259">
        <f>G193*ROUNDDOWN(G173,0)*'Project Information'!G120</f>
        <v>0</v>
      </c>
      <c r="H229" s="259">
        <f>H193*ROUNDDOWN(H173,0)*'Project Information'!H120</f>
        <v>0</v>
      </c>
      <c r="I229" s="259">
        <f>I193*ROUNDDOWN(I173,0)*'Project Information'!I120</f>
        <v>0</v>
      </c>
      <c r="J229" s="259">
        <f>J193*ROUNDDOWN(J173,0)*'Project Information'!J120</f>
        <v>0</v>
      </c>
      <c r="K229" s="259">
        <f>K193*ROUNDDOWN(K173,0)*'Project Information'!K120</f>
        <v>0</v>
      </c>
      <c r="L229" s="259">
        <f>L193*ROUNDDOWN(L173,0)*'Project Information'!L120</f>
        <v>0</v>
      </c>
      <c r="M229" s="259">
        <f>M193*ROUNDDOWN(M173,0)*'Project Information'!M120</f>
        <v>0</v>
      </c>
      <c r="N229" s="259">
        <f>N193*ROUNDDOWN(N173,0)*'Project Information'!N120</f>
        <v>0</v>
      </c>
      <c r="O229" s="259">
        <f>O193*ROUNDDOWN(O173,0)*'Project Information'!O120</f>
        <v>0</v>
      </c>
      <c r="P229" s="259">
        <f>P193*ROUNDDOWN(P173,0)*'Project Information'!P120</f>
        <v>0</v>
      </c>
      <c r="Q229" s="259">
        <f>Q193*ROUNDDOWN(Q173,0)*'Project Information'!Q120</f>
        <v>0</v>
      </c>
      <c r="R229" s="259">
        <f>R193*ROUNDDOWN(R173,0)*'Project Information'!R120</f>
        <v>83.32581142796171</v>
      </c>
      <c r="S229" s="259">
        <f>S193*ROUNDDOWN(S173,0)*'Project Information'!S120</f>
        <v>84.656379084567661</v>
      </c>
      <c r="T229" s="259">
        <f>T193*ROUNDDOWN(T173,0)*'Project Information'!T120</f>
        <v>86.008193582440057</v>
      </c>
      <c r="U229" s="259">
        <f>U193*ROUNDDOWN(U173,0)*'Project Information'!U120</f>
        <v>87.381594196520311</v>
      </c>
      <c r="V229" s="259">
        <f>V193*ROUNDDOWN(V173,0)*'Project Information'!V120</f>
        <v>88.77692561937809</v>
      </c>
      <c r="W229" s="259">
        <f>W193*ROUNDDOWN(W173,0)*'Project Information'!W120</f>
        <v>90.194538047721238</v>
      </c>
      <c r="X229" s="259">
        <f>X193*ROUNDDOWN(X173,0)*'Project Information'!X120</f>
        <v>91.634787270287362</v>
      </c>
      <c r="Y229" s="259">
        <f>Y193*ROUNDDOWN(Y173,0)*'Project Information'!Y120</f>
        <v>93.098034757138677</v>
      </c>
      <c r="Z229" s="259">
        <f>Z193*ROUNDDOWN(Z173,0)*'Project Information'!Z120</f>
        <v>94.584647750382899</v>
      </c>
      <c r="AA229" s="259">
        <f>AA193*ROUNDDOWN(AA173,0)*'Project Information'!AA120</f>
        <v>96.094999356342726</v>
      </c>
      <c r="AB229" s="259">
        <f>AB193*ROUNDDOWN(AB173,0)*'Project Information'!AB120</f>
        <v>97.629468639197071</v>
      </c>
      <c r="AC229" s="259">
        <f>AC193*ROUNDDOWN(AC173,0)*'Project Information'!AC120</f>
        <v>99.188440716117626</v>
      </c>
      <c r="AD229" s="259">
        <f>AD193*ROUNDDOWN(AD173,0)*'Project Information'!AD120</f>
        <v>100.77230685392466</v>
      </c>
      <c r="AE229" s="259">
        <f>AE193*ROUNDDOWN(AE173,0)*'Project Information'!AE120</f>
        <v>102.38146456728607</v>
      </c>
    </row>
    <row r="230" spans="1:31">
      <c r="A230" s="99" t="s">
        <v>185</v>
      </c>
      <c r="B230" s="28"/>
      <c r="C230" s="239">
        <f>SUM(C222:C229)</f>
        <v>20622</v>
      </c>
      <c r="F230" s="83" t="s">
        <v>215</v>
      </c>
      <c r="G230" s="260">
        <f>SUM(G222:G229)</f>
        <v>0</v>
      </c>
      <c r="H230" s="260">
        <f t="shared" ref="H230:AE230" si="62">SUM(H222:H229)</f>
        <v>0</v>
      </c>
      <c r="I230" s="260">
        <f t="shared" si="62"/>
        <v>0</v>
      </c>
      <c r="J230" s="260">
        <f t="shared" si="62"/>
        <v>0</v>
      </c>
      <c r="K230" s="260">
        <f t="shared" si="62"/>
        <v>0</v>
      </c>
      <c r="L230" s="260">
        <f t="shared" si="62"/>
        <v>0</v>
      </c>
      <c r="M230" s="260">
        <f t="shared" si="62"/>
        <v>0</v>
      </c>
      <c r="N230" s="260">
        <f t="shared" si="62"/>
        <v>0</v>
      </c>
      <c r="O230" s="260">
        <f t="shared" si="62"/>
        <v>0</v>
      </c>
      <c r="P230" s="260">
        <f t="shared" si="62"/>
        <v>0</v>
      </c>
      <c r="Q230" s="260">
        <f t="shared" si="62"/>
        <v>0</v>
      </c>
      <c r="R230" s="260">
        <f t="shared" si="62"/>
        <v>1326.0707704392767</v>
      </c>
      <c r="S230" s="260">
        <f t="shared" si="62"/>
        <v>1347.245804288691</v>
      </c>
      <c r="T230" s="260">
        <f t="shared" si="62"/>
        <v>1368.7589664405461</v>
      </c>
      <c r="U230" s="260">
        <f t="shared" si="62"/>
        <v>1390.6156562131946</v>
      </c>
      <c r="V230" s="260">
        <f t="shared" si="62"/>
        <v>1412.8213591426741</v>
      </c>
      <c r="W230" s="260">
        <f t="shared" si="62"/>
        <v>1435.3816483594494</v>
      </c>
      <c r="X230" s="260">
        <f t="shared" si="62"/>
        <v>1458.3021859871449</v>
      </c>
      <c r="Y230" s="260">
        <f t="shared" si="62"/>
        <v>1481.5887245636072</v>
      </c>
      <c r="Z230" s="260">
        <f t="shared" si="62"/>
        <v>1505.247108484665</v>
      </c>
      <c r="AA230" s="260">
        <f t="shared" si="62"/>
        <v>1529.28327547094</v>
      </c>
      <c r="AB230" s="260">
        <f t="shared" si="62"/>
        <v>1553.703258058079</v>
      </c>
      <c r="AC230" s="260">
        <f t="shared" si="62"/>
        <v>1578.5131851107865</v>
      </c>
      <c r="AD230" s="260">
        <f t="shared" si="62"/>
        <v>1603.7192833610297</v>
      </c>
      <c r="AE230" s="260">
        <f t="shared" si="62"/>
        <v>1629.3278789708099</v>
      </c>
    </row>
    <row r="231" spans="1:31">
      <c r="A231" s="97" t="str">
        <f>A213</f>
        <v>Kay County Bridge Reconstructions</v>
      </c>
      <c r="B231" s="89"/>
      <c r="F231" s="83"/>
      <c r="G231" s="261"/>
      <c r="H231" s="261"/>
      <c r="I231" s="261"/>
      <c r="J231" s="261"/>
      <c r="K231" s="261"/>
      <c r="L231" s="261"/>
      <c r="M231" s="261"/>
      <c r="N231" s="261"/>
      <c r="O231" s="261"/>
      <c r="P231" s="261"/>
      <c r="Q231" s="261"/>
      <c r="R231" s="261"/>
      <c r="S231" s="261"/>
      <c r="T231" s="261"/>
      <c r="U231" s="261"/>
      <c r="V231" s="261"/>
      <c r="W231" s="261"/>
      <c r="X231" s="261"/>
      <c r="Y231" s="261"/>
      <c r="Z231" s="261"/>
      <c r="AA231" s="261"/>
      <c r="AB231" s="261"/>
      <c r="AC231" s="261"/>
      <c r="AD231" s="261"/>
      <c r="AE231" s="261"/>
    </row>
    <row r="232" spans="1:31">
      <c r="A232" s="98">
        <f>'Project Information'!$A$26</f>
        <v>14408</v>
      </c>
      <c r="B232" s="28" t="str">
        <f>'Project Information'!$B$26</f>
        <v>I-35 SB over US 60</v>
      </c>
      <c r="C232" s="224">
        <f>ROUND(SUM(G232:AE232),0)</f>
        <v>2435968</v>
      </c>
      <c r="D232" s="28"/>
      <c r="E232" s="39"/>
      <c r="F232" s="83" t="s">
        <v>215</v>
      </c>
      <c r="G232" s="259">
        <f>G196*ROUNDDOWN(G176,0)*'Project Information'!G123</f>
        <v>0</v>
      </c>
      <c r="H232" s="259">
        <f>H196*ROUNDDOWN(H176,0)*'Project Information'!H123</f>
        <v>0</v>
      </c>
      <c r="I232" s="259">
        <f>I196*ROUNDDOWN(I176,0)*'Project Information'!I123</f>
        <v>0</v>
      </c>
      <c r="J232" s="259">
        <f>J196*ROUNDDOWN(J176,0)*'Project Information'!J123</f>
        <v>0</v>
      </c>
      <c r="K232" s="259">
        <f>K196*ROUNDDOWN(K176,0)*'Project Information'!K123</f>
        <v>0</v>
      </c>
      <c r="L232" s="259">
        <f>L196*ROUNDDOWN(L176,0)*'Project Information'!L123</f>
        <v>0</v>
      </c>
      <c r="M232" s="259">
        <f>M196*ROUNDDOWN(M176,0)*'Project Information'!M123</f>
        <v>0</v>
      </c>
      <c r="N232" s="259">
        <f>N196*ROUNDDOWN(N176,0)*'Project Information'!N123</f>
        <v>0</v>
      </c>
      <c r="O232" s="259">
        <f>O196*ROUNDDOWN(O176,0)*'Project Information'!O123</f>
        <v>0</v>
      </c>
      <c r="P232" s="259">
        <f>P196*ROUNDDOWN(P176,0)*'Project Information'!P123</f>
        <v>0</v>
      </c>
      <c r="Q232" s="259">
        <f>Q196*ROUNDDOWN(Q176,0)*'Project Information'!Q123</f>
        <v>0</v>
      </c>
      <c r="R232" s="259">
        <f>R196*ROUNDDOWN(R176,0)*'Project Information'!R123</f>
        <v>156652.52548456803</v>
      </c>
      <c r="S232" s="259">
        <f>S196*ROUNDDOWN(S176,0)*'Project Information'!S123</f>
        <v>159153.99267898721</v>
      </c>
      <c r="T232" s="259">
        <f>T196*ROUNDDOWN(T176,0)*'Project Information'!T123</f>
        <v>161695.40393498732</v>
      </c>
      <c r="U232" s="259">
        <f>U196*ROUNDDOWN(U176,0)*'Project Information'!U123</f>
        <v>164277.39708945819</v>
      </c>
      <c r="V232" s="259">
        <f>V196*ROUNDDOWN(V176,0)*'Project Information'!V123</f>
        <v>166900.62016443082</v>
      </c>
      <c r="W232" s="259">
        <f>W196*ROUNDDOWN(W176,0)*'Project Information'!W123</f>
        <v>169565.73152971594</v>
      </c>
      <c r="X232" s="259">
        <f>X196*ROUNDDOWN(X176,0)*'Project Information'!X123</f>
        <v>172273.40006814024</v>
      </c>
      <c r="Y232" s="259">
        <f>Y196*ROUNDDOWN(Y176,0)*'Project Information'!Y123</f>
        <v>175024.30534342071</v>
      </c>
      <c r="Z232" s="259">
        <f>Z196*ROUNDDOWN(Z176,0)*'Project Information'!Z123</f>
        <v>177819.13777071986</v>
      </c>
      <c r="AA232" s="259">
        <f>AA196*ROUNDDOWN(AA176,0)*'Project Information'!AA123</f>
        <v>180658.59878992432</v>
      </c>
      <c r="AB232" s="259">
        <f>AB196*ROUNDDOWN(AB176,0)*'Project Information'!AB123</f>
        <v>183543.40104169049</v>
      </c>
      <c r="AC232" s="259">
        <f>AC196*ROUNDDOWN(AC176,0)*'Project Information'!AC123</f>
        <v>186474.26854630117</v>
      </c>
      <c r="AD232" s="259">
        <f>AD196*ROUNDDOWN(AD176,0)*'Project Information'!AD123</f>
        <v>189451.93688537835</v>
      </c>
      <c r="AE232" s="259">
        <f>AE196*ROUNDDOWN(AE176,0)*'Project Information'!AE123</f>
        <v>192477.15338649781</v>
      </c>
    </row>
    <row r="233" spans="1:31">
      <c r="A233" s="98">
        <f>'Project Information'!$A$27</f>
        <v>14409</v>
      </c>
      <c r="B233" s="28" t="str">
        <f>'Project Information'!$B$27</f>
        <v>I-35 NB over US 60</v>
      </c>
      <c r="C233" s="224">
        <f>ROUND(SUM(G233:AE233),0)</f>
        <v>2435968</v>
      </c>
      <c r="D233" s="28"/>
      <c r="E233" s="39"/>
      <c r="F233" s="83" t="s">
        <v>215</v>
      </c>
      <c r="G233" s="259">
        <f>G197*ROUNDDOWN(G177,0)*'Project Information'!G124</f>
        <v>0</v>
      </c>
      <c r="H233" s="259">
        <f>H197*ROUNDDOWN(H177,0)*'Project Information'!H124</f>
        <v>0</v>
      </c>
      <c r="I233" s="259">
        <f>I197*ROUNDDOWN(I177,0)*'Project Information'!I124</f>
        <v>0</v>
      </c>
      <c r="J233" s="259">
        <f>J197*ROUNDDOWN(J177,0)*'Project Information'!J124</f>
        <v>0</v>
      </c>
      <c r="K233" s="259">
        <f>K197*ROUNDDOWN(K177,0)*'Project Information'!K124</f>
        <v>0</v>
      </c>
      <c r="L233" s="259">
        <f>L197*ROUNDDOWN(L177,0)*'Project Information'!L124</f>
        <v>0</v>
      </c>
      <c r="M233" s="259">
        <f>M197*ROUNDDOWN(M177,0)*'Project Information'!M124</f>
        <v>0</v>
      </c>
      <c r="N233" s="259">
        <f>N197*ROUNDDOWN(N177,0)*'Project Information'!N124</f>
        <v>0</v>
      </c>
      <c r="O233" s="259">
        <f>O197*ROUNDDOWN(O177,0)*'Project Information'!O124</f>
        <v>0</v>
      </c>
      <c r="P233" s="259">
        <f>P197*ROUNDDOWN(P177,0)*'Project Information'!P124</f>
        <v>0</v>
      </c>
      <c r="Q233" s="259">
        <f>Q197*ROUNDDOWN(Q177,0)*'Project Information'!Q124</f>
        <v>0</v>
      </c>
      <c r="R233" s="259">
        <f>R197*ROUNDDOWN(R177,0)*'Project Information'!R124</f>
        <v>156652.52548456803</v>
      </c>
      <c r="S233" s="259">
        <f>S197*ROUNDDOWN(S177,0)*'Project Information'!S124</f>
        <v>159153.99267898721</v>
      </c>
      <c r="T233" s="259">
        <f>T197*ROUNDDOWN(T177,0)*'Project Information'!T124</f>
        <v>161695.40393498732</v>
      </c>
      <c r="U233" s="259">
        <f>U197*ROUNDDOWN(U177,0)*'Project Information'!U124</f>
        <v>164277.39708945819</v>
      </c>
      <c r="V233" s="259">
        <f>V197*ROUNDDOWN(V177,0)*'Project Information'!V124</f>
        <v>166900.62016443082</v>
      </c>
      <c r="W233" s="259">
        <f>W197*ROUNDDOWN(W177,0)*'Project Information'!W124</f>
        <v>169565.73152971594</v>
      </c>
      <c r="X233" s="259">
        <f>X197*ROUNDDOWN(X177,0)*'Project Information'!X124</f>
        <v>172273.40006814024</v>
      </c>
      <c r="Y233" s="259">
        <f>Y197*ROUNDDOWN(Y177,0)*'Project Information'!Y124</f>
        <v>175024.30534342071</v>
      </c>
      <c r="Z233" s="259">
        <f>Z197*ROUNDDOWN(Z177,0)*'Project Information'!Z124</f>
        <v>177819.13777071986</v>
      </c>
      <c r="AA233" s="259">
        <f>AA197*ROUNDDOWN(AA177,0)*'Project Information'!AA124</f>
        <v>180658.59878992432</v>
      </c>
      <c r="AB233" s="259">
        <f>AB197*ROUNDDOWN(AB177,0)*'Project Information'!AB124</f>
        <v>183543.40104169049</v>
      </c>
      <c r="AC233" s="259">
        <f>AC197*ROUNDDOWN(AC177,0)*'Project Information'!AC124</f>
        <v>186474.26854630117</v>
      </c>
      <c r="AD233" s="259">
        <f>AD197*ROUNDDOWN(AD177,0)*'Project Information'!AD124</f>
        <v>189451.93688537835</v>
      </c>
      <c r="AE233" s="259">
        <f>AE197*ROUNDDOWN(AE177,0)*'Project Information'!AE124</f>
        <v>192477.15338649781</v>
      </c>
    </row>
    <row r="234" spans="1:31">
      <c r="A234" s="99" t="s">
        <v>185</v>
      </c>
      <c r="B234" s="28"/>
      <c r="C234" s="239">
        <f>SUM(C232:C233)</f>
        <v>4871936</v>
      </c>
      <c r="F234" s="83" t="s">
        <v>215</v>
      </c>
      <c r="G234" s="260">
        <f>SUM(G232:G233)</f>
        <v>0</v>
      </c>
      <c r="H234" s="260">
        <f t="shared" ref="H234:AE234" si="63">SUM(H232:H233)</f>
        <v>0</v>
      </c>
      <c r="I234" s="260">
        <f t="shared" si="63"/>
        <v>0</v>
      </c>
      <c r="J234" s="260">
        <f t="shared" si="63"/>
        <v>0</v>
      </c>
      <c r="K234" s="260">
        <f t="shared" si="63"/>
        <v>0</v>
      </c>
      <c r="L234" s="260">
        <f t="shared" si="63"/>
        <v>0</v>
      </c>
      <c r="M234" s="260">
        <f t="shared" si="63"/>
        <v>0</v>
      </c>
      <c r="N234" s="260">
        <f t="shared" si="63"/>
        <v>0</v>
      </c>
      <c r="O234" s="260">
        <f t="shared" si="63"/>
        <v>0</v>
      </c>
      <c r="P234" s="260">
        <f t="shared" si="63"/>
        <v>0</v>
      </c>
      <c r="Q234" s="260">
        <f t="shared" si="63"/>
        <v>0</v>
      </c>
      <c r="R234" s="260">
        <f t="shared" si="63"/>
        <v>313305.05096913606</v>
      </c>
      <c r="S234" s="260">
        <f t="shared" si="63"/>
        <v>318307.98535797442</v>
      </c>
      <c r="T234" s="260">
        <f t="shared" si="63"/>
        <v>323390.80786997464</v>
      </c>
      <c r="U234" s="260">
        <f t="shared" si="63"/>
        <v>328554.79417891637</v>
      </c>
      <c r="V234" s="260">
        <f t="shared" si="63"/>
        <v>333801.24032886163</v>
      </c>
      <c r="W234" s="260">
        <f t="shared" si="63"/>
        <v>339131.46305943187</v>
      </c>
      <c r="X234" s="260">
        <f t="shared" si="63"/>
        <v>344546.80013628048</v>
      </c>
      <c r="Y234" s="260">
        <f t="shared" si="63"/>
        <v>350048.61068684142</v>
      </c>
      <c r="Z234" s="260">
        <f t="shared" si="63"/>
        <v>355638.27554143971</v>
      </c>
      <c r="AA234" s="260">
        <f t="shared" si="63"/>
        <v>361317.19757984864</v>
      </c>
      <c r="AB234" s="260">
        <f t="shared" si="63"/>
        <v>367086.80208338099</v>
      </c>
      <c r="AC234" s="260">
        <f t="shared" si="63"/>
        <v>372948.53709260235</v>
      </c>
      <c r="AD234" s="260">
        <f t="shared" si="63"/>
        <v>378903.87377075671</v>
      </c>
      <c r="AE234" s="260">
        <f t="shared" si="63"/>
        <v>384954.30677299562</v>
      </c>
    </row>
    <row r="235" spans="1:31">
      <c r="A235" s="100" t="s">
        <v>0</v>
      </c>
      <c r="C235" s="240">
        <f>SUM(C230,C234)</f>
        <v>4892558</v>
      </c>
      <c r="F235" s="83" t="s">
        <v>215</v>
      </c>
      <c r="G235" s="262">
        <f>SUM(G230,G234)</f>
        <v>0</v>
      </c>
      <c r="H235" s="262">
        <f t="shared" ref="H235:AE235" si="64">SUM(H230,H234)</f>
        <v>0</v>
      </c>
      <c r="I235" s="262">
        <f t="shared" si="64"/>
        <v>0</v>
      </c>
      <c r="J235" s="262">
        <f t="shared" si="64"/>
        <v>0</v>
      </c>
      <c r="K235" s="262">
        <f t="shared" si="64"/>
        <v>0</v>
      </c>
      <c r="L235" s="262">
        <f t="shared" si="64"/>
        <v>0</v>
      </c>
      <c r="M235" s="262">
        <f t="shared" si="64"/>
        <v>0</v>
      </c>
      <c r="N235" s="262">
        <f t="shared" si="64"/>
        <v>0</v>
      </c>
      <c r="O235" s="262">
        <f t="shared" si="64"/>
        <v>0</v>
      </c>
      <c r="P235" s="262">
        <f t="shared" si="64"/>
        <v>0</v>
      </c>
      <c r="Q235" s="262">
        <f t="shared" si="64"/>
        <v>0</v>
      </c>
      <c r="R235" s="262">
        <f t="shared" si="64"/>
        <v>314631.12173957535</v>
      </c>
      <c r="S235" s="262">
        <f t="shared" si="64"/>
        <v>319655.23116226314</v>
      </c>
      <c r="T235" s="262">
        <f t="shared" si="64"/>
        <v>324759.56683641521</v>
      </c>
      <c r="U235" s="262">
        <f t="shared" si="64"/>
        <v>329945.40983512957</v>
      </c>
      <c r="V235" s="262">
        <f t="shared" si="64"/>
        <v>335214.06168800429</v>
      </c>
      <c r="W235" s="262">
        <f t="shared" si="64"/>
        <v>340566.84470779134</v>
      </c>
      <c r="X235" s="262">
        <f t="shared" si="64"/>
        <v>346005.1023222676</v>
      </c>
      <c r="Y235" s="262">
        <f t="shared" si="64"/>
        <v>351530.19941140502</v>
      </c>
      <c r="Z235" s="262">
        <f t="shared" si="64"/>
        <v>357143.52264992439</v>
      </c>
      <c r="AA235" s="262">
        <f t="shared" si="64"/>
        <v>362846.48085531959</v>
      </c>
      <c r="AB235" s="262">
        <f t="shared" si="64"/>
        <v>368640.50534143904</v>
      </c>
      <c r="AC235" s="262">
        <f t="shared" si="64"/>
        <v>374527.0502777131</v>
      </c>
      <c r="AD235" s="262">
        <f t="shared" si="64"/>
        <v>380507.59305411775</v>
      </c>
      <c r="AE235" s="262">
        <f t="shared" si="64"/>
        <v>386583.63465196645</v>
      </c>
    </row>
    <row r="236" spans="1:31">
      <c r="A236" s="100"/>
      <c r="E236" s="67"/>
    </row>
    <row r="237" spans="1:31" ht="15.75">
      <c r="A237" s="169" t="s">
        <v>240</v>
      </c>
      <c r="B237" s="88"/>
      <c r="C237" s="88"/>
      <c r="D237" s="88"/>
      <c r="E237" s="165"/>
    </row>
    <row r="238" spans="1:31">
      <c r="A238" s="29"/>
      <c r="B238" s="4"/>
      <c r="C238" s="253" t="s">
        <v>0</v>
      </c>
      <c r="D238" s="4"/>
      <c r="G238" s="26"/>
      <c r="H238" s="54"/>
      <c r="I238" s="54"/>
      <c r="J238" s="54"/>
      <c r="K238" s="54"/>
      <c r="L238" s="54"/>
      <c r="M238" s="54"/>
      <c r="N238" s="54"/>
      <c r="O238" s="54"/>
      <c r="P238" s="54"/>
      <c r="Q238" s="54"/>
      <c r="R238" s="54"/>
      <c r="S238" s="54"/>
      <c r="T238" s="54"/>
      <c r="U238" s="54"/>
      <c r="V238" s="54"/>
      <c r="W238" s="54"/>
      <c r="X238" s="54"/>
      <c r="Y238" s="54"/>
      <c r="Z238" s="54"/>
      <c r="AA238" s="54"/>
      <c r="AB238" s="54"/>
      <c r="AC238" s="54"/>
      <c r="AD238" s="54"/>
      <c r="AE238" s="54"/>
    </row>
    <row r="239" spans="1:31">
      <c r="A239" s="97" t="str">
        <f>A221</f>
        <v>Kay County Bridge Raises</v>
      </c>
      <c r="B239" s="89"/>
      <c r="C239" s="38" t="s">
        <v>209</v>
      </c>
      <c r="G239" s="26"/>
      <c r="H239" s="54"/>
      <c r="I239" s="54"/>
      <c r="J239" s="54"/>
      <c r="K239" s="54"/>
      <c r="L239" s="54"/>
      <c r="M239" s="54"/>
      <c r="N239" s="54"/>
      <c r="O239" s="54"/>
      <c r="P239" s="54"/>
      <c r="Q239" s="54"/>
      <c r="R239" s="54"/>
      <c r="S239" s="54"/>
      <c r="T239" s="54"/>
      <c r="U239" s="54"/>
      <c r="V239" s="54"/>
      <c r="W239" s="54"/>
      <c r="X239" s="54"/>
      <c r="Y239" s="54"/>
      <c r="Z239" s="54"/>
      <c r="AA239" s="54"/>
      <c r="AB239" s="54"/>
      <c r="AC239" s="54"/>
      <c r="AD239" s="54"/>
      <c r="AE239" s="54"/>
    </row>
    <row r="240" spans="1:31">
      <c r="A240" s="98">
        <f>A222</f>
        <v>14155</v>
      </c>
      <c r="B240" s="28" t="str">
        <f>B222</f>
        <v>Indian Road over I-35</v>
      </c>
      <c r="C240" s="224">
        <f t="shared" ref="C240:C247" si="65">ROUND(SUM(G240:AE240),0)</f>
        <v>246115</v>
      </c>
      <c r="D240" s="28"/>
      <c r="E240" s="39"/>
      <c r="F240" s="83" t="s">
        <v>209</v>
      </c>
      <c r="G240" s="164">
        <f>SUM(G127,G145,G204,G222)</f>
        <v>0</v>
      </c>
      <c r="H240" s="164">
        <f t="shared" ref="H240:AE247" si="66">SUM(H127,H145,H204,H222)</f>
        <v>0</v>
      </c>
      <c r="I240" s="164">
        <f t="shared" si="66"/>
        <v>0</v>
      </c>
      <c r="J240" s="164">
        <f t="shared" si="66"/>
        <v>0</v>
      </c>
      <c r="K240" s="259">
        <f>SUM(K127,K145,K204,K222)</f>
        <v>0</v>
      </c>
      <c r="L240" s="164">
        <f t="shared" si="66"/>
        <v>0</v>
      </c>
      <c r="M240" s="164">
        <f t="shared" si="66"/>
        <v>21.994334216477231</v>
      </c>
      <c r="N240" s="164">
        <f t="shared" si="66"/>
        <v>22.345545314641296</v>
      </c>
      <c r="O240" s="164">
        <f t="shared" si="66"/>
        <v>22.702364640554361</v>
      </c>
      <c r="P240" s="164">
        <f t="shared" si="66"/>
        <v>23.064881747817239</v>
      </c>
      <c r="Q240" s="164">
        <f t="shared" si="66"/>
        <v>23.433187620045299</v>
      </c>
      <c r="R240" s="164">
        <f t="shared" si="66"/>
        <v>242537.62969210284</v>
      </c>
      <c r="S240" s="164">
        <f t="shared" si="66"/>
        <v>241.8753688130505</v>
      </c>
      <c r="T240" s="164">
        <f t="shared" si="66"/>
        <v>245.73769594982878</v>
      </c>
      <c r="U240" s="164">
        <f t="shared" si="66"/>
        <v>249.66169770434377</v>
      </c>
      <c r="V240" s="164">
        <f t="shared" si="66"/>
        <v>253.64835891250885</v>
      </c>
      <c r="W240" s="164">
        <f t="shared" si="66"/>
        <v>257.69868013634641</v>
      </c>
      <c r="X240" s="164">
        <f t="shared" si="66"/>
        <v>261.81367791510684</v>
      </c>
      <c r="Y240" s="164">
        <f t="shared" si="66"/>
        <v>265.99438502039624</v>
      </c>
      <c r="Z240" s="164">
        <f t="shared" si="66"/>
        <v>270.24185071537971</v>
      </c>
      <c r="AA240" s="164">
        <f t="shared" si="66"/>
        <v>274.55714101812208</v>
      </c>
      <c r="AB240" s="164">
        <f t="shared" si="66"/>
        <v>278.94133896913451</v>
      </c>
      <c r="AC240" s="164">
        <f t="shared" si="66"/>
        <v>283.39554490319324</v>
      </c>
      <c r="AD240" s="164">
        <f t="shared" si="66"/>
        <v>287.92087672549906</v>
      </c>
      <c r="AE240" s="164">
        <f t="shared" si="66"/>
        <v>292.51847019224601</v>
      </c>
    </row>
    <row r="241" spans="1:31">
      <c r="A241" s="98">
        <f t="shared" ref="A241:B241" si="67">A223</f>
        <v>14429</v>
      </c>
      <c r="B241" s="28" t="str">
        <f t="shared" si="67"/>
        <v>North Avenue over I-35</v>
      </c>
      <c r="C241" s="224">
        <f t="shared" si="65"/>
        <v>439262</v>
      </c>
      <c r="D241" s="28"/>
      <c r="E241" s="39"/>
      <c r="F241" s="83" t="s">
        <v>209</v>
      </c>
      <c r="G241" s="164">
        <f t="shared" ref="G241:V247" si="68">SUM(G128,G146,G205,G223)</f>
        <v>0</v>
      </c>
      <c r="H241" s="164">
        <f t="shared" si="68"/>
        <v>0</v>
      </c>
      <c r="I241" s="164">
        <f t="shared" si="68"/>
        <v>0</v>
      </c>
      <c r="J241" s="164">
        <f t="shared" si="68"/>
        <v>0</v>
      </c>
      <c r="K241" s="259">
        <f t="shared" si="68"/>
        <v>0</v>
      </c>
      <c r="L241" s="164">
        <f t="shared" si="68"/>
        <v>0</v>
      </c>
      <c r="M241" s="164">
        <f t="shared" si="68"/>
        <v>7.6980169757670316</v>
      </c>
      <c r="N241" s="164">
        <f t="shared" si="68"/>
        <v>7.8209408601244537</v>
      </c>
      <c r="O241" s="164">
        <f t="shared" si="68"/>
        <v>7.9458276241940267</v>
      </c>
      <c r="P241" s="164">
        <f t="shared" si="68"/>
        <v>8.0727086117360329</v>
      </c>
      <c r="Q241" s="164">
        <f t="shared" si="68"/>
        <v>8.2016156670158544</v>
      </c>
      <c r="R241" s="164">
        <f t="shared" si="68"/>
        <v>437490.26921516622</v>
      </c>
      <c r="S241" s="164">
        <f t="shared" si="68"/>
        <v>120.93768440652522</v>
      </c>
      <c r="T241" s="164">
        <f t="shared" si="68"/>
        <v>122.86884797491436</v>
      </c>
      <c r="U241" s="164">
        <f t="shared" si="68"/>
        <v>124.83084885217187</v>
      </c>
      <c r="V241" s="164">
        <f t="shared" si="68"/>
        <v>126.82417945625443</v>
      </c>
      <c r="W241" s="164">
        <f t="shared" si="66"/>
        <v>128.84934006817321</v>
      </c>
      <c r="X241" s="164">
        <f t="shared" si="66"/>
        <v>130.90683895755339</v>
      </c>
      <c r="Y241" s="164">
        <f t="shared" si="66"/>
        <v>132.99719251019812</v>
      </c>
      <c r="Z241" s="164">
        <f t="shared" si="66"/>
        <v>135.12092535768986</v>
      </c>
      <c r="AA241" s="164">
        <f t="shared" si="66"/>
        <v>137.27857050906104</v>
      </c>
      <c r="AB241" s="164">
        <f t="shared" si="66"/>
        <v>139.47066948456725</v>
      </c>
      <c r="AC241" s="164">
        <f t="shared" si="66"/>
        <v>141.69777245159662</v>
      </c>
      <c r="AD241" s="164">
        <f t="shared" si="66"/>
        <v>143.96043836274953</v>
      </c>
      <c r="AE241" s="164">
        <f t="shared" si="66"/>
        <v>146.25923509612298</v>
      </c>
    </row>
    <row r="242" spans="1:31">
      <c r="A242" s="98">
        <f t="shared" ref="A242:B242" si="69">A224</f>
        <v>14435</v>
      </c>
      <c r="B242" s="28" t="str">
        <f t="shared" si="69"/>
        <v>Highland Avenue over I-35</v>
      </c>
      <c r="C242" s="224">
        <f t="shared" si="65"/>
        <v>446110</v>
      </c>
      <c r="D242" s="28"/>
      <c r="E242" s="39"/>
      <c r="F242" s="83" t="s">
        <v>209</v>
      </c>
      <c r="G242" s="164">
        <f t="shared" si="68"/>
        <v>0</v>
      </c>
      <c r="H242" s="164">
        <f t="shared" si="66"/>
        <v>0</v>
      </c>
      <c r="I242" s="164">
        <f t="shared" si="66"/>
        <v>0</v>
      </c>
      <c r="J242" s="164">
        <f t="shared" si="66"/>
        <v>0</v>
      </c>
      <c r="K242" s="259">
        <f t="shared" si="66"/>
        <v>0</v>
      </c>
      <c r="L242" s="164">
        <f t="shared" si="66"/>
        <v>0</v>
      </c>
      <c r="M242" s="164">
        <f t="shared" si="66"/>
        <v>21.994334216477231</v>
      </c>
      <c r="N242" s="164">
        <f t="shared" si="66"/>
        <v>22.345545314641296</v>
      </c>
      <c r="O242" s="164">
        <f t="shared" si="66"/>
        <v>22.702364640554361</v>
      </c>
      <c r="P242" s="164">
        <f t="shared" si="66"/>
        <v>23.064881747817235</v>
      </c>
      <c r="Q242" s="164">
        <f t="shared" si="66"/>
        <v>23.433187620045295</v>
      </c>
      <c r="R242" s="164">
        <f t="shared" si="66"/>
        <v>442186.2738734993</v>
      </c>
      <c r="S242" s="164">
        <f t="shared" si="66"/>
        <v>266.06290569435549</v>
      </c>
      <c r="T242" s="164">
        <f t="shared" si="66"/>
        <v>270.3114655448116</v>
      </c>
      <c r="U242" s="164">
        <f t="shared" si="66"/>
        <v>274.62786747477816</v>
      </c>
      <c r="V242" s="164">
        <f t="shared" si="66"/>
        <v>279.01319480375969</v>
      </c>
      <c r="W242" s="164">
        <f t="shared" si="66"/>
        <v>283.46854814998107</v>
      </c>
      <c r="X242" s="164">
        <f t="shared" si="66"/>
        <v>287.99504570661747</v>
      </c>
      <c r="Y242" s="164">
        <f t="shared" si="66"/>
        <v>292.59382352243586</v>
      </c>
      <c r="Z242" s="164">
        <f t="shared" si="66"/>
        <v>297.26603578691771</v>
      </c>
      <c r="AA242" s="164">
        <f t="shared" si="66"/>
        <v>302.01285511993433</v>
      </c>
      <c r="AB242" s="164">
        <f t="shared" si="66"/>
        <v>306.83547286604795</v>
      </c>
      <c r="AC242" s="164">
        <f t="shared" si="66"/>
        <v>311.7350993935126</v>
      </c>
      <c r="AD242" s="164">
        <f t="shared" si="66"/>
        <v>316.71296439804894</v>
      </c>
      <c r="AE242" s="164">
        <f t="shared" si="66"/>
        <v>321.77031721147057</v>
      </c>
    </row>
    <row r="243" spans="1:31">
      <c r="A243" s="98">
        <f t="shared" ref="A243:B243" si="70">A225</f>
        <v>14437</v>
      </c>
      <c r="B243" s="28" t="str">
        <f t="shared" si="70"/>
        <v>Hartford Avenue over I-35</v>
      </c>
      <c r="C243" s="224">
        <f t="shared" si="65"/>
        <v>445683</v>
      </c>
      <c r="D243" s="28"/>
      <c r="E243" s="39"/>
      <c r="F243" s="83" t="s">
        <v>209</v>
      </c>
      <c r="G243" s="164">
        <f t="shared" si="68"/>
        <v>0</v>
      </c>
      <c r="H243" s="164">
        <f t="shared" si="66"/>
        <v>0</v>
      </c>
      <c r="I243" s="164">
        <f t="shared" si="66"/>
        <v>0</v>
      </c>
      <c r="J243" s="164">
        <f t="shared" si="66"/>
        <v>0</v>
      </c>
      <c r="K243" s="259">
        <f t="shared" si="66"/>
        <v>0</v>
      </c>
      <c r="L243" s="164">
        <f t="shared" si="66"/>
        <v>0</v>
      </c>
      <c r="M243" s="164">
        <f t="shared" si="66"/>
        <v>10.997167108238616</v>
      </c>
      <c r="N243" s="164">
        <f t="shared" si="66"/>
        <v>11.172772657320648</v>
      </c>
      <c r="O243" s="164">
        <f t="shared" si="66"/>
        <v>11.35118232027718</v>
      </c>
      <c r="P243" s="164">
        <f t="shared" si="66"/>
        <v>11.532440873908619</v>
      </c>
      <c r="Q243" s="164">
        <f t="shared" si="66"/>
        <v>11.716593810022649</v>
      </c>
      <c r="R243" s="164">
        <f t="shared" si="66"/>
        <v>442162.46649880556</v>
      </c>
      <c r="S243" s="164">
        <f t="shared" si="66"/>
        <v>241.87536881305047</v>
      </c>
      <c r="T243" s="164">
        <f t="shared" si="66"/>
        <v>245.73769594982875</v>
      </c>
      <c r="U243" s="164">
        <f t="shared" si="66"/>
        <v>249.66169770434379</v>
      </c>
      <c r="V243" s="164">
        <f t="shared" si="66"/>
        <v>253.64835891250883</v>
      </c>
      <c r="W243" s="164">
        <f t="shared" si="66"/>
        <v>257.69868013634641</v>
      </c>
      <c r="X243" s="164">
        <f t="shared" si="66"/>
        <v>261.81367791510678</v>
      </c>
      <c r="Y243" s="164">
        <f t="shared" si="66"/>
        <v>265.99438502039624</v>
      </c>
      <c r="Z243" s="164">
        <f t="shared" si="66"/>
        <v>270.24185071537971</v>
      </c>
      <c r="AA243" s="164">
        <f t="shared" si="66"/>
        <v>274.55714101812208</v>
      </c>
      <c r="AB243" s="164">
        <f t="shared" si="66"/>
        <v>278.94133896913451</v>
      </c>
      <c r="AC243" s="164">
        <f t="shared" si="66"/>
        <v>283.39554490319324</v>
      </c>
      <c r="AD243" s="164">
        <f t="shared" si="66"/>
        <v>287.92087672549906</v>
      </c>
      <c r="AE243" s="164">
        <f t="shared" si="66"/>
        <v>292.51847019224596</v>
      </c>
    </row>
    <row r="244" spans="1:31">
      <c r="A244" s="98">
        <f t="shared" ref="A244:B244" si="71">A226</f>
        <v>15145</v>
      </c>
      <c r="B244" s="28" t="str">
        <f t="shared" si="71"/>
        <v>Coleman Road over I-35</v>
      </c>
      <c r="C244" s="224">
        <f t="shared" si="65"/>
        <v>437119</v>
      </c>
      <c r="D244" s="28"/>
      <c r="E244" s="39"/>
      <c r="F244" s="83" t="s">
        <v>209</v>
      </c>
      <c r="G244" s="164">
        <f t="shared" si="68"/>
        <v>0</v>
      </c>
      <c r="H244" s="164">
        <f t="shared" si="66"/>
        <v>0</v>
      </c>
      <c r="I244" s="164">
        <f t="shared" si="66"/>
        <v>0</v>
      </c>
      <c r="J244" s="164">
        <f t="shared" si="66"/>
        <v>0</v>
      </c>
      <c r="K244" s="259">
        <f t="shared" si="66"/>
        <v>0</v>
      </c>
      <c r="L244" s="164">
        <f t="shared" si="66"/>
        <v>0</v>
      </c>
      <c r="M244" s="164">
        <f t="shared" si="66"/>
        <v>7.6980169757670316</v>
      </c>
      <c r="N244" s="164">
        <f t="shared" si="66"/>
        <v>7.8209408601244537</v>
      </c>
      <c r="O244" s="164">
        <f t="shared" si="66"/>
        <v>7.9458276241940267</v>
      </c>
      <c r="P244" s="164">
        <f t="shared" si="66"/>
        <v>8.0727086117360329</v>
      </c>
      <c r="Q244" s="164">
        <f t="shared" si="66"/>
        <v>8.2016156670158544</v>
      </c>
      <c r="R244" s="164">
        <f t="shared" si="66"/>
        <v>435347.60549273301</v>
      </c>
      <c r="S244" s="164">
        <f t="shared" si="66"/>
        <v>120.93768440652522</v>
      </c>
      <c r="T244" s="164">
        <f t="shared" si="66"/>
        <v>122.86884797491436</v>
      </c>
      <c r="U244" s="164">
        <f t="shared" si="66"/>
        <v>124.83084885217187</v>
      </c>
      <c r="V244" s="164">
        <f t="shared" si="66"/>
        <v>126.82417945625443</v>
      </c>
      <c r="W244" s="164">
        <f t="shared" si="66"/>
        <v>128.84934006817321</v>
      </c>
      <c r="X244" s="164">
        <f t="shared" si="66"/>
        <v>130.90683895755339</v>
      </c>
      <c r="Y244" s="164">
        <f t="shared" si="66"/>
        <v>132.99719251019812</v>
      </c>
      <c r="Z244" s="164">
        <f t="shared" si="66"/>
        <v>135.12092535768986</v>
      </c>
      <c r="AA244" s="164">
        <f t="shared" si="66"/>
        <v>137.27857050906104</v>
      </c>
      <c r="AB244" s="164">
        <f t="shared" si="66"/>
        <v>139.47066948456725</v>
      </c>
      <c r="AC244" s="164">
        <f t="shared" si="66"/>
        <v>141.69777245159662</v>
      </c>
      <c r="AD244" s="164">
        <f t="shared" si="66"/>
        <v>143.96043836274953</v>
      </c>
      <c r="AE244" s="164">
        <f t="shared" si="66"/>
        <v>146.25923509612298</v>
      </c>
    </row>
    <row r="245" spans="1:31">
      <c r="A245" s="98">
        <f t="shared" ref="A245:B245" si="72">A227</f>
        <v>15146</v>
      </c>
      <c r="B245" s="28" t="str">
        <f t="shared" si="72"/>
        <v>Chrysler Avenue over I-35</v>
      </c>
      <c r="C245" s="224">
        <f t="shared" si="65"/>
        <v>439010</v>
      </c>
      <c r="D245" s="28"/>
      <c r="E245" s="39"/>
      <c r="F245" s="83" t="s">
        <v>209</v>
      </c>
      <c r="G245" s="164">
        <f t="shared" si="68"/>
        <v>0</v>
      </c>
      <c r="H245" s="164">
        <f t="shared" si="66"/>
        <v>0</v>
      </c>
      <c r="I245" s="164">
        <f t="shared" si="66"/>
        <v>0</v>
      </c>
      <c r="J245" s="164">
        <f t="shared" si="66"/>
        <v>0</v>
      </c>
      <c r="K245" s="259">
        <f t="shared" si="66"/>
        <v>0</v>
      </c>
      <c r="L245" s="164">
        <f t="shared" si="66"/>
        <v>0</v>
      </c>
      <c r="M245" s="164">
        <f t="shared" si="66"/>
        <v>15.396033951534063</v>
      </c>
      <c r="N245" s="164">
        <f t="shared" si="66"/>
        <v>15.641881720248907</v>
      </c>
      <c r="O245" s="164">
        <f t="shared" si="66"/>
        <v>15.891655248388053</v>
      </c>
      <c r="P245" s="164">
        <f t="shared" si="66"/>
        <v>16.145417223472066</v>
      </c>
      <c r="Q245" s="164">
        <f t="shared" si="66"/>
        <v>16.403231334031709</v>
      </c>
      <c r="R245" s="164">
        <f t="shared" si="66"/>
        <v>435466.6423662015</v>
      </c>
      <c r="S245" s="164">
        <f t="shared" si="66"/>
        <v>241.87536881305044</v>
      </c>
      <c r="T245" s="164">
        <f t="shared" si="66"/>
        <v>245.73769594982872</v>
      </c>
      <c r="U245" s="164">
        <f t="shared" si="66"/>
        <v>249.66169770434374</v>
      </c>
      <c r="V245" s="164">
        <f t="shared" si="66"/>
        <v>253.64835891250885</v>
      </c>
      <c r="W245" s="164">
        <f t="shared" si="66"/>
        <v>257.69868013634641</v>
      </c>
      <c r="X245" s="164">
        <f t="shared" si="66"/>
        <v>261.81367791510678</v>
      </c>
      <c r="Y245" s="164">
        <f t="shared" si="66"/>
        <v>265.99438502039624</v>
      </c>
      <c r="Z245" s="164">
        <f t="shared" si="66"/>
        <v>270.24185071537971</v>
      </c>
      <c r="AA245" s="164">
        <f t="shared" si="66"/>
        <v>274.55714101812208</v>
      </c>
      <c r="AB245" s="164">
        <f t="shared" si="66"/>
        <v>278.94133896913451</v>
      </c>
      <c r="AC245" s="164">
        <f t="shared" si="66"/>
        <v>283.39554490319324</v>
      </c>
      <c r="AD245" s="164">
        <f t="shared" si="66"/>
        <v>287.92087672549906</v>
      </c>
      <c r="AE245" s="164">
        <f t="shared" si="66"/>
        <v>292.51847019224596</v>
      </c>
    </row>
    <row r="246" spans="1:31">
      <c r="A246" s="98">
        <f t="shared" ref="A246:B246" si="73">A228</f>
        <v>15147</v>
      </c>
      <c r="B246" s="28" t="str">
        <f t="shared" si="73"/>
        <v>Ferguson Avenue over I-35</v>
      </c>
      <c r="C246" s="224">
        <f t="shared" si="65"/>
        <v>439414</v>
      </c>
      <c r="D246" s="28"/>
      <c r="E246" s="39"/>
      <c r="F246" s="83" t="s">
        <v>209</v>
      </c>
      <c r="G246" s="164">
        <f t="shared" si="68"/>
        <v>0</v>
      </c>
      <c r="H246" s="164">
        <f t="shared" si="66"/>
        <v>0</v>
      </c>
      <c r="I246" s="164">
        <f t="shared" si="66"/>
        <v>0</v>
      </c>
      <c r="J246" s="164">
        <f t="shared" si="66"/>
        <v>0</v>
      </c>
      <c r="K246" s="259">
        <f t="shared" si="66"/>
        <v>0</v>
      </c>
      <c r="L246" s="164">
        <f t="shared" si="66"/>
        <v>0</v>
      </c>
      <c r="M246" s="164">
        <f t="shared" si="66"/>
        <v>21.994334216477231</v>
      </c>
      <c r="N246" s="164">
        <f t="shared" si="66"/>
        <v>22.345545314641296</v>
      </c>
      <c r="O246" s="164">
        <f t="shared" si="66"/>
        <v>22.702364640554361</v>
      </c>
      <c r="P246" s="164">
        <f t="shared" si="66"/>
        <v>23.064881747817235</v>
      </c>
      <c r="Q246" s="164">
        <f t="shared" si="66"/>
        <v>23.433187620045295</v>
      </c>
      <c r="R246" s="164">
        <f t="shared" si="66"/>
        <v>435490.44974089524</v>
      </c>
      <c r="S246" s="164">
        <f t="shared" si="66"/>
        <v>266.06290569435549</v>
      </c>
      <c r="T246" s="164">
        <f t="shared" si="66"/>
        <v>270.3114655448116</v>
      </c>
      <c r="U246" s="164">
        <f t="shared" si="66"/>
        <v>274.62786747477816</v>
      </c>
      <c r="V246" s="164">
        <f t="shared" si="66"/>
        <v>279.01319480375969</v>
      </c>
      <c r="W246" s="164">
        <f t="shared" si="66"/>
        <v>283.46854814998107</v>
      </c>
      <c r="X246" s="164">
        <f t="shared" si="66"/>
        <v>287.99504570661747</v>
      </c>
      <c r="Y246" s="164">
        <f t="shared" si="66"/>
        <v>292.59382352243586</v>
      </c>
      <c r="Z246" s="164">
        <f t="shared" si="66"/>
        <v>297.26603578691771</v>
      </c>
      <c r="AA246" s="164">
        <f t="shared" si="66"/>
        <v>302.01285511993433</v>
      </c>
      <c r="AB246" s="164">
        <f t="shared" si="66"/>
        <v>306.83547286604795</v>
      </c>
      <c r="AC246" s="164">
        <f t="shared" si="66"/>
        <v>311.7350993935126</v>
      </c>
      <c r="AD246" s="164">
        <f t="shared" si="66"/>
        <v>316.71296439804894</v>
      </c>
      <c r="AE246" s="164">
        <f t="shared" si="66"/>
        <v>321.77031721147057</v>
      </c>
    </row>
    <row r="247" spans="1:31">
      <c r="A247" s="98">
        <f t="shared" ref="A247:B247" si="74">A229</f>
        <v>15149</v>
      </c>
      <c r="B247" s="28" t="str">
        <f t="shared" si="74"/>
        <v>Adobe Road over I-35</v>
      </c>
      <c r="C247" s="224">
        <f t="shared" si="65"/>
        <v>253699</v>
      </c>
      <c r="D247" s="28"/>
      <c r="E247" s="39"/>
      <c r="F247" s="83" t="s">
        <v>209</v>
      </c>
      <c r="G247" s="164">
        <f t="shared" si="68"/>
        <v>0</v>
      </c>
      <c r="H247" s="164">
        <f t="shared" si="66"/>
        <v>0</v>
      </c>
      <c r="I247" s="164">
        <f t="shared" si="66"/>
        <v>0</v>
      </c>
      <c r="J247" s="164">
        <f t="shared" si="66"/>
        <v>0</v>
      </c>
      <c r="K247" s="259">
        <f t="shared" si="66"/>
        <v>0</v>
      </c>
      <c r="L247" s="164">
        <f t="shared" si="66"/>
        <v>0</v>
      </c>
      <c r="M247" s="164">
        <f t="shared" si="66"/>
        <v>16.495750662357921</v>
      </c>
      <c r="N247" s="164">
        <f t="shared" si="66"/>
        <v>16.759158985980971</v>
      </c>
      <c r="O247" s="164">
        <f t="shared" si="66"/>
        <v>17.02677348041577</v>
      </c>
      <c r="P247" s="164">
        <f t="shared" si="66"/>
        <v>17.298661310862926</v>
      </c>
      <c r="Q247" s="164">
        <f t="shared" si="66"/>
        <v>17.574890715033973</v>
      </c>
      <c r="R247" s="164">
        <f t="shared" si="66"/>
        <v>251882.02425938152</v>
      </c>
      <c r="S247" s="164">
        <f t="shared" si="66"/>
        <v>120.93768440652522</v>
      </c>
      <c r="T247" s="164">
        <f t="shared" si="66"/>
        <v>122.86884797491436</v>
      </c>
      <c r="U247" s="164">
        <f t="shared" si="66"/>
        <v>124.83084885217187</v>
      </c>
      <c r="V247" s="164">
        <f t="shared" si="66"/>
        <v>126.82417945625441</v>
      </c>
      <c r="W247" s="164">
        <f t="shared" si="66"/>
        <v>128.84934006817321</v>
      </c>
      <c r="X247" s="164">
        <f t="shared" si="66"/>
        <v>130.90683895755336</v>
      </c>
      <c r="Y247" s="164">
        <f t="shared" si="66"/>
        <v>132.99719251019812</v>
      </c>
      <c r="Z247" s="164">
        <f t="shared" si="66"/>
        <v>135.12092535768986</v>
      </c>
      <c r="AA247" s="164">
        <f t="shared" si="66"/>
        <v>137.27857050906104</v>
      </c>
      <c r="AB247" s="164">
        <f t="shared" si="66"/>
        <v>139.47066948456725</v>
      </c>
      <c r="AC247" s="164">
        <f t="shared" si="66"/>
        <v>141.69777245159662</v>
      </c>
      <c r="AD247" s="164">
        <f t="shared" si="66"/>
        <v>143.96043836274953</v>
      </c>
      <c r="AE247" s="164">
        <f t="shared" si="66"/>
        <v>146.25923509612295</v>
      </c>
    </row>
    <row r="248" spans="1:31">
      <c r="A248" s="99" t="s">
        <v>185</v>
      </c>
      <c r="B248" s="28"/>
      <c r="C248" s="239">
        <f>SUM(C240:C247)</f>
        <v>3146412</v>
      </c>
      <c r="F248" s="83" t="s">
        <v>209</v>
      </c>
      <c r="G248" s="95">
        <f>SUM(G240:G247)</f>
        <v>0</v>
      </c>
      <c r="H248" s="95">
        <f t="shared" ref="H248:AE248" si="75">SUM(H240:H247)</f>
        <v>0</v>
      </c>
      <c r="I248" s="95">
        <f t="shared" si="75"/>
        <v>0</v>
      </c>
      <c r="J248" s="95">
        <f t="shared" si="75"/>
        <v>0</v>
      </c>
      <c r="K248" s="95">
        <f t="shared" si="75"/>
        <v>0</v>
      </c>
      <c r="L248" s="95">
        <f t="shared" si="75"/>
        <v>0</v>
      </c>
      <c r="M248" s="95">
        <f t="shared" si="75"/>
        <v>124.26798832309635</v>
      </c>
      <c r="N248" s="95">
        <f t="shared" si="75"/>
        <v>126.25233102772333</v>
      </c>
      <c r="O248" s="95">
        <f t="shared" si="75"/>
        <v>128.26836021913215</v>
      </c>
      <c r="P248" s="95">
        <f t="shared" si="75"/>
        <v>130.3165818751674</v>
      </c>
      <c r="Q248" s="95">
        <f t="shared" si="75"/>
        <v>132.39751005325593</v>
      </c>
      <c r="R248" s="95">
        <f t="shared" si="75"/>
        <v>3122563.3611387853</v>
      </c>
      <c r="S248" s="95">
        <f t="shared" si="75"/>
        <v>1620.5649710474383</v>
      </c>
      <c r="T248" s="95">
        <f t="shared" si="75"/>
        <v>1646.4425628638528</v>
      </c>
      <c r="U248" s="95">
        <f t="shared" si="75"/>
        <v>1672.7333746191032</v>
      </c>
      <c r="V248" s="95">
        <f t="shared" si="75"/>
        <v>1699.4440047138091</v>
      </c>
      <c r="W248" s="95">
        <f t="shared" si="75"/>
        <v>1726.5811569135208</v>
      </c>
      <c r="X248" s="95">
        <f t="shared" si="75"/>
        <v>1754.1516420312157</v>
      </c>
      <c r="Y248" s="95">
        <f t="shared" si="75"/>
        <v>1782.1623796366548</v>
      </c>
      <c r="Z248" s="95">
        <f t="shared" si="75"/>
        <v>1810.6203997930443</v>
      </c>
      <c r="AA248" s="95">
        <f t="shared" si="75"/>
        <v>1839.5328448214179</v>
      </c>
      <c r="AB248" s="95">
        <f t="shared" si="75"/>
        <v>1868.906971093201</v>
      </c>
      <c r="AC248" s="95">
        <f t="shared" si="75"/>
        <v>1898.7501508513949</v>
      </c>
      <c r="AD248" s="95">
        <f t="shared" si="75"/>
        <v>1929.0698740608439</v>
      </c>
      <c r="AE248" s="95">
        <f t="shared" si="75"/>
        <v>1959.8737502880479</v>
      </c>
    </row>
    <row r="249" spans="1:31">
      <c r="A249" s="97" t="str">
        <f>A231</f>
        <v>Kay County Bridge Reconstructions</v>
      </c>
      <c r="B249" s="89"/>
      <c r="F249" s="83"/>
      <c r="G249" s="144"/>
      <c r="H249" s="144"/>
      <c r="I249" s="144"/>
      <c r="J249" s="144"/>
      <c r="K249" s="144"/>
      <c r="L249" s="144"/>
      <c r="M249" s="144"/>
      <c r="N249" s="144"/>
      <c r="O249" s="144"/>
      <c r="P249" s="144"/>
      <c r="Q249" s="144"/>
      <c r="R249" s="144"/>
      <c r="S249" s="144"/>
      <c r="T249" s="144"/>
      <c r="U249" s="144"/>
      <c r="V249" s="144"/>
      <c r="W249" s="144"/>
      <c r="X249" s="144"/>
      <c r="Y249" s="144"/>
      <c r="Z249" s="144"/>
      <c r="AA249" s="144"/>
      <c r="AB249" s="144"/>
      <c r="AC249" s="144"/>
      <c r="AD249" s="144"/>
      <c r="AE249" s="144"/>
    </row>
    <row r="250" spans="1:31">
      <c r="A250" s="98">
        <f>'Project Information'!$A$26</f>
        <v>14408</v>
      </c>
      <c r="B250" s="28" t="str">
        <f>'Project Information'!$B$26</f>
        <v>I-35 SB over US 60</v>
      </c>
      <c r="C250" s="224">
        <f>ROUND(SUM(G250:AE250),0)</f>
        <v>2809574</v>
      </c>
      <c r="D250" s="28"/>
      <c r="E250" s="39"/>
      <c r="F250" s="83" t="s">
        <v>209</v>
      </c>
      <c r="G250" s="164">
        <f>SUM(G137,G155,G214,G232)</f>
        <v>0</v>
      </c>
      <c r="H250" s="164">
        <f t="shared" ref="H250:AE250" si="76">SUM(H137,H155,H214,H232)</f>
        <v>0</v>
      </c>
      <c r="I250" s="164">
        <f t="shared" si="76"/>
        <v>0</v>
      </c>
      <c r="J250" s="164">
        <f t="shared" si="76"/>
        <v>0</v>
      </c>
      <c r="K250" s="164">
        <f t="shared" si="76"/>
        <v>0</v>
      </c>
      <c r="L250" s="164">
        <f t="shared" si="76"/>
        <v>0</v>
      </c>
      <c r="M250" s="164">
        <f t="shared" si="76"/>
        <v>9622.5212197087876</v>
      </c>
      <c r="N250" s="164">
        <f t="shared" si="76"/>
        <v>9776.1760751555648</v>
      </c>
      <c r="O250" s="164">
        <f t="shared" si="76"/>
        <v>9932.2845302425321</v>
      </c>
      <c r="P250" s="164">
        <f t="shared" si="76"/>
        <v>10090.88576467004</v>
      </c>
      <c r="Q250" s="164">
        <f t="shared" si="76"/>
        <v>10252.019583769817</v>
      </c>
      <c r="R250" s="164">
        <f t="shared" si="76"/>
        <v>177483.97834155845</v>
      </c>
      <c r="S250" s="164">
        <f t="shared" si="76"/>
        <v>180318.08745012913</v>
      </c>
      <c r="T250" s="164">
        <f t="shared" si="76"/>
        <v>183197.45233059733</v>
      </c>
      <c r="U250" s="164">
        <f t="shared" si="76"/>
        <v>186122.79563858826</v>
      </c>
      <c r="V250" s="164">
        <f t="shared" si="76"/>
        <v>189094.85156927534</v>
      </c>
      <c r="W250" s="164">
        <f t="shared" si="76"/>
        <v>192114.36604164625</v>
      </c>
      <c r="X250" s="164">
        <f t="shared" si="76"/>
        <v>195182.09688571209</v>
      </c>
      <c r="Y250" s="164">
        <f t="shared" si="76"/>
        <v>198298.81403270538</v>
      </c>
      <c r="Z250" s="164">
        <f t="shared" si="76"/>
        <v>201465.29970831558</v>
      </c>
      <c r="AA250" s="164">
        <f t="shared" si="76"/>
        <v>204682.34862901</v>
      </c>
      <c r="AB250" s="164">
        <f t="shared" si="76"/>
        <v>207950.76820148976</v>
      </c>
      <c r="AC250" s="164">
        <f t="shared" si="76"/>
        <v>211271.37872533058</v>
      </c>
      <c r="AD250" s="164">
        <f t="shared" si="76"/>
        <v>214645.01359885951</v>
      </c>
      <c r="AE250" s="164">
        <f t="shared" si="76"/>
        <v>218072.51952831933</v>
      </c>
    </row>
    <row r="251" spans="1:31">
      <c r="A251" s="98">
        <f>'Project Information'!$A$27</f>
        <v>14409</v>
      </c>
      <c r="B251" s="28" t="str">
        <f>'Project Information'!$B$27</f>
        <v>I-35 NB over US 60</v>
      </c>
      <c r="C251" s="224">
        <f>ROUND(SUM(G251:AE251),0)</f>
        <v>2809574</v>
      </c>
      <c r="D251" s="28"/>
      <c r="E251" s="39"/>
      <c r="F251" s="83" t="s">
        <v>209</v>
      </c>
      <c r="G251" s="164">
        <f t="shared" ref="G251:AE251" si="77">SUM(G138,G156,G215,G233)</f>
        <v>0</v>
      </c>
      <c r="H251" s="164">
        <f t="shared" si="77"/>
        <v>0</v>
      </c>
      <c r="I251" s="164">
        <f t="shared" si="77"/>
        <v>0</v>
      </c>
      <c r="J251" s="164">
        <f t="shared" si="77"/>
        <v>0</v>
      </c>
      <c r="K251" s="164">
        <f t="shared" si="77"/>
        <v>0</v>
      </c>
      <c r="L251" s="164">
        <f t="shared" si="77"/>
        <v>0</v>
      </c>
      <c r="M251" s="164">
        <f t="shared" si="77"/>
        <v>9622.5212197087876</v>
      </c>
      <c r="N251" s="164">
        <f t="shared" si="77"/>
        <v>9776.1760751555648</v>
      </c>
      <c r="O251" s="164">
        <f t="shared" si="77"/>
        <v>9932.2845302425321</v>
      </c>
      <c r="P251" s="164">
        <f t="shared" si="77"/>
        <v>10090.88576467004</v>
      </c>
      <c r="Q251" s="164">
        <f t="shared" si="77"/>
        <v>10252.019583769817</v>
      </c>
      <c r="R251" s="164">
        <f t="shared" si="77"/>
        <v>177483.97834155845</v>
      </c>
      <c r="S251" s="164">
        <f t="shared" si="77"/>
        <v>180318.08745012913</v>
      </c>
      <c r="T251" s="164">
        <f t="shared" si="77"/>
        <v>183197.45233059733</v>
      </c>
      <c r="U251" s="164">
        <f t="shared" si="77"/>
        <v>186122.79563858826</v>
      </c>
      <c r="V251" s="164">
        <f t="shared" si="77"/>
        <v>189094.85156927534</v>
      </c>
      <c r="W251" s="164">
        <f t="shared" si="77"/>
        <v>192114.36604164625</v>
      </c>
      <c r="X251" s="164">
        <f t="shared" si="77"/>
        <v>195182.09688571209</v>
      </c>
      <c r="Y251" s="164">
        <f t="shared" si="77"/>
        <v>198298.81403270538</v>
      </c>
      <c r="Z251" s="164">
        <f t="shared" si="77"/>
        <v>201465.29970831558</v>
      </c>
      <c r="AA251" s="164">
        <f t="shared" si="77"/>
        <v>204682.34862901</v>
      </c>
      <c r="AB251" s="164">
        <f t="shared" si="77"/>
        <v>207950.76820148976</v>
      </c>
      <c r="AC251" s="164">
        <f t="shared" si="77"/>
        <v>211271.37872533058</v>
      </c>
      <c r="AD251" s="164">
        <f t="shared" si="77"/>
        <v>214645.01359885951</v>
      </c>
      <c r="AE251" s="164">
        <f t="shared" si="77"/>
        <v>218072.51952831933</v>
      </c>
    </row>
    <row r="252" spans="1:31">
      <c r="A252" s="99" t="s">
        <v>185</v>
      </c>
      <c r="B252" s="28"/>
      <c r="C252" s="239">
        <f>SUM(C250:C251)</f>
        <v>5619148</v>
      </c>
      <c r="F252" s="83" t="s">
        <v>209</v>
      </c>
      <c r="G252" s="95">
        <f>SUM(G250:G251)</f>
        <v>0</v>
      </c>
      <c r="H252" s="95">
        <f t="shared" ref="H252:AE252" si="78">SUM(H250:H251)</f>
        <v>0</v>
      </c>
      <c r="I252" s="95">
        <f t="shared" si="78"/>
        <v>0</v>
      </c>
      <c r="J252" s="95">
        <f t="shared" si="78"/>
        <v>0</v>
      </c>
      <c r="K252" s="95">
        <f t="shared" si="78"/>
        <v>0</v>
      </c>
      <c r="L252" s="95">
        <f t="shared" si="78"/>
        <v>0</v>
      </c>
      <c r="M252" s="95">
        <f t="shared" si="78"/>
        <v>19245.042439417575</v>
      </c>
      <c r="N252" s="95">
        <f t="shared" si="78"/>
        <v>19552.35215031113</v>
      </c>
      <c r="O252" s="95">
        <f t="shared" si="78"/>
        <v>19864.569060485064</v>
      </c>
      <c r="P252" s="95">
        <f t="shared" si="78"/>
        <v>20181.77152934008</v>
      </c>
      <c r="Q252" s="95">
        <f t="shared" si="78"/>
        <v>20504.039167539635</v>
      </c>
      <c r="R252" s="95">
        <f t="shared" si="78"/>
        <v>354967.95668311691</v>
      </c>
      <c r="S252" s="95">
        <f t="shared" si="78"/>
        <v>360636.17490025825</v>
      </c>
      <c r="T252" s="95">
        <f t="shared" si="78"/>
        <v>366394.90466119465</v>
      </c>
      <c r="U252" s="95">
        <f t="shared" si="78"/>
        <v>372245.59127717651</v>
      </c>
      <c r="V252" s="95">
        <f t="shared" si="78"/>
        <v>378189.70313855069</v>
      </c>
      <c r="W252" s="95">
        <f t="shared" si="78"/>
        <v>384228.7320832925</v>
      </c>
      <c r="X252" s="95">
        <f t="shared" si="78"/>
        <v>390364.19377142418</v>
      </c>
      <c r="Y252" s="95">
        <f t="shared" si="78"/>
        <v>396597.62806541077</v>
      </c>
      <c r="Z252" s="95">
        <f t="shared" si="78"/>
        <v>402930.59941663116</v>
      </c>
      <c r="AA252" s="95">
        <f t="shared" si="78"/>
        <v>409364.69725801999</v>
      </c>
      <c r="AB252" s="95">
        <f t="shared" si="78"/>
        <v>415901.53640297952</v>
      </c>
      <c r="AC252" s="95">
        <f t="shared" si="78"/>
        <v>422542.75745066116</v>
      </c>
      <c r="AD252" s="95">
        <f t="shared" si="78"/>
        <v>429290.02719771903</v>
      </c>
      <c r="AE252" s="95">
        <f t="shared" si="78"/>
        <v>436145.03905663866</v>
      </c>
    </row>
    <row r="253" spans="1:31">
      <c r="A253" s="100" t="s">
        <v>0</v>
      </c>
      <c r="C253" s="240">
        <f>SUM(C248,C252)</f>
        <v>8765560</v>
      </c>
      <c r="F253" s="83" t="s">
        <v>209</v>
      </c>
      <c r="G253" s="96">
        <f>SUM(G248,G252)</f>
        <v>0</v>
      </c>
      <c r="H253" s="96">
        <f t="shared" ref="H253:AE253" si="79">SUM(H248,H252)</f>
        <v>0</v>
      </c>
      <c r="I253" s="96">
        <f t="shared" si="79"/>
        <v>0</v>
      </c>
      <c r="J253" s="96">
        <f t="shared" si="79"/>
        <v>0</v>
      </c>
      <c r="K253" s="96">
        <f t="shared" si="79"/>
        <v>0</v>
      </c>
      <c r="L253" s="96">
        <f t="shared" si="79"/>
        <v>0</v>
      </c>
      <c r="M253" s="96">
        <f t="shared" si="79"/>
        <v>19369.310427740671</v>
      </c>
      <c r="N253" s="96">
        <f t="shared" si="79"/>
        <v>19678.604481338854</v>
      </c>
      <c r="O253" s="96">
        <f t="shared" si="79"/>
        <v>19992.837420704196</v>
      </c>
      <c r="P253" s="96">
        <f t="shared" si="79"/>
        <v>20312.088111215246</v>
      </c>
      <c r="Q253" s="96">
        <f t="shared" si="79"/>
        <v>20636.43667759289</v>
      </c>
      <c r="R253" s="96">
        <f t="shared" si="79"/>
        <v>3477531.3178219022</v>
      </c>
      <c r="S253" s="96">
        <f t="shared" si="79"/>
        <v>362256.7398713057</v>
      </c>
      <c r="T253" s="96">
        <f t="shared" si="79"/>
        <v>368041.34722405853</v>
      </c>
      <c r="U253" s="96">
        <f t="shared" si="79"/>
        <v>373918.32465179561</v>
      </c>
      <c r="V253" s="96">
        <f t="shared" si="79"/>
        <v>379889.14714326448</v>
      </c>
      <c r="W253" s="96">
        <f t="shared" si="79"/>
        <v>385955.31324020604</v>
      </c>
      <c r="X253" s="96">
        <f t="shared" si="79"/>
        <v>392118.34541345539</v>
      </c>
      <c r="Y253" s="96">
        <f t="shared" si="79"/>
        <v>398379.79044504743</v>
      </c>
      <c r="Z253" s="96">
        <f t="shared" si="79"/>
        <v>404741.21981642419</v>
      </c>
      <c r="AA253" s="96">
        <f t="shared" si="79"/>
        <v>411204.23010284139</v>
      </c>
      <c r="AB253" s="96">
        <f t="shared" si="79"/>
        <v>417770.44337407273</v>
      </c>
      <c r="AC253" s="96">
        <f t="shared" si="79"/>
        <v>424441.50760151254</v>
      </c>
      <c r="AD253" s="96">
        <f t="shared" si="79"/>
        <v>431219.09707177989</v>
      </c>
      <c r="AE253" s="96">
        <f t="shared" si="79"/>
        <v>438104.9128069267</v>
      </c>
    </row>
    <row r="254" spans="1:31">
      <c r="A254" s="100"/>
    </row>
    <row r="255" spans="1:31" ht="15.75">
      <c r="A255" s="169" t="s">
        <v>286</v>
      </c>
      <c r="B255" s="88"/>
      <c r="C255" s="88"/>
    </row>
    <row r="256" spans="1:31">
      <c r="A256" s="29"/>
      <c r="B256" s="4"/>
      <c r="C256" s="281" t="s">
        <v>284</v>
      </c>
      <c r="D256" s="9" t="s">
        <v>285</v>
      </c>
    </row>
    <row r="257" spans="1:3">
      <c r="A257" s="97" t="str">
        <f>A239</f>
        <v>Kay County Bridge Raises</v>
      </c>
      <c r="B257" s="89"/>
      <c r="C257" s="38" t="s">
        <v>287</v>
      </c>
    </row>
    <row r="258" spans="1:3">
      <c r="A258" s="98">
        <f>A240</f>
        <v>14155</v>
      </c>
      <c r="B258" s="28" t="str">
        <f>B240</f>
        <v>Indian Road over I-35</v>
      </c>
      <c r="C258" s="224">
        <f t="shared" ref="C258:C265" si="80">ROUND(SUM(G258:AE258),0)</f>
        <v>0</v>
      </c>
    </row>
    <row r="259" spans="1:3">
      <c r="A259" s="98">
        <f t="shared" ref="A259:B259" si="81">A241</f>
        <v>14429</v>
      </c>
      <c r="B259" s="28" t="str">
        <f t="shared" si="81"/>
        <v>North Avenue over I-35</v>
      </c>
      <c r="C259" s="224">
        <f t="shared" si="80"/>
        <v>0</v>
      </c>
    </row>
    <row r="260" spans="1:3">
      <c r="A260" s="98">
        <f t="shared" ref="A260:B260" si="82">A242</f>
        <v>14435</v>
      </c>
      <c r="B260" s="28" t="str">
        <f t="shared" si="82"/>
        <v>Highland Avenue over I-35</v>
      </c>
      <c r="C260" s="224">
        <f t="shared" si="80"/>
        <v>0</v>
      </c>
    </row>
    <row r="261" spans="1:3">
      <c r="A261" s="98">
        <f t="shared" ref="A261:B261" si="83">A243</f>
        <v>14437</v>
      </c>
      <c r="B261" s="28" t="str">
        <f t="shared" si="83"/>
        <v>Hartford Avenue over I-35</v>
      </c>
      <c r="C261" s="224">
        <f t="shared" si="80"/>
        <v>0</v>
      </c>
    </row>
    <row r="262" spans="1:3">
      <c r="A262" s="98">
        <f t="shared" ref="A262:B262" si="84">A244</f>
        <v>15145</v>
      </c>
      <c r="B262" s="28" t="str">
        <f t="shared" si="84"/>
        <v>Coleman Road over I-35</v>
      </c>
      <c r="C262" s="224">
        <f t="shared" si="80"/>
        <v>0</v>
      </c>
    </row>
    <row r="263" spans="1:3">
      <c r="A263" s="98">
        <f t="shared" ref="A263:B263" si="85">A245</f>
        <v>15146</v>
      </c>
      <c r="B263" s="28" t="str">
        <f t="shared" si="85"/>
        <v>Chrysler Avenue over I-35</v>
      </c>
      <c r="C263" s="224">
        <f t="shared" si="80"/>
        <v>0</v>
      </c>
    </row>
    <row r="264" spans="1:3">
      <c r="A264" s="98">
        <f t="shared" ref="A264:B264" si="86">A246</f>
        <v>15147</v>
      </c>
      <c r="B264" s="28" t="str">
        <f t="shared" si="86"/>
        <v>Ferguson Avenue over I-35</v>
      </c>
      <c r="C264" s="224">
        <f t="shared" si="80"/>
        <v>0</v>
      </c>
    </row>
    <row r="265" spans="1:3">
      <c r="A265" s="98">
        <f t="shared" ref="A265:B265" si="87">A247</f>
        <v>15149</v>
      </c>
      <c r="B265" s="28" t="str">
        <f t="shared" si="87"/>
        <v>Adobe Road over I-35</v>
      </c>
      <c r="C265" s="224">
        <f t="shared" si="80"/>
        <v>0</v>
      </c>
    </row>
    <row r="266" spans="1:3">
      <c r="A266" s="99" t="s">
        <v>185</v>
      </c>
      <c r="B266" s="28"/>
      <c r="C266" s="239"/>
    </row>
    <row r="267" spans="1:3">
      <c r="A267" s="97" t="str">
        <f>A249</f>
        <v>Kay County Bridge Reconstructions</v>
      </c>
      <c r="B267" s="89"/>
    </row>
    <row r="268" spans="1:3">
      <c r="A268" s="98">
        <f>'Project Information'!$A$26</f>
        <v>14408</v>
      </c>
      <c r="B268" s="28" t="str">
        <f>'Project Information'!$B$26</f>
        <v>I-35 SB over US 60</v>
      </c>
      <c r="C268" s="224">
        <f>$C$37+$C$36</f>
        <v>67</v>
      </c>
    </row>
    <row r="269" spans="1:3">
      <c r="A269" s="98">
        <f>'Project Information'!$A$27</f>
        <v>14409</v>
      </c>
      <c r="B269" s="28" t="str">
        <f>'Project Information'!$B$27</f>
        <v>I-35 NB over US 60</v>
      </c>
      <c r="C269" s="224">
        <f>$C$37+$C$36</f>
        <v>67</v>
      </c>
    </row>
    <row r="270" spans="1:3">
      <c r="A270" s="99" t="s">
        <v>185</v>
      </c>
      <c r="B270" s="28"/>
      <c r="C270" s="239"/>
    </row>
    <row r="271" spans="1:3">
      <c r="A271" s="100" t="s">
        <v>0</v>
      </c>
      <c r="C271" s="240"/>
    </row>
  </sheetData>
  <mergeCells count="4">
    <mergeCell ref="C86:D86"/>
    <mergeCell ref="C106:D106"/>
    <mergeCell ref="C163:D163"/>
    <mergeCell ref="C183:D18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BA286"/>
  <sheetViews>
    <sheetView zoomScale="75" zoomScaleNormal="75" workbookViewId="0"/>
  </sheetViews>
  <sheetFormatPr defaultColWidth="9.140625" defaultRowHeight="15"/>
  <cols>
    <col min="1" max="1" width="20.7109375" style="9" customWidth="1"/>
    <col min="2" max="2" width="48.7109375" style="9" customWidth="1"/>
    <col min="3" max="6" width="16.7109375" style="9" customWidth="1"/>
    <col min="7" max="31" width="13.7109375" style="9" customWidth="1"/>
    <col min="32" max="33" width="2.7109375" style="9" customWidth="1"/>
    <col min="34" max="16384" width="9.140625" style="9"/>
  </cols>
  <sheetData>
    <row r="1" spans="1:53" ht="21">
      <c r="A1" s="1" t="s">
        <v>171</v>
      </c>
    </row>
    <row r="2" spans="1:53" ht="18.75">
      <c r="A2" s="181" t="str">
        <f>CONCATENATE("Benefit ",Assumptions!A10,":  ",Assumptions!B10,":  ",Assumptions!C10," resulting from ",Assumptions!D10,IF(ISBLANK(Assumptions!E10),"",CONCATENATE(" associated with ",Assumptions!E10)))</f>
        <v>Benefit 1d:  Transportation System User Effects:  Reduced Emissions Damage resulting from Traffic Detours Avoided associated with Load Reduction/Closure of Bridge</v>
      </c>
    </row>
    <row r="7" spans="1:53" s="13" customFormat="1" ht="18.75" customHeight="1">
      <c r="A7" s="189" t="s">
        <v>117</v>
      </c>
      <c r="B7" s="107"/>
      <c r="C7" s="108"/>
      <c r="D7" s="109"/>
      <c r="E7" s="110"/>
      <c r="F7" s="110"/>
      <c r="G7" s="110"/>
      <c r="AQ7" s="111"/>
    </row>
    <row r="8" spans="1:53" s="13" customFormat="1" ht="15.75" customHeight="1">
      <c r="A8" s="192" t="s">
        <v>87</v>
      </c>
      <c r="B8" s="178"/>
      <c r="C8" s="193"/>
      <c r="D8" s="192"/>
      <c r="E8" s="194"/>
      <c r="F8" s="194"/>
      <c r="G8" s="194"/>
      <c r="AQ8" s="113"/>
    </row>
    <row r="9" spans="1:53" s="13" customFormat="1" ht="15" customHeight="1">
      <c r="A9" s="34" t="s">
        <v>118</v>
      </c>
      <c r="C9" s="112"/>
      <c r="D9" s="114">
        <v>0.89</v>
      </c>
      <c r="E9" s="115" t="s">
        <v>119</v>
      </c>
      <c r="F9" s="115"/>
      <c r="G9" s="115"/>
      <c r="BA9" s="51" t="s">
        <v>120</v>
      </c>
    </row>
    <row r="10" spans="1:53" s="13" customFormat="1" ht="15" customHeight="1">
      <c r="A10" s="34" t="s">
        <v>126</v>
      </c>
      <c r="C10" s="116"/>
      <c r="D10" s="114">
        <v>1.3</v>
      </c>
      <c r="E10" s="115" t="s">
        <v>119</v>
      </c>
      <c r="F10" s="115"/>
      <c r="G10" s="115"/>
      <c r="BA10" s="51" t="s">
        <v>121</v>
      </c>
    </row>
    <row r="11" spans="1:53" s="13" customFormat="1" ht="15" customHeight="1">
      <c r="A11" s="34" t="s">
        <v>122</v>
      </c>
      <c r="C11" s="116"/>
      <c r="D11" s="117">
        <v>4.1000000000000003E-3</v>
      </c>
      <c r="E11" s="115" t="s">
        <v>119</v>
      </c>
      <c r="F11" s="115"/>
      <c r="G11" s="115"/>
      <c r="BA11" s="51" t="s">
        <v>123</v>
      </c>
    </row>
    <row r="12" spans="1:53" s="13" customFormat="1" ht="15" customHeight="1"/>
    <row r="13" spans="1:53" s="13" customFormat="1" ht="15" customHeight="1">
      <c r="A13" s="34" t="s">
        <v>124</v>
      </c>
      <c r="D13" s="118">
        <f>100000000*D9/$D$27</f>
        <v>98.105678555090748</v>
      </c>
      <c r="E13" s="119" t="s">
        <v>125</v>
      </c>
      <c r="F13" s="119"/>
      <c r="G13" s="119"/>
      <c r="AQ13" s="120"/>
    </row>
    <row r="14" spans="1:53" s="13" customFormat="1" ht="15" customHeight="1">
      <c r="A14" s="34" t="s">
        <v>126</v>
      </c>
      <c r="D14" s="118">
        <f t="shared" ref="D14:D15" si="0">100000000*D10/$D$27</f>
        <v>143.30042935013256</v>
      </c>
      <c r="E14" s="119" t="s">
        <v>125</v>
      </c>
      <c r="F14" s="119"/>
      <c r="G14" s="119"/>
      <c r="AQ14" s="120"/>
    </row>
    <row r="15" spans="1:53" s="13" customFormat="1" ht="15" customHeight="1">
      <c r="A15" s="34" t="s">
        <v>122</v>
      </c>
      <c r="D15" s="118">
        <f t="shared" si="0"/>
        <v>0.4519475079504181</v>
      </c>
      <c r="E15" s="119" t="s">
        <v>125</v>
      </c>
      <c r="F15" s="119"/>
      <c r="G15" s="119"/>
      <c r="AQ15" s="120"/>
    </row>
    <row r="16" spans="1:53" s="13" customFormat="1" ht="15" customHeight="1">
      <c r="A16" s="34"/>
      <c r="C16" s="121"/>
      <c r="D16" s="122"/>
      <c r="E16" s="123"/>
      <c r="F16" s="123"/>
      <c r="G16" s="123"/>
      <c r="AQ16" s="112"/>
    </row>
    <row r="17" spans="1:53" s="13" customFormat="1" ht="15.75" customHeight="1">
      <c r="A17" s="192" t="s">
        <v>22</v>
      </c>
      <c r="B17" s="178"/>
      <c r="C17" s="193"/>
      <c r="D17" s="192"/>
      <c r="E17" s="194"/>
      <c r="F17" s="194"/>
      <c r="G17" s="194"/>
      <c r="AQ17" s="113"/>
    </row>
    <row r="18" spans="1:53" s="13" customFormat="1" ht="15" customHeight="1">
      <c r="A18" s="34" t="s">
        <v>118</v>
      </c>
      <c r="C18" s="112"/>
      <c r="D18" s="132">
        <v>0.44500000000000001</v>
      </c>
      <c r="E18" s="115" t="s">
        <v>119</v>
      </c>
      <c r="F18" s="115"/>
      <c r="G18" s="115"/>
      <c r="BA18" s="131" t="s">
        <v>132</v>
      </c>
    </row>
    <row r="19" spans="1:53" s="13" customFormat="1" ht="15" customHeight="1">
      <c r="A19" s="34" t="s">
        <v>126</v>
      </c>
      <c r="C19" s="116"/>
      <c r="D19" s="132">
        <v>9.1910000000000007</v>
      </c>
      <c r="E19" s="115" t="s">
        <v>119</v>
      </c>
      <c r="F19" s="115"/>
      <c r="G19" s="115"/>
      <c r="BA19" s="131" t="s">
        <v>132</v>
      </c>
    </row>
    <row r="20" spans="1:53" s="13" customFormat="1" ht="15" customHeight="1">
      <c r="A20" s="34" t="s">
        <v>122</v>
      </c>
      <c r="C20" s="116"/>
      <c r="D20" s="133">
        <v>0.23300000000000001</v>
      </c>
      <c r="E20" s="115" t="s">
        <v>119</v>
      </c>
      <c r="F20" s="115"/>
      <c r="G20" s="115"/>
      <c r="BA20" s="131" t="s">
        <v>132</v>
      </c>
    </row>
    <row r="21" spans="1:53" s="13" customFormat="1" ht="15" customHeight="1"/>
    <row r="22" spans="1:53" s="13" customFormat="1" ht="15" customHeight="1">
      <c r="A22" s="34" t="s">
        <v>118</v>
      </c>
      <c r="D22" s="118">
        <f>100000000*D18/$D$27</f>
        <v>49.052839277545374</v>
      </c>
      <c r="E22" s="119" t="s">
        <v>125</v>
      </c>
      <c r="F22" s="119"/>
      <c r="G22" s="119"/>
      <c r="AQ22" s="120"/>
    </row>
    <row r="23" spans="1:53" s="13" customFormat="1" ht="15" customHeight="1">
      <c r="A23" s="34" t="s">
        <v>126</v>
      </c>
      <c r="D23" s="118">
        <f t="shared" ref="D23:D24" si="1">100000000*D19/$D$27</f>
        <v>1013.1340355054373</v>
      </c>
      <c r="E23" s="119" t="s">
        <v>125</v>
      </c>
      <c r="F23" s="119"/>
      <c r="G23" s="119"/>
      <c r="AQ23" s="120"/>
    </row>
    <row r="24" spans="1:53" s="13" customFormat="1" ht="15" customHeight="1">
      <c r="A24" s="34" t="s">
        <v>122</v>
      </c>
      <c r="D24" s="118">
        <f t="shared" si="1"/>
        <v>25.683846183523759</v>
      </c>
      <c r="E24" s="119" t="s">
        <v>125</v>
      </c>
      <c r="F24" s="119"/>
      <c r="G24" s="119"/>
      <c r="AQ24" s="120"/>
    </row>
    <row r="25" spans="1:53">
      <c r="A25" s="100"/>
    </row>
    <row r="26" spans="1:53" ht="18.75">
      <c r="A26" s="167" t="s">
        <v>53</v>
      </c>
      <c r="B26" s="7"/>
      <c r="C26" s="35"/>
      <c r="D26" s="35"/>
      <c r="E26" s="35"/>
      <c r="F26" s="35"/>
      <c r="G26" s="35"/>
    </row>
    <row r="27" spans="1:53" s="11" customFormat="1" ht="15" customHeight="1">
      <c r="A27" s="11" t="s">
        <v>52</v>
      </c>
      <c r="D27" s="23">
        <v>907185</v>
      </c>
      <c r="E27" s="73" t="s">
        <v>73</v>
      </c>
      <c r="F27" s="73"/>
      <c r="G27" s="73"/>
    </row>
    <row r="28" spans="1:53" s="11" customFormat="1" ht="15" customHeight="1">
      <c r="D28" s="77"/>
      <c r="E28" s="73"/>
      <c r="F28" s="73"/>
      <c r="G28" s="73"/>
    </row>
    <row r="29" spans="1:53" ht="18.75" customHeight="1">
      <c r="A29" s="185" t="s">
        <v>51</v>
      </c>
      <c r="B29" s="7"/>
      <c r="C29" s="7"/>
      <c r="D29" s="7"/>
      <c r="E29" s="7"/>
      <c r="F29" s="7"/>
      <c r="G29" s="7"/>
    </row>
    <row r="30" spans="1:53" ht="15" customHeight="1">
      <c r="B30" s="34" t="s">
        <v>118</v>
      </c>
      <c r="D30" s="37">
        <v>1905</v>
      </c>
      <c r="E30" s="196" t="s">
        <v>169</v>
      </c>
      <c r="F30" s="31"/>
      <c r="G30" s="31"/>
      <c r="R30" s="11"/>
      <c r="AI30" s="24"/>
      <c r="AJ30" s="24"/>
      <c r="AK30" s="24"/>
      <c r="AL30" s="24"/>
      <c r="AM30" s="24"/>
      <c r="AN30" s="24"/>
      <c r="AO30" s="24"/>
      <c r="AP30" s="24"/>
      <c r="AQ30" s="24"/>
      <c r="AR30" s="24"/>
      <c r="AS30" s="24"/>
      <c r="AT30" s="24"/>
      <c r="AU30" s="24"/>
      <c r="AV30" s="24"/>
      <c r="AW30" s="24"/>
      <c r="AX30" s="72"/>
      <c r="AY30" s="24"/>
      <c r="AZ30" s="10" t="s">
        <v>168</v>
      </c>
    </row>
    <row r="31" spans="1:53" ht="15" customHeight="1">
      <c r="B31" s="34" t="s">
        <v>49</v>
      </c>
      <c r="D31" s="37">
        <v>7508</v>
      </c>
      <c r="E31" s="196" t="s">
        <v>169</v>
      </c>
      <c r="F31" s="31"/>
      <c r="G31" s="31"/>
      <c r="R31" s="11"/>
      <c r="AI31" s="24"/>
      <c r="AJ31" s="24"/>
      <c r="AK31" s="24"/>
      <c r="AL31" s="24"/>
      <c r="AM31" s="24"/>
      <c r="AN31" s="24"/>
      <c r="AO31" s="24"/>
      <c r="AP31" s="24"/>
      <c r="AQ31" s="24"/>
      <c r="AR31" s="24"/>
      <c r="AS31" s="24"/>
      <c r="AT31" s="24"/>
      <c r="AU31" s="24"/>
      <c r="AV31" s="24"/>
      <c r="AW31" s="24"/>
      <c r="AX31" s="72"/>
      <c r="AY31" s="24"/>
      <c r="AZ31" s="10" t="s">
        <v>168</v>
      </c>
    </row>
    <row r="32" spans="1:53" ht="15" customHeight="1">
      <c r="B32" s="34" t="s">
        <v>50</v>
      </c>
      <c r="D32" s="37">
        <v>343442</v>
      </c>
      <c r="E32" s="196" t="s">
        <v>169</v>
      </c>
      <c r="F32" s="31"/>
      <c r="G32" s="31"/>
      <c r="R32" s="11"/>
      <c r="AI32" s="24"/>
      <c r="AJ32" s="24"/>
      <c r="AK32" s="24"/>
      <c r="AL32" s="24"/>
      <c r="AM32" s="24"/>
      <c r="AN32" s="24"/>
      <c r="AO32" s="24"/>
      <c r="AP32" s="24"/>
      <c r="AQ32" s="24"/>
      <c r="AR32" s="24"/>
      <c r="AS32" s="24"/>
      <c r="AT32" s="24"/>
      <c r="AU32" s="24"/>
      <c r="AV32" s="24"/>
      <c r="AW32" s="24"/>
      <c r="AX32" s="72"/>
      <c r="AY32" s="24"/>
      <c r="AZ32" s="10" t="s">
        <v>168</v>
      </c>
    </row>
    <row r="33" spans="1:52" s="11" customFormat="1" ht="15" customHeight="1">
      <c r="B33" s="190"/>
      <c r="D33" s="66"/>
      <c r="E33" s="31"/>
      <c r="F33" s="31"/>
      <c r="G33" s="31"/>
      <c r="AI33" s="72"/>
      <c r="AJ33" s="72"/>
      <c r="AK33" s="72"/>
      <c r="AL33" s="72"/>
      <c r="AM33" s="72"/>
      <c r="AN33" s="72"/>
      <c r="AO33" s="72"/>
      <c r="AP33" s="72"/>
      <c r="AQ33" s="72"/>
      <c r="AR33" s="72"/>
      <c r="AS33" s="72"/>
      <c r="AT33" s="72"/>
      <c r="AU33" s="72"/>
      <c r="AV33" s="72"/>
      <c r="AW33" s="72"/>
      <c r="AX33" s="72"/>
      <c r="AY33" s="72"/>
      <c r="AZ33" s="47"/>
    </row>
    <row r="34" spans="1:52">
      <c r="G34" s="26">
        <f>'Project Information'!G8</f>
        <v>0</v>
      </c>
      <c r="H34" s="26">
        <f>'Project Information'!H8</f>
        <v>1</v>
      </c>
      <c r="I34" s="26">
        <f>'Project Information'!I8</f>
        <v>2</v>
      </c>
      <c r="J34" s="26">
        <f>'Project Information'!J8</f>
        <v>3</v>
      </c>
      <c r="K34" s="26">
        <f>'Project Information'!K8</f>
        <v>4</v>
      </c>
      <c r="L34" s="26">
        <f>'Project Information'!L8</f>
        <v>5</v>
      </c>
      <c r="M34" s="26">
        <f>'Project Information'!M8</f>
        <v>6</v>
      </c>
      <c r="N34" s="26">
        <f>'Project Information'!N8</f>
        <v>7</v>
      </c>
      <c r="O34" s="26">
        <f>'Project Information'!O8</f>
        <v>8</v>
      </c>
      <c r="P34" s="26">
        <f>'Project Information'!P8</f>
        <v>9</v>
      </c>
      <c r="Q34" s="26">
        <f>'Project Information'!Q8</f>
        <v>10</v>
      </c>
      <c r="R34" s="26">
        <f>'Project Information'!R8</f>
        <v>11</v>
      </c>
      <c r="S34" s="26">
        <f>'Project Information'!S8</f>
        <v>12</v>
      </c>
      <c r="T34" s="26">
        <f>'Project Information'!T8</f>
        <v>13</v>
      </c>
      <c r="U34" s="26">
        <f>'Project Information'!U8</f>
        <v>14</v>
      </c>
      <c r="V34" s="26">
        <f>'Project Information'!V8</f>
        <v>15</v>
      </c>
      <c r="W34" s="26">
        <f>'Project Information'!W8</f>
        <v>16</v>
      </c>
      <c r="X34" s="26">
        <f>'Project Information'!X8</f>
        <v>17</v>
      </c>
      <c r="Y34" s="26">
        <f>'Project Information'!Y8</f>
        <v>18</v>
      </c>
      <c r="Z34" s="26">
        <f>'Project Information'!Z8</f>
        <v>19</v>
      </c>
      <c r="AA34" s="26">
        <f>'Project Information'!AA8</f>
        <v>20</v>
      </c>
      <c r="AB34" s="26">
        <f>'Project Information'!AB8</f>
        <v>21</v>
      </c>
      <c r="AC34" s="26">
        <f>'Project Information'!AC8</f>
        <v>22</v>
      </c>
      <c r="AD34" s="26">
        <f>'Project Information'!AD8</f>
        <v>23</v>
      </c>
      <c r="AE34" s="26">
        <f>'Project Information'!AE8</f>
        <v>24</v>
      </c>
      <c r="AF34" s="26">
        <f>'Project Information'!AF8</f>
        <v>25</v>
      </c>
    </row>
    <row r="35" spans="1:52" ht="18.75">
      <c r="A35" s="167" t="s">
        <v>225</v>
      </c>
      <c r="B35" s="7"/>
      <c r="C35" s="7"/>
      <c r="D35" s="7"/>
      <c r="E35" s="7"/>
      <c r="F35" s="39" t="s">
        <v>150</v>
      </c>
      <c r="G35" s="27">
        <f>'Project Information'!G9</f>
        <v>2017</v>
      </c>
      <c r="H35" s="27">
        <f>'Project Information'!H9</f>
        <v>2018</v>
      </c>
      <c r="I35" s="27">
        <f>'Project Information'!I9</f>
        <v>2019</v>
      </c>
      <c r="J35" s="27">
        <f>'Project Information'!J9</f>
        <v>2020</v>
      </c>
      <c r="K35" s="27">
        <f>'Project Information'!K9</f>
        <v>2021</v>
      </c>
      <c r="L35" s="27">
        <f>'Project Information'!L9</f>
        <v>2022</v>
      </c>
      <c r="M35" s="27">
        <f>'Project Information'!M9</f>
        <v>2023</v>
      </c>
      <c r="N35" s="27">
        <f>'Project Information'!N9</f>
        <v>2024</v>
      </c>
      <c r="O35" s="27">
        <f>'Project Information'!O9</f>
        <v>2025</v>
      </c>
      <c r="P35" s="27">
        <f>'Project Information'!P9</f>
        <v>2026</v>
      </c>
      <c r="Q35" s="27">
        <f>'Project Information'!Q9</f>
        <v>2027</v>
      </c>
      <c r="R35" s="27">
        <f>'Project Information'!R9</f>
        <v>2028</v>
      </c>
      <c r="S35" s="27">
        <f>'Project Information'!S9</f>
        <v>2029</v>
      </c>
      <c r="T35" s="27">
        <f>'Project Information'!T9</f>
        <v>2030</v>
      </c>
      <c r="U35" s="27">
        <f>'Project Information'!U9</f>
        <v>2031</v>
      </c>
      <c r="V35" s="27">
        <f>'Project Information'!V9</f>
        <v>2032</v>
      </c>
      <c r="W35" s="27">
        <f>'Project Information'!W9</f>
        <v>2033</v>
      </c>
      <c r="X35" s="27">
        <f>'Project Information'!X9</f>
        <v>2034</v>
      </c>
      <c r="Y35" s="27">
        <f>'Project Information'!Y9</f>
        <v>2035</v>
      </c>
      <c r="Z35" s="27">
        <f>'Project Information'!Z9</f>
        <v>2036</v>
      </c>
      <c r="AA35" s="27">
        <f>'Project Information'!AA9</f>
        <v>2037</v>
      </c>
      <c r="AB35" s="27">
        <f>'Project Information'!AB9</f>
        <v>2038</v>
      </c>
      <c r="AC35" s="27">
        <f>'Project Information'!AC9</f>
        <v>2039</v>
      </c>
      <c r="AD35" s="27">
        <f>'Project Information'!AD9</f>
        <v>2040</v>
      </c>
      <c r="AE35" s="27">
        <f>'Project Information'!AE9</f>
        <v>2041</v>
      </c>
      <c r="AF35" s="27">
        <f>'Project Information'!AF9</f>
        <v>2042</v>
      </c>
      <c r="AH35" s="4" t="s">
        <v>8</v>
      </c>
    </row>
    <row r="36" spans="1:52">
      <c r="F36" s="39"/>
      <c r="G36" s="54" t="str">
        <f>CONCATENATE('Project Information'!$G$9,"$")</f>
        <v>2017$</v>
      </c>
      <c r="H36" s="54" t="str">
        <f>CONCATENATE('Project Information'!$G$9,"$")</f>
        <v>2017$</v>
      </c>
      <c r="I36" s="54" t="str">
        <f>CONCATENATE('Project Information'!$G$9,"$")</f>
        <v>2017$</v>
      </c>
      <c r="J36" s="54" t="str">
        <f>CONCATENATE('Project Information'!$G$9,"$")</f>
        <v>2017$</v>
      </c>
      <c r="K36" s="54" t="str">
        <f>CONCATENATE('Project Information'!$G$9,"$")</f>
        <v>2017$</v>
      </c>
      <c r="L36" s="54" t="str">
        <f>CONCATENATE('Project Information'!$G$9,"$")</f>
        <v>2017$</v>
      </c>
      <c r="M36" s="54" t="str">
        <f>CONCATENATE('Project Information'!$G$9,"$")</f>
        <v>2017$</v>
      </c>
      <c r="N36" s="54" t="str">
        <f>CONCATENATE('Project Information'!$G$9,"$")</f>
        <v>2017$</v>
      </c>
      <c r="O36" s="54" t="str">
        <f>CONCATENATE('Project Information'!$G$9,"$")</f>
        <v>2017$</v>
      </c>
      <c r="P36" s="54" t="str">
        <f>CONCATENATE('Project Information'!$G$9,"$")</f>
        <v>2017$</v>
      </c>
      <c r="Q36" s="54" t="str">
        <f>CONCATENATE('Project Information'!$G$9,"$")</f>
        <v>2017$</v>
      </c>
      <c r="R36" s="54" t="str">
        <f>CONCATENATE('Project Information'!$G$9,"$")</f>
        <v>2017$</v>
      </c>
      <c r="S36" s="54" t="str">
        <f>CONCATENATE('Project Information'!$G$9,"$")</f>
        <v>2017$</v>
      </c>
      <c r="T36" s="54" t="str">
        <f>CONCATENATE('Project Information'!$G$9,"$")</f>
        <v>2017$</v>
      </c>
      <c r="U36" s="54" t="str">
        <f>CONCATENATE('Project Information'!$G$9,"$")</f>
        <v>2017$</v>
      </c>
      <c r="V36" s="54" t="str">
        <f>CONCATENATE('Project Information'!$G$9,"$")</f>
        <v>2017$</v>
      </c>
      <c r="W36" s="54" t="str">
        <f>CONCATENATE('Project Information'!$G$9,"$")</f>
        <v>2017$</v>
      </c>
      <c r="X36" s="54" t="str">
        <f>CONCATENATE('Project Information'!$G$9,"$")</f>
        <v>2017$</v>
      </c>
      <c r="Y36" s="54" t="str">
        <f>CONCATENATE('Project Information'!$G$9,"$")</f>
        <v>2017$</v>
      </c>
      <c r="Z36" s="54" t="str">
        <f>CONCATENATE('Project Information'!$G$9,"$")</f>
        <v>2017$</v>
      </c>
      <c r="AA36" s="54" t="str">
        <f>CONCATENATE('Project Information'!$G$9,"$")</f>
        <v>2017$</v>
      </c>
      <c r="AB36" s="54" t="str">
        <f>CONCATENATE('Project Information'!$G$9,"$")</f>
        <v>2017$</v>
      </c>
      <c r="AC36" s="54" t="str">
        <f>CONCATENATE('Project Information'!$G$9,"$")</f>
        <v>2017$</v>
      </c>
      <c r="AD36" s="54" t="str">
        <f>CONCATENATE('Project Information'!$G$9,"$")</f>
        <v>2017$</v>
      </c>
      <c r="AE36" s="54" t="str">
        <f>CONCATENATE('Project Information'!$G$9,"$")</f>
        <v>2017$</v>
      </c>
      <c r="AF36" s="54"/>
    </row>
    <row r="37" spans="1:52" ht="18.75">
      <c r="A37" s="254" t="s">
        <v>86</v>
      </c>
      <c r="B37" s="255"/>
      <c r="C37" s="255"/>
      <c r="D37" s="255"/>
      <c r="E37" s="255"/>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row>
    <row r="38" spans="1:52" ht="15.75">
      <c r="A38" s="169" t="s">
        <v>86</v>
      </c>
      <c r="B38" s="91"/>
      <c r="C38" s="91"/>
      <c r="D38" s="91"/>
      <c r="E38" s="91"/>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row>
    <row r="39" spans="1:52" s="11" customFormat="1" ht="15" customHeight="1">
      <c r="A39" s="182"/>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row>
    <row r="40" spans="1:52">
      <c r="A40" s="29" t="s">
        <v>77</v>
      </c>
      <c r="B40" s="4" t="s">
        <v>78</v>
      </c>
      <c r="D40" s="8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row>
    <row r="41" spans="1:52">
      <c r="A41" s="29"/>
      <c r="B41" s="4"/>
      <c r="C41" s="253" t="s">
        <v>208</v>
      </c>
      <c r="D41" s="253"/>
      <c r="E41" s="253"/>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row>
    <row r="42" spans="1:52">
      <c r="A42" s="97" t="str">
        <f>'Project Information'!$A$15</f>
        <v>Kay County Bridge Raises</v>
      </c>
      <c r="B42" s="89"/>
      <c r="C42" s="38" t="s">
        <v>145</v>
      </c>
      <c r="D42" s="38"/>
      <c r="E42" s="38"/>
      <c r="G42" s="26"/>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row>
    <row r="43" spans="1:52">
      <c r="A43" s="98">
        <f>'Project Information'!$A$16</f>
        <v>14155</v>
      </c>
      <c r="B43" s="28" t="str">
        <f>'Project Information'!$B$16</f>
        <v>Indian Road over I-35</v>
      </c>
      <c r="C43" s="249">
        <f>SUM(G43:AE43)</f>
        <v>10937.787644958335</v>
      </c>
      <c r="F43" s="115"/>
      <c r="G43" s="245">
        <f>$D$30*G235+$D$31*G253+$D$32*G271</f>
        <v>0</v>
      </c>
      <c r="H43" s="245">
        <f t="shared" ref="H43:AE50" si="2">$D$30*H235+$D$31*H253+$D$32*H271</f>
        <v>0</v>
      </c>
      <c r="I43" s="245">
        <f t="shared" si="2"/>
        <v>0</v>
      </c>
      <c r="J43" s="245">
        <f t="shared" si="2"/>
        <v>0</v>
      </c>
      <c r="K43" s="245">
        <f t="shared" si="2"/>
        <v>0</v>
      </c>
      <c r="L43" s="245">
        <f t="shared" si="2"/>
        <v>0</v>
      </c>
      <c r="M43" s="245">
        <f t="shared" si="2"/>
        <v>3.633676807384945</v>
      </c>
      <c r="N43" s="245">
        <f t="shared" si="2"/>
        <v>3.6917002787632645</v>
      </c>
      <c r="O43" s="245">
        <f t="shared" si="2"/>
        <v>3.7506502836252307</v>
      </c>
      <c r="P43" s="245">
        <f t="shared" si="2"/>
        <v>3.8105416170921265</v>
      </c>
      <c r="Q43" s="245">
        <f t="shared" si="2"/>
        <v>3.8713893105374764</v>
      </c>
      <c r="R43" s="245">
        <f t="shared" si="2"/>
        <v>10765.276341024044</v>
      </c>
      <c r="S43" s="245">
        <f t="shared" si="2"/>
        <v>10.735881226616856</v>
      </c>
      <c r="T43" s="245">
        <f t="shared" si="2"/>
        <v>10.907314496578461</v>
      </c>
      <c r="U43" s="245">
        <f t="shared" si="2"/>
        <v>11.081485256405067</v>
      </c>
      <c r="V43" s="245">
        <f t="shared" si="2"/>
        <v>11.258437219028025</v>
      </c>
      <c r="W43" s="245">
        <f t="shared" si="2"/>
        <v>11.43821479539784</v>
      </c>
      <c r="X43" s="245">
        <f t="shared" si="2"/>
        <v>11.620863105630329</v>
      </c>
      <c r="Y43" s="245">
        <f t="shared" si="2"/>
        <v>11.806427990330732</v>
      </c>
      <c r="Z43" s="245">
        <f t="shared" si="2"/>
        <v>11.994956022098684</v>
      </c>
      <c r="AA43" s="245">
        <f t="shared" si="2"/>
        <v>12.186494517216893</v>
      </c>
      <c r="AB43" s="245">
        <f t="shared" si="2"/>
        <v>12.381091547526442</v>
      </c>
      <c r="AC43" s="245">
        <f t="shared" si="2"/>
        <v>12.578795952491738</v>
      </c>
      <c r="AD43" s="245">
        <f t="shared" si="2"/>
        <v>12.779657351458146</v>
      </c>
      <c r="AE43" s="245">
        <f t="shared" si="2"/>
        <v>12.983726156105281</v>
      </c>
      <c r="AF43" s="93"/>
    </row>
    <row r="44" spans="1:52">
      <c r="A44" s="98">
        <f>'Project Information'!$A$17</f>
        <v>14429</v>
      </c>
      <c r="B44" s="28" t="str">
        <f>'Project Information'!$B$17</f>
        <v>North Avenue over I-35</v>
      </c>
      <c r="C44" s="249">
        <f t="shared" ref="C44:C51" si="3">SUM(G44:AE44)</f>
        <v>19485.113345713657</v>
      </c>
      <c r="F44" s="115"/>
      <c r="G44" s="245">
        <f t="shared" ref="G44:V50" si="4">$D$30*G236+$D$31*G254+$D$32*G272</f>
        <v>0</v>
      </c>
      <c r="H44" s="245">
        <f t="shared" si="4"/>
        <v>0</v>
      </c>
      <c r="I44" s="245">
        <f t="shared" si="4"/>
        <v>0</v>
      </c>
      <c r="J44" s="245">
        <f t="shared" si="4"/>
        <v>0</v>
      </c>
      <c r="K44" s="245">
        <f t="shared" si="4"/>
        <v>0</v>
      </c>
      <c r="L44" s="245">
        <f t="shared" si="4"/>
        <v>0</v>
      </c>
      <c r="M44" s="245">
        <f t="shared" si="4"/>
        <v>1.2717868825847309</v>
      </c>
      <c r="N44" s="245">
        <f t="shared" si="4"/>
        <v>1.2920950975671426</v>
      </c>
      <c r="O44" s="245">
        <f t="shared" si="4"/>
        <v>1.3127275992688308</v>
      </c>
      <c r="P44" s="245">
        <f t="shared" si="4"/>
        <v>1.3336895659822443</v>
      </c>
      <c r="Q44" s="245">
        <f t="shared" si="4"/>
        <v>1.3549862586881165</v>
      </c>
      <c r="R44" s="245">
        <f t="shared" si="4"/>
        <v>19417.366405325767</v>
      </c>
      <c r="S44" s="245">
        <f t="shared" si="4"/>
        <v>4.2720304942511884</v>
      </c>
      <c r="T44" s="245">
        <f t="shared" si="4"/>
        <v>4.340247358945021</v>
      </c>
      <c r="U44" s="245">
        <f t="shared" si="4"/>
        <v>4.4095535278081277</v>
      </c>
      <c r="V44" s="245">
        <f t="shared" si="4"/>
        <v>4.4799663951253166</v>
      </c>
      <c r="W44" s="245">
        <f t="shared" si="2"/>
        <v>4.5515036329377407</v>
      </c>
      <c r="X44" s="245">
        <f t="shared" si="2"/>
        <v>4.6241831954781816</v>
      </c>
      <c r="Y44" s="245">
        <f t="shared" si="2"/>
        <v>4.6980233236771527</v>
      </c>
      <c r="Z44" s="245">
        <f t="shared" si="2"/>
        <v>4.7730425497409694</v>
      </c>
      <c r="AA44" s="245">
        <f t="shared" si="2"/>
        <v>4.8492597018029082</v>
      </c>
      <c r="AB44" s="245">
        <f t="shared" si="2"/>
        <v>4.9266939086486445</v>
      </c>
      <c r="AC44" s="245">
        <f t="shared" si="2"/>
        <v>5.0053646045171485</v>
      </c>
      <c r="AD44" s="245">
        <f t="shared" si="2"/>
        <v>5.0852915339782383</v>
      </c>
      <c r="AE44" s="245">
        <f t="shared" si="2"/>
        <v>5.1664947568880235</v>
      </c>
      <c r="AF44" s="54"/>
    </row>
    <row r="45" spans="1:52">
      <c r="A45" s="98">
        <f>'Project Information'!$A$18</f>
        <v>14435</v>
      </c>
      <c r="B45" s="28" t="str">
        <f>'Project Information'!$B$18</f>
        <v>Highland Avenue over I-35</v>
      </c>
      <c r="C45" s="249">
        <f t="shared" si="3"/>
        <v>19803.586144646881</v>
      </c>
      <c r="F45" s="115"/>
      <c r="G45" s="245">
        <f t="shared" si="4"/>
        <v>0</v>
      </c>
      <c r="H45" s="245">
        <f t="shared" si="2"/>
        <v>0</v>
      </c>
      <c r="I45" s="245">
        <f t="shared" si="2"/>
        <v>0</v>
      </c>
      <c r="J45" s="245">
        <f t="shared" si="2"/>
        <v>0</v>
      </c>
      <c r="K45" s="245">
        <f t="shared" si="2"/>
        <v>0</v>
      </c>
      <c r="L45" s="245">
        <f t="shared" si="2"/>
        <v>0</v>
      </c>
      <c r="M45" s="245">
        <f t="shared" si="2"/>
        <v>3.633676807384945</v>
      </c>
      <c r="N45" s="245">
        <f t="shared" si="2"/>
        <v>3.6917002787632645</v>
      </c>
      <c r="O45" s="245">
        <f t="shared" si="2"/>
        <v>3.7506502836252307</v>
      </c>
      <c r="P45" s="245">
        <f t="shared" si="2"/>
        <v>3.8105416170921256</v>
      </c>
      <c r="Q45" s="245">
        <f t="shared" si="2"/>
        <v>3.8713893105374759</v>
      </c>
      <c r="R45" s="245">
        <f t="shared" si="2"/>
        <v>19626.162851372002</v>
      </c>
      <c r="S45" s="245">
        <f t="shared" si="2"/>
        <v>11.078862603240381</v>
      </c>
      <c r="T45" s="245">
        <f t="shared" si="2"/>
        <v>11.255772686673501</v>
      </c>
      <c r="U45" s="245">
        <f t="shared" si="2"/>
        <v>11.435507715115969</v>
      </c>
      <c r="V45" s="245">
        <f t="shared" si="2"/>
        <v>11.618112798005029</v>
      </c>
      <c r="W45" s="245">
        <f t="shared" si="2"/>
        <v>11.803633765096837</v>
      </c>
      <c r="X45" s="245">
        <f t="shared" si="2"/>
        <v>11.992117177968707</v>
      </c>
      <c r="Y45" s="245">
        <f t="shared" si="2"/>
        <v>12.183610341704995</v>
      </c>
      <c r="Z45" s="245">
        <f t="shared" si="2"/>
        <v>12.378161316769637</v>
      </c>
      <c r="AA45" s="245">
        <f t="shared" si="2"/>
        <v>12.575818931068223</v>
      </c>
      <c r="AB45" s="245">
        <f t="shared" si="2"/>
        <v>12.776632792202701</v>
      </c>
      <c r="AC45" s="245">
        <f t="shared" si="2"/>
        <v>12.980653299921766</v>
      </c>
      <c r="AD45" s="245">
        <f t="shared" si="2"/>
        <v>13.187931658770069</v>
      </c>
      <c r="AE45" s="245">
        <f t="shared" si="2"/>
        <v>13.398519890939399</v>
      </c>
      <c r="AF45" s="54"/>
    </row>
    <row r="46" spans="1:52">
      <c r="A46" s="98">
        <f>'Project Information'!$A$19</f>
        <v>14437</v>
      </c>
      <c r="B46" s="28" t="str">
        <f>'Project Information'!$B$19</f>
        <v>Hartford Avenue over I-35</v>
      </c>
      <c r="C46" s="249">
        <f t="shared" si="3"/>
        <v>19733.045241406744</v>
      </c>
      <c r="F46" s="115"/>
      <c r="G46" s="245">
        <f t="shared" si="4"/>
        <v>0</v>
      </c>
      <c r="H46" s="245">
        <f t="shared" si="2"/>
        <v>0</v>
      </c>
      <c r="I46" s="245">
        <f t="shared" si="2"/>
        <v>0</v>
      </c>
      <c r="J46" s="245">
        <f t="shared" si="2"/>
        <v>0</v>
      </c>
      <c r="K46" s="245">
        <f t="shared" si="2"/>
        <v>0</v>
      </c>
      <c r="L46" s="245">
        <f t="shared" si="2"/>
        <v>0</v>
      </c>
      <c r="M46" s="245">
        <f t="shared" si="2"/>
        <v>1.8168384036924725</v>
      </c>
      <c r="N46" s="245">
        <f t="shared" si="2"/>
        <v>1.8458501393816322</v>
      </c>
      <c r="O46" s="245">
        <f t="shared" si="2"/>
        <v>1.8753251418126153</v>
      </c>
      <c r="P46" s="245">
        <f t="shared" si="2"/>
        <v>1.9052708085460632</v>
      </c>
      <c r="Q46" s="245">
        <f t="shared" si="2"/>
        <v>1.9356946552687382</v>
      </c>
      <c r="R46" s="245">
        <f t="shared" si="2"/>
        <v>19622.229642736638</v>
      </c>
      <c r="S46" s="245">
        <f t="shared" si="2"/>
        <v>7.0828474964260604</v>
      </c>
      <c r="T46" s="245">
        <f t="shared" si="2"/>
        <v>7.195948198764432</v>
      </c>
      <c r="U46" s="245">
        <f t="shared" si="2"/>
        <v>7.3108549217570484</v>
      </c>
      <c r="V46" s="245">
        <f t="shared" si="2"/>
        <v>7.4275965043990402</v>
      </c>
      <c r="W46" s="245">
        <f t="shared" si="2"/>
        <v>7.5462022461939071</v>
      </c>
      <c r="X46" s="245">
        <f t="shared" si="2"/>
        <v>7.6667019145070512</v>
      </c>
      <c r="Y46" s="245">
        <f t="shared" si="2"/>
        <v>7.7891257520366892</v>
      </c>
      <c r="Z46" s="245">
        <f t="shared" si="2"/>
        <v>7.9135044844041076</v>
      </c>
      <c r="AA46" s="245">
        <f t="shared" si="2"/>
        <v>8.0398693278650981</v>
      </c>
      <c r="AB46" s="245">
        <f t="shared" si="2"/>
        <v>8.1682519971445231</v>
      </c>
      <c r="AC46" s="245">
        <f t="shared" si="2"/>
        <v>8.2986847133959998</v>
      </c>
      <c r="AD46" s="245">
        <f t="shared" si="2"/>
        <v>8.4312002122886955</v>
      </c>
      <c r="AE46" s="245">
        <f t="shared" si="2"/>
        <v>8.5658317522232235</v>
      </c>
      <c r="AF46" s="54"/>
    </row>
    <row r="47" spans="1:52">
      <c r="A47" s="98">
        <f>'Project Information'!$A$20</f>
        <v>15145</v>
      </c>
      <c r="B47" s="28" t="str">
        <f>'Project Information'!$B$20</f>
        <v>Coleman Road over I-35</v>
      </c>
      <c r="C47" s="249">
        <f t="shared" si="3"/>
        <v>19390.009063927926</v>
      </c>
      <c r="F47" s="115"/>
      <c r="G47" s="245">
        <f t="shared" si="4"/>
        <v>0</v>
      </c>
      <c r="H47" s="245">
        <f t="shared" si="2"/>
        <v>0</v>
      </c>
      <c r="I47" s="245">
        <f t="shared" si="2"/>
        <v>0</v>
      </c>
      <c r="J47" s="245">
        <f t="shared" si="2"/>
        <v>0</v>
      </c>
      <c r="K47" s="245">
        <f t="shared" si="2"/>
        <v>0</v>
      </c>
      <c r="L47" s="245">
        <f t="shared" si="2"/>
        <v>0</v>
      </c>
      <c r="M47" s="245">
        <f t="shared" si="2"/>
        <v>1.2717868825847309</v>
      </c>
      <c r="N47" s="245">
        <f t="shared" si="2"/>
        <v>1.2920950975671426</v>
      </c>
      <c r="O47" s="245">
        <f t="shared" si="2"/>
        <v>1.3127275992688308</v>
      </c>
      <c r="P47" s="245">
        <f t="shared" si="2"/>
        <v>1.3336895659822443</v>
      </c>
      <c r="Q47" s="245">
        <f t="shared" si="2"/>
        <v>1.3549862586881165</v>
      </c>
      <c r="R47" s="245">
        <f t="shared" si="2"/>
        <v>19322.262123540037</v>
      </c>
      <c r="S47" s="245">
        <f t="shared" si="2"/>
        <v>4.2720304942511884</v>
      </c>
      <c r="T47" s="245">
        <f t="shared" si="2"/>
        <v>4.340247358945021</v>
      </c>
      <c r="U47" s="245">
        <f t="shared" si="2"/>
        <v>4.4095535278081277</v>
      </c>
      <c r="V47" s="245">
        <f t="shared" si="2"/>
        <v>4.4799663951253166</v>
      </c>
      <c r="W47" s="245">
        <f t="shared" si="2"/>
        <v>4.5515036329377407</v>
      </c>
      <c r="X47" s="245">
        <f t="shared" si="2"/>
        <v>4.6241831954781816</v>
      </c>
      <c r="Y47" s="245">
        <f t="shared" si="2"/>
        <v>4.6980233236771527</v>
      </c>
      <c r="Z47" s="245">
        <f t="shared" si="2"/>
        <v>4.7730425497409694</v>
      </c>
      <c r="AA47" s="245">
        <f t="shared" si="2"/>
        <v>4.8492597018029082</v>
      </c>
      <c r="AB47" s="245">
        <f t="shared" si="2"/>
        <v>4.9266939086486445</v>
      </c>
      <c r="AC47" s="245">
        <f t="shared" si="2"/>
        <v>5.0053646045171485</v>
      </c>
      <c r="AD47" s="245">
        <f t="shared" si="2"/>
        <v>5.0852915339782383</v>
      </c>
      <c r="AE47" s="245">
        <f t="shared" si="2"/>
        <v>5.1664947568880235</v>
      </c>
      <c r="AF47" s="54"/>
    </row>
    <row r="48" spans="1:52">
      <c r="A48" s="98">
        <f>'Project Information'!$A$21</f>
        <v>15146</v>
      </c>
      <c r="B48" s="28" t="str">
        <f>'Project Information'!$B$21</f>
        <v>Chrysler Avenue over I-35</v>
      </c>
      <c r="C48" s="249">
        <f t="shared" si="3"/>
        <v>19461.960890128648</v>
      </c>
      <c r="F48" s="115"/>
      <c r="G48" s="245">
        <f t="shared" si="4"/>
        <v>0</v>
      </c>
      <c r="H48" s="245">
        <f t="shared" si="2"/>
        <v>0</v>
      </c>
      <c r="I48" s="245">
        <f t="shared" si="2"/>
        <v>0</v>
      </c>
      <c r="J48" s="245">
        <f t="shared" si="2"/>
        <v>0</v>
      </c>
      <c r="K48" s="245">
        <f t="shared" si="2"/>
        <v>0</v>
      </c>
      <c r="L48" s="245">
        <f t="shared" si="2"/>
        <v>0</v>
      </c>
      <c r="M48" s="245">
        <f t="shared" si="2"/>
        <v>2.5435737651694619</v>
      </c>
      <c r="N48" s="245">
        <f t="shared" si="2"/>
        <v>2.5841901951342852</v>
      </c>
      <c r="O48" s="245">
        <f t="shared" si="2"/>
        <v>2.6254551985376615</v>
      </c>
      <c r="P48" s="245">
        <f t="shared" si="2"/>
        <v>2.6673791319644886</v>
      </c>
      <c r="Q48" s="245">
        <f t="shared" si="2"/>
        <v>2.709972517376233</v>
      </c>
      <c r="R48" s="245">
        <f t="shared" si="2"/>
        <v>19326.467009352869</v>
      </c>
      <c r="S48" s="245">
        <f t="shared" si="2"/>
        <v>8.5440609885023768</v>
      </c>
      <c r="T48" s="245">
        <f t="shared" si="2"/>
        <v>8.680494717890042</v>
      </c>
      <c r="U48" s="245">
        <f t="shared" si="2"/>
        <v>8.8191070556162554</v>
      </c>
      <c r="V48" s="245">
        <f t="shared" si="2"/>
        <v>8.9599327902506332</v>
      </c>
      <c r="W48" s="245">
        <f t="shared" si="2"/>
        <v>9.1030072658754815</v>
      </c>
      <c r="X48" s="245">
        <f t="shared" si="2"/>
        <v>9.2483663909563631</v>
      </c>
      <c r="Y48" s="245">
        <f t="shared" si="2"/>
        <v>9.3960466473543054</v>
      </c>
      <c r="Z48" s="245">
        <f t="shared" si="2"/>
        <v>9.5460850994819388</v>
      </c>
      <c r="AA48" s="245">
        <f t="shared" si="2"/>
        <v>9.6985194036058164</v>
      </c>
      <c r="AB48" s="245">
        <f t="shared" si="2"/>
        <v>9.8533878172972891</v>
      </c>
      <c r="AC48" s="245">
        <f t="shared" si="2"/>
        <v>10.010729209034297</v>
      </c>
      <c r="AD48" s="245">
        <f t="shared" si="2"/>
        <v>10.170583067956477</v>
      </c>
      <c r="AE48" s="245">
        <f t="shared" si="2"/>
        <v>10.332989513776047</v>
      </c>
      <c r="AF48" s="54"/>
    </row>
    <row r="49" spans="1:32">
      <c r="A49" s="98">
        <f>'Project Information'!$A$22</f>
        <v>15147</v>
      </c>
      <c r="B49" s="28" t="str">
        <f>'Project Information'!$B$22</f>
        <v>Ferguson Avenue over I-35</v>
      </c>
      <c r="C49" s="249">
        <f t="shared" si="3"/>
        <v>19506.385264066459</v>
      </c>
      <c r="F49" s="115"/>
      <c r="G49" s="245">
        <f t="shared" si="4"/>
        <v>0</v>
      </c>
      <c r="H49" s="245">
        <f t="shared" si="2"/>
        <v>0</v>
      </c>
      <c r="I49" s="245">
        <f t="shared" si="2"/>
        <v>0</v>
      </c>
      <c r="J49" s="245">
        <f t="shared" si="2"/>
        <v>0</v>
      </c>
      <c r="K49" s="245">
        <f t="shared" si="2"/>
        <v>0</v>
      </c>
      <c r="L49" s="245">
        <f t="shared" si="2"/>
        <v>0</v>
      </c>
      <c r="M49" s="245">
        <f t="shared" si="2"/>
        <v>3.633676807384945</v>
      </c>
      <c r="N49" s="245">
        <f t="shared" si="2"/>
        <v>3.6917002787632645</v>
      </c>
      <c r="O49" s="245">
        <f t="shared" si="2"/>
        <v>3.7506502836252307</v>
      </c>
      <c r="P49" s="245">
        <f t="shared" si="2"/>
        <v>3.8105416170921256</v>
      </c>
      <c r="Q49" s="245">
        <f t="shared" si="2"/>
        <v>3.8713893105374759</v>
      </c>
      <c r="R49" s="245">
        <f t="shared" si="2"/>
        <v>19328.961970791581</v>
      </c>
      <c r="S49" s="245">
        <f t="shared" si="2"/>
        <v>11.078862603240381</v>
      </c>
      <c r="T49" s="245">
        <f t="shared" si="2"/>
        <v>11.255772686673501</v>
      </c>
      <c r="U49" s="245">
        <f t="shared" si="2"/>
        <v>11.435507715115969</v>
      </c>
      <c r="V49" s="245">
        <f t="shared" si="2"/>
        <v>11.618112798005029</v>
      </c>
      <c r="W49" s="245">
        <f t="shared" si="2"/>
        <v>11.803633765096837</v>
      </c>
      <c r="X49" s="245">
        <f t="shared" si="2"/>
        <v>11.992117177968707</v>
      </c>
      <c r="Y49" s="245">
        <f t="shared" si="2"/>
        <v>12.183610341704995</v>
      </c>
      <c r="Z49" s="245">
        <f t="shared" si="2"/>
        <v>12.378161316769637</v>
      </c>
      <c r="AA49" s="245">
        <f t="shared" si="2"/>
        <v>12.575818931068223</v>
      </c>
      <c r="AB49" s="245">
        <f t="shared" si="2"/>
        <v>12.776632792202701</v>
      </c>
      <c r="AC49" s="245">
        <f t="shared" si="2"/>
        <v>12.980653299921766</v>
      </c>
      <c r="AD49" s="245">
        <f t="shared" si="2"/>
        <v>13.187931658770069</v>
      </c>
      <c r="AE49" s="245">
        <f t="shared" si="2"/>
        <v>13.398519890939399</v>
      </c>
      <c r="AF49" s="54"/>
    </row>
    <row r="50" spans="1:32">
      <c r="A50" s="98">
        <f>'Project Information'!$A$23</f>
        <v>15149</v>
      </c>
      <c r="B50" s="28" t="str">
        <f>'Project Information'!$B$23</f>
        <v>Adobe Road over I-35</v>
      </c>
      <c r="C50" s="249">
        <f t="shared" si="3"/>
        <v>11298.937994629101</v>
      </c>
      <c r="F50" s="115"/>
      <c r="G50" s="245">
        <f t="shared" si="4"/>
        <v>0</v>
      </c>
      <c r="H50" s="245">
        <f t="shared" si="2"/>
        <v>0</v>
      </c>
      <c r="I50" s="245">
        <f t="shared" si="2"/>
        <v>0</v>
      </c>
      <c r="J50" s="245">
        <f t="shared" si="2"/>
        <v>0</v>
      </c>
      <c r="K50" s="245">
        <f t="shared" si="2"/>
        <v>0</v>
      </c>
      <c r="L50" s="245">
        <f t="shared" si="2"/>
        <v>0</v>
      </c>
      <c r="M50" s="245">
        <f t="shared" si="2"/>
        <v>2.7252576055387081</v>
      </c>
      <c r="N50" s="245">
        <f t="shared" si="2"/>
        <v>2.768775209072448</v>
      </c>
      <c r="O50" s="245">
        <f t="shared" si="2"/>
        <v>2.8129877127189227</v>
      </c>
      <c r="P50" s="245">
        <f t="shared" si="2"/>
        <v>2.8579062128190942</v>
      </c>
      <c r="Q50" s="245">
        <f t="shared" si="2"/>
        <v>2.9035419829031071</v>
      </c>
      <c r="R50" s="245">
        <f t="shared" si="2"/>
        <v>11181.834490029865</v>
      </c>
      <c r="S50" s="245">
        <f t="shared" si="2"/>
        <v>7.194457478403824</v>
      </c>
      <c r="T50" s="245">
        <f t="shared" si="2"/>
        <v>7.3093403971962445</v>
      </c>
      <c r="U50" s="245">
        <f t="shared" si="2"/>
        <v>7.4260577955265425</v>
      </c>
      <c r="V50" s="245">
        <f t="shared" si="2"/>
        <v>7.5446389668285034</v>
      </c>
      <c r="W50" s="245">
        <f t="shared" si="2"/>
        <v>7.665113672300885</v>
      </c>
      <c r="X50" s="245">
        <f t="shared" si="2"/>
        <v>7.7875121483768019</v>
      </c>
      <c r="Y50" s="245">
        <f t="shared" si="2"/>
        <v>7.9118651143123859</v>
      </c>
      <c r="Z50" s="245">
        <f t="shared" si="2"/>
        <v>8.0382037798966284</v>
      </c>
      <c r="AA50" s="245">
        <f t="shared" si="2"/>
        <v>8.1665598532843422</v>
      </c>
      <c r="AB50" s="245">
        <f t="shared" si="2"/>
        <v>8.29696554895418</v>
      </c>
      <c r="AC50" s="245">
        <f t="shared" si="2"/>
        <v>8.4294535957937402</v>
      </c>
      <c r="AD50" s="245">
        <f t="shared" si="2"/>
        <v>8.5640572453137995</v>
      </c>
      <c r="AE50" s="245">
        <f t="shared" si="2"/>
        <v>8.7008102799936697</v>
      </c>
      <c r="AF50" s="54"/>
    </row>
    <row r="51" spans="1:32">
      <c r="A51" s="99" t="s">
        <v>185</v>
      </c>
      <c r="B51" s="28"/>
      <c r="C51" s="250">
        <f t="shared" si="3"/>
        <v>139616.82558947775</v>
      </c>
      <c r="F51" s="115"/>
      <c r="G51" s="246">
        <f>SUM(G43:G50)</f>
        <v>0</v>
      </c>
      <c r="H51" s="246">
        <f t="shared" ref="H51:AE51" si="5">SUM(H43:H50)</f>
        <v>0</v>
      </c>
      <c r="I51" s="246">
        <f t="shared" si="5"/>
        <v>0</v>
      </c>
      <c r="J51" s="246">
        <f t="shared" si="5"/>
        <v>0</v>
      </c>
      <c r="K51" s="246">
        <f t="shared" si="5"/>
        <v>0</v>
      </c>
      <c r="L51" s="246">
        <f t="shared" si="5"/>
        <v>0</v>
      </c>
      <c r="M51" s="246">
        <f t="shared" si="5"/>
        <v>20.530273961724941</v>
      </c>
      <c r="N51" s="246">
        <f t="shared" si="5"/>
        <v>20.858106575012446</v>
      </c>
      <c r="O51" s="246">
        <f t="shared" si="5"/>
        <v>21.191174102482552</v>
      </c>
      <c r="P51" s="246">
        <f t="shared" si="5"/>
        <v>21.529560136570517</v>
      </c>
      <c r="Q51" s="246">
        <f t="shared" si="5"/>
        <v>21.873349604536742</v>
      </c>
      <c r="R51" s="246">
        <f t="shared" si="5"/>
        <v>138590.56083417279</v>
      </c>
      <c r="S51" s="246">
        <f t="shared" si="5"/>
        <v>64.259033384932252</v>
      </c>
      <c r="T51" s="246">
        <f t="shared" si="5"/>
        <v>65.285137901666218</v>
      </c>
      <c r="U51" s="246">
        <f t="shared" si="5"/>
        <v>66.327627515153111</v>
      </c>
      <c r="V51" s="246">
        <f t="shared" si="5"/>
        <v>67.386763866766898</v>
      </c>
      <c r="W51" s="246">
        <f t="shared" si="5"/>
        <v>68.462812775837278</v>
      </c>
      <c r="X51" s="246">
        <f t="shared" si="5"/>
        <v>69.556044306364328</v>
      </c>
      <c r="Y51" s="246">
        <f t="shared" si="5"/>
        <v>70.66673283479841</v>
      </c>
      <c r="Z51" s="246">
        <f t="shared" si="5"/>
        <v>71.79515711890258</v>
      </c>
      <c r="AA51" s="246">
        <f t="shared" si="5"/>
        <v>72.941600367714415</v>
      </c>
      <c r="AB51" s="246">
        <f t="shared" si="5"/>
        <v>74.106350312625125</v>
      </c>
      <c r="AC51" s="246">
        <f t="shared" si="5"/>
        <v>75.289699279593606</v>
      </c>
      <c r="AD51" s="246">
        <f t="shared" si="5"/>
        <v>76.491944262513741</v>
      </c>
      <c r="AE51" s="246">
        <f t="shared" si="5"/>
        <v>77.713386997753076</v>
      </c>
      <c r="AF51" s="54"/>
    </row>
    <row r="52" spans="1:32">
      <c r="A52" s="97" t="str">
        <f>'Project Information'!$A$25</f>
        <v>Kay County Bridge Reconstructions</v>
      </c>
      <c r="B52" s="89"/>
      <c r="F52" s="85"/>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54"/>
    </row>
    <row r="53" spans="1:32">
      <c r="A53" s="98">
        <f>'Project Information'!$A$26</f>
        <v>14408</v>
      </c>
      <c r="B53" s="28" t="str">
        <f>'Project Information'!$B$26</f>
        <v>I-35 SB over US 60</v>
      </c>
      <c r="C53" s="249">
        <f>SUM(G53:AE53)</f>
        <v>96265.526632023524</v>
      </c>
      <c r="F53" s="115"/>
      <c r="G53" s="245">
        <f>$D$30*G245+$D$31*G263+$D$32*G281</f>
        <v>0</v>
      </c>
      <c r="H53" s="245">
        <f t="shared" ref="H53:AE53" si="6">$D$30*H245+$D$31*H263+$D$32*H281</f>
        <v>0</v>
      </c>
      <c r="I53" s="245">
        <f t="shared" si="6"/>
        <v>0</v>
      </c>
      <c r="J53" s="245">
        <f t="shared" si="6"/>
        <v>0</v>
      </c>
      <c r="K53" s="245">
        <f t="shared" si="6"/>
        <v>0</v>
      </c>
      <c r="L53" s="245">
        <f t="shared" si="6"/>
        <v>0</v>
      </c>
      <c r="M53" s="245">
        <f t="shared" si="6"/>
        <v>1589.7336032309131</v>
      </c>
      <c r="N53" s="245">
        <f t="shared" si="6"/>
        <v>1615.1188719589277</v>
      </c>
      <c r="O53" s="245">
        <f t="shared" si="6"/>
        <v>1640.9094990860378</v>
      </c>
      <c r="P53" s="245">
        <f t="shared" si="6"/>
        <v>1667.1119574778049</v>
      </c>
      <c r="Q53" s="245">
        <f t="shared" si="6"/>
        <v>1693.7328233601461</v>
      </c>
      <c r="R53" s="245">
        <f t="shared" si="6"/>
        <v>5662.9039917471327</v>
      </c>
      <c r="S53" s="245">
        <f t="shared" si="6"/>
        <v>5753.330676645337</v>
      </c>
      <c r="T53" s="245">
        <f t="shared" si="6"/>
        <v>5845.2013177458002</v>
      </c>
      <c r="U53" s="245">
        <f t="shared" si="6"/>
        <v>5938.5389725067962</v>
      </c>
      <c r="V53" s="245">
        <f t="shared" si="6"/>
        <v>6033.3670665739382</v>
      </c>
      <c r="W53" s="245">
        <f t="shared" si="6"/>
        <v>6129.7093996594676</v>
      </c>
      <c r="X53" s="245">
        <f t="shared" si="6"/>
        <v>6227.590151515471</v>
      </c>
      <c r="Y53" s="245">
        <f t="shared" si="6"/>
        <v>6327.0338880024292</v>
      </c>
      <c r="Z53" s="245">
        <f t="shared" si="6"/>
        <v>6428.06556725471</v>
      </c>
      <c r="AA53" s="245">
        <f t="shared" si="6"/>
        <v>6530.7105459444883</v>
      </c>
      <c r="AB53" s="245">
        <f t="shared" si="6"/>
        <v>6634.9945856456998</v>
      </c>
      <c r="AC53" s="245">
        <f t="shared" si="6"/>
        <v>6740.9438592996166</v>
      </c>
      <c r="AD53" s="245">
        <f t="shared" si="6"/>
        <v>6848.5849577836652</v>
      </c>
      <c r="AE53" s="245">
        <f t="shared" si="6"/>
        <v>6957.9448965851388</v>
      </c>
      <c r="AF53" s="54"/>
    </row>
    <row r="54" spans="1:32">
      <c r="A54" s="98">
        <f>'Project Information'!$A$27</f>
        <v>14409</v>
      </c>
      <c r="B54" s="28" t="str">
        <f>'Project Information'!$B$27</f>
        <v>I-35 NB over US 60</v>
      </c>
      <c r="C54" s="249">
        <f t="shared" ref="C54:C55" si="7">SUM(G54:AE54)</f>
        <v>96265.526632023524</v>
      </c>
      <c r="F54" s="115"/>
      <c r="G54" s="245">
        <f t="shared" ref="G54:AE54" si="8">$D$30*G246+$D$31*G264+$D$32*G282</f>
        <v>0</v>
      </c>
      <c r="H54" s="245">
        <f t="shared" si="8"/>
        <v>0</v>
      </c>
      <c r="I54" s="245">
        <f t="shared" si="8"/>
        <v>0</v>
      </c>
      <c r="J54" s="245">
        <f t="shared" si="8"/>
        <v>0</v>
      </c>
      <c r="K54" s="245">
        <f t="shared" si="8"/>
        <v>0</v>
      </c>
      <c r="L54" s="245">
        <f t="shared" si="8"/>
        <v>0</v>
      </c>
      <c r="M54" s="245">
        <f t="shared" si="8"/>
        <v>1589.7336032309131</v>
      </c>
      <c r="N54" s="245">
        <f t="shared" si="8"/>
        <v>1615.1188719589277</v>
      </c>
      <c r="O54" s="245">
        <f t="shared" si="8"/>
        <v>1640.9094990860378</v>
      </c>
      <c r="P54" s="245">
        <f t="shared" si="8"/>
        <v>1667.1119574778049</v>
      </c>
      <c r="Q54" s="245">
        <f t="shared" si="8"/>
        <v>1693.7328233601461</v>
      </c>
      <c r="R54" s="245">
        <f t="shared" si="8"/>
        <v>5662.9039917471327</v>
      </c>
      <c r="S54" s="245">
        <f t="shared" si="8"/>
        <v>5753.330676645337</v>
      </c>
      <c r="T54" s="245">
        <f t="shared" si="8"/>
        <v>5845.2013177458002</v>
      </c>
      <c r="U54" s="245">
        <f t="shared" si="8"/>
        <v>5938.5389725067962</v>
      </c>
      <c r="V54" s="245">
        <f t="shared" si="8"/>
        <v>6033.3670665739382</v>
      </c>
      <c r="W54" s="245">
        <f t="shared" si="8"/>
        <v>6129.7093996594676</v>
      </c>
      <c r="X54" s="245">
        <f t="shared" si="8"/>
        <v>6227.590151515471</v>
      </c>
      <c r="Y54" s="245">
        <f t="shared" si="8"/>
        <v>6327.0338880024292</v>
      </c>
      <c r="Z54" s="245">
        <f t="shared" si="8"/>
        <v>6428.06556725471</v>
      </c>
      <c r="AA54" s="245">
        <f t="shared" si="8"/>
        <v>6530.7105459444883</v>
      </c>
      <c r="AB54" s="245">
        <f t="shared" si="8"/>
        <v>6634.9945856456998</v>
      </c>
      <c r="AC54" s="245">
        <f t="shared" si="8"/>
        <v>6740.9438592996166</v>
      </c>
      <c r="AD54" s="245">
        <f t="shared" si="8"/>
        <v>6848.5849577836652</v>
      </c>
      <c r="AE54" s="245">
        <f t="shared" si="8"/>
        <v>6957.9448965851388</v>
      </c>
      <c r="AF54" s="54"/>
    </row>
    <row r="55" spans="1:32">
      <c r="A55" s="99" t="s">
        <v>185</v>
      </c>
      <c r="B55" s="28"/>
      <c r="C55" s="250">
        <f t="shared" si="7"/>
        <v>192531.05326404705</v>
      </c>
      <c r="D55" s="2"/>
      <c r="F55" s="115"/>
      <c r="G55" s="246">
        <f>SUM(G53:G54)</f>
        <v>0</v>
      </c>
      <c r="H55" s="246">
        <f t="shared" ref="H55:AE55" si="9">SUM(H53:H54)</f>
        <v>0</v>
      </c>
      <c r="I55" s="246">
        <f t="shared" si="9"/>
        <v>0</v>
      </c>
      <c r="J55" s="246">
        <f t="shared" si="9"/>
        <v>0</v>
      </c>
      <c r="K55" s="246">
        <f t="shared" si="9"/>
        <v>0</v>
      </c>
      <c r="L55" s="246">
        <f t="shared" si="9"/>
        <v>0</v>
      </c>
      <c r="M55" s="246">
        <f t="shared" si="9"/>
        <v>3179.4672064618262</v>
      </c>
      <c r="N55" s="246">
        <f t="shared" si="9"/>
        <v>3230.2377439178554</v>
      </c>
      <c r="O55" s="246">
        <f t="shared" si="9"/>
        <v>3281.8189981720757</v>
      </c>
      <c r="P55" s="246">
        <f t="shared" si="9"/>
        <v>3334.2239149556099</v>
      </c>
      <c r="Q55" s="246">
        <f t="shared" si="9"/>
        <v>3387.4656467202922</v>
      </c>
      <c r="R55" s="246">
        <f t="shared" si="9"/>
        <v>11325.807983494265</v>
      </c>
      <c r="S55" s="246">
        <f t="shared" si="9"/>
        <v>11506.661353290674</v>
      </c>
      <c r="T55" s="246">
        <f t="shared" si="9"/>
        <v>11690.4026354916</v>
      </c>
      <c r="U55" s="246">
        <f t="shared" si="9"/>
        <v>11877.077945013592</v>
      </c>
      <c r="V55" s="246">
        <f t="shared" si="9"/>
        <v>12066.734133147876</v>
      </c>
      <c r="W55" s="246">
        <f t="shared" si="9"/>
        <v>12259.418799318935</v>
      </c>
      <c r="X55" s="246">
        <f t="shared" si="9"/>
        <v>12455.180303030942</v>
      </c>
      <c r="Y55" s="246">
        <f t="shared" si="9"/>
        <v>12654.067776004858</v>
      </c>
      <c r="Z55" s="246">
        <f t="shared" si="9"/>
        <v>12856.13113450942</v>
      </c>
      <c r="AA55" s="246">
        <f t="shared" si="9"/>
        <v>13061.421091888977</v>
      </c>
      <c r="AB55" s="246">
        <f t="shared" si="9"/>
        <v>13269.9891712914</v>
      </c>
      <c r="AC55" s="246">
        <f t="shared" si="9"/>
        <v>13481.887718599233</v>
      </c>
      <c r="AD55" s="246">
        <f t="shared" si="9"/>
        <v>13697.16991556733</v>
      </c>
      <c r="AE55" s="246">
        <f t="shared" si="9"/>
        <v>13915.889793170278</v>
      </c>
      <c r="AF55" s="54"/>
    </row>
    <row r="56" spans="1:32">
      <c r="A56" s="100" t="s">
        <v>0</v>
      </c>
      <c r="C56" s="251">
        <f>SUM(G56:AE56)</f>
        <v>332147.87885352474</v>
      </c>
      <c r="F56" s="115"/>
      <c r="G56" s="248">
        <f>SUM(G51,G55)</f>
        <v>0</v>
      </c>
      <c r="H56" s="248">
        <f t="shared" ref="H56:AE56" si="10">SUM(H51,H55)</f>
        <v>0</v>
      </c>
      <c r="I56" s="248">
        <f t="shared" si="10"/>
        <v>0</v>
      </c>
      <c r="J56" s="248">
        <f t="shared" si="10"/>
        <v>0</v>
      </c>
      <c r="K56" s="248">
        <f t="shared" si="10"/>
        <v>0</v>
      </c>
      <c r="L56" s="248">
        <f t="shared" si="10"/>
        <v>0</v>
      </c>
      <c r="M56" s="248">
        <f t="shared" si="10"/>
        <v>3199.9974804235512</v>
      </c>
      <c r="N56" s="248">
        <f t="shared" si="10"/>
        <v>3251.0958504928676</v>
      </c>
      <c r="O56" s="248">
        <f t="shared" si="10"/>
        <v>3303.010172274558</v>
      </c>
      <c r="P56" s="248">
        <f t="shared" si="10"/>
        <v>3355.7534750921805</v>
      </c>
      <c r="Q56" s="248">
        <f t="shared" si="10"/>
        <v>3409.3389963248287</v>
      </c>
      <c r="R56" s="248">
        <f t="shared" si="10"/>
        <v>149916.36881766707</v>
      </c>
      <c r="S56" s="248">
        <f t="shared" si="10"/>
        <v>11570.920386675607</v>
      </c>
      <c r="T56" s="248">
        <f t="shared" si="10"/>
        <v>11755.687773393267</v>
      </c>
      <c r="U56" s="248">
        <f t="shared" si="10"/>
        <v>11943.405572528745</v>
      </c>
      <c r="V56" s="248">
        <f t="shared" si="10"/>
        <v>12134.120897014644</v>
      </c>
      <c r="W56" s="248">
        <f t="shared" si="10"/>
        <v>12327.881612094772</v>
      </c>
      <c r="X56" s="248">
        <f t="shared" si="10"/>
        <v>12524.736347337306</v>
      </c>
      <c r="Y56" s="248">
        <f t="shared" si="10"/>
        <v>12724.734508839656</v>
      </c>
      <c r="Z56" s="248">
        <f t="shared" si="10"/>
        <v>12927.926291628322</v>
      </c>
      <c r="AA56" s="248">
        <f t="shared" si="10"/>
        <v>13134.362692256691</v>
      </c>
      <c r="AB56" s="248">
        <f t="shared" si="10"/>
        <v>13344.095521604024</v>
      </c>
      <c r="AC56" s="248">
        <f t="shared" si="10"/>
        <v>13557.177417878827</v>
      </c>
      <c r="AD56" s="248">
        <f t="shared" si="10"/>
        <v>13773.661859829845</v>
      </c>
      <c r="AE56" s="248">
        <f t="shared" si="10"/>
        <v>13993.603180168031</v>
      </c>
      <c r="AF56" s="54"/>
    </row>
    <row r="57" spans="1:32">
      <c r="A57" s="100"/>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54"/>
    </row>
    <row r="58" spans="1:32" ht="15.75">
      <c r="A58" s="169" t="s">
        <v>226</v>
      </c>
      <c r="B58" s="91"/>
      <c r="C58" s="91"/>
      <c r="D58" s="91"/>
      <c r="E58" s="91"/>
      <c r="F58" s="115" t="s">
        <v>227</v>
      </c>
      <c r="G58" s="106">
        <f>Assumptions!$G$38</f>
        <v>1</v>
      </c>
      <c r="H58" s="106">
        <f>Assumptions!$H$38</f>
        <v>0.93457943925233644</v>
      </c>
      <c r="I58" s="106">
        <f>Assumptions!$I$38</f>
        <v>0.87343872827321156</v>
      </c>
      <c r="J58" s="106">
        <f>Assumptions!$J$38</f>
        <v>0.81629787689085187</v>
      </c>
      <c r="K58" s="106">
        <f>Assumptions!$K$38</f>
        <v>0.7628952120475252</v>
      </c>
      <c r="L58" s="106">
        <f>Assumptions!$L$38</f>
        <v>0.71298617948366838</v>
      </c>
      <c r="M58" s="106">
        <f>Assumptions!$M$38</f>
        <v>0.66634222381651254</v>
      </c>
      <c r="N58" s="106">
        <f>Assumptions!$N$38</f>
        <v>0.62274974188459109</v>
      </c>
      <c r="O58" s="106">
        <f>Assumptions!$O$38</f>
        <v>0.5820091045650384</v>
      </c>
      <c r="P58" s="106">
        <f>Assumptions!$P$38</f>
        <v>0.54393374258414806</v>
      </c>
      <c r="Q58" s="106">
        <f>Assumptions!$Q$38</f>
        <v>0.5083492921347178</v>
      </c>
      <c r="R58" s="106">
        <f>Assumptions!$R$38</f>
        <v>0.47509279638758667</v>
      </c>
      <c r="S58" s="106">
        <f>Assumptions!$S$38</f>
        <v>0.44401195924073528</v>
      </c>
      <c r="T58" s="106">
        <f>Assumptions!$T$38</f>
        <v>0.41496444788853759</v>
      </c>
      <c r="U58" s="106">
        <f>Assumptions!$U$38</f>
        <v>0.3878172410173249</v>
      </c>
      <c r="V58" s="106">
        <f>Assumptions!$V$38</f>
        <v>0.36244601964235967</v>
      </c>
      <c r="W58" s="106">
        <f>Assumptions!$W$38</f>
        <v>0.33873459779659787</v>
      </c>
      <c r="X58" s="106">
        <f>Assumptions!$X$38</f>
        <v>0.31657439046411018</v>
      </c>
      <c r="Y58" s="106">
        <f>Assumptions!$Y$38</f>
        <v>0.29586391632159825</v>
      </c>
      <c r="Z58" s="106">
        <f>Assumptions!$Z$38</f>
        <v>0.27650833301083949</v>
      </c>
      <c r="AA58" s="106">
        <f>Assumptions!$AA$38</f>
        <v>0.2584190028138687</v>
      </c>
      <c r="AB58" s="106">
        <f>Assumptions!$AB$38</f>
        <v>0.24151308674193336</v>
      </c>
      <c r="AC58" s="106">
        <f>Assumptions!$AC$38</f>
        <v>0.22571316517937698</v>
      </c>
      <c r="AD58" s="106">
        <f>Assumptions!$AD$38</f>
        <v>0.21094688334521211</v>
      </c>
      <c r="AE58" s="106">
        <f>Assumptions!$AE$38</f>
        <v>0.19714661994879637</v>
      </c>
      <c r="AF58" s="54"/>
    </row>
    <row r="59" spans="1:32" s="11" customFormat="1" ht="15" customHeight="1">
      <c r="A59" s="182"/>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c r="AE59" s="154"/>
      <c r="AF59" s="154"/>
    </row>
    <row r="60" spans="1:32">
      <c r="A60" s="29" t="s">
        <v>77</v>
      </c>
      <c r="B60" s="4" t="s">
        <v>78</v>
      </c>
      <c r="D60" s="8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row>
    <row r="61" spans="1:32">
      <c r="A61" s="29"/>
      <c r="B61" s="4"/>
      <c r="C61" s="253" t="s">
        <v>208</v>
      </c>
      <c r="D61" s="253"/>
      <c r="E61" s="253"/>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row>
    <row r="62" spans="1:32">
      <c r="A62" s="97" t="str">
        <f>'Project Information'!$A$15</f>
        <v>Kay County Bridge Raises</v>
      </c>
      <c r="B62" s="89"/>
      <c r="C62" s="38" t="s">
        <v>145</v>
      </c>
      <c r="D62" s="38"/>
      <c r="E62" s="38"/>
      <c r="G62" s="26"/>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row>
    <row r="63" spans="1:32">
      <c r="A63" s="98">
        <f>'Project Information'!$A$16</f>
        <v>14155</v>
      </c>
      <c r="B63" s="28" t="str">
        <f>'Project Information'!$B$16</f>
        <v>Indian Road over I-35</v>
      </c>
      <c r="C63" s="249">
        <f>SUM(G63:AE63)</f>
        <v>5171.7176373264247</v>
      </c>
      <c r="F63" s="115"/>
      <c r="G63" s="266">
        <f>G43*G$58</f>
        <v>0</v>
      </c>
      <c r="H63" s="266">
        <f t="shared" ref="H63:AE70" si="11">H43*H$58</f>
        <v>0</v>
      </c>
      <c r="I63" s="266">
        <f t="shared" si="11"/>
        <v>0</v>
      </c>
      <c r="J63" s="266">
        <f t="shared" si="11"/>
        <v>0</v>
      </c>
      <c r="K63" s="266">
        <f t="shared" si="11"/>
        <v>0</v>
      </c>
      <c r="L63" s="266">
        <f t="shared" si="11"/>
        <v>0</v>
      </c>
      <c r="M63" s="266">
        <f t="shared" si="11"/>
        <v>2.4212722844633698</v>
      </c>
      <c r="N63" s="266">
        <f t="shared" si="11"/>
        <v>2.299005395715096</v>
      </c>
      <c r="O63" s="266">
        <f t="shared" si="11"/>
        <v>2.1829126131093277</v>
      </c>
      <c r="P63" s="266">
        <f t="shared" si="11"/>
        <v>2.0726821630575718</v>
      </c>
      <c r="Q63" s="266">
        <f t="shared" si="11"/>
        <v>1.9680180155896394</v>
      </c>
      <c r="R63" s="266">
        <f t="shared" si="11"/>
        <v>5114.5052407422399</v>
      </c>
      <c r="S63" s="266">
        <f t="shared" si="11"/>
        <v>4.7668596576059787</v>
      </c>
      <c r="T63" s="266">
        <f t="shared" si="11"/>
        <v>4.5261477380193238</v>
      </c>
      <c r="U63" s="266">
        <f t="shared" si="11"/>
        <v>4.2975910385131764</v>
      </c>
      <c r="V63" s="266">
        <f t="shared" si="11"/>
        <v>4.0805757574301049</v>
      </c>
      <c r="W63" s="266">
        <f t="shared" si="11"/>
        <v>3.8745190882301825</v>
      </c>
      <c r="X63" s="266">
        <f t="shared" si="11"/>
        <v>3.6788676543317878</v>
      </c>
      <c r="Y63" s="266">
        <f t="shared" si="11"/>
        <v>3.4930960229881873</v>
      </c>
      <c r="Z63" s="266">
        <f t="shared" si="11"/>
        <v>3.3167052942088375</v>
      </c>
      <c r="AA63" s="266">
        <f t="shared" si="11"/>
        <v>3.1492217609358679</v>
      </c>
      <c r="AB63" s="266">
        <f t="shared" si="11"/>
        <v>2.9901956368775715</v>
      </c>
      <c r="AC63" s="266">
        <f t="shared" si="11"/>
        <v>2.8391998485824463</v>
      </c>
      <c r="AD63" s="266">
        <f t="shared" si="11"/>
        <v>2.6958288885098241</v>
      </c>
      <c r="AE63" s="266">
        <f t="shared" si="11"/>
        <v>2.5596977260169345</v>
      </c>
      <c r="AF63" s="93"/>
    </row>
    <row r="64" spans="1:32">
      <c r="A64" s="98">
        <f>'Project Information'!$A$17</f>
        <v>14429</v>
      </c>
      <c r="B64" s="28" t="str">
        <f>'Project Information'!$B$17</f>
        <v>North Avenue over I-35</v>
      </c>
      <c r="C64" s="249">
        <f t="shared" ref="C64:C71" si="12">SUM(G64:AE64)</f>
        <v>9247.2924668269898</v>
      </c>
      <c r="F64" s="115"/>
      <c r="G64" s="266">
        <f t="shared" ref="G64:V70" si="13">G44*G$58</f>
        <v>0</v>
      </c>
      <c r="H64" s="266">
        <f t="shared" si="13"/>
        <v>0</v>
      </c>
      <c r="I64" s="266">
        <f t="shared" si="13"/>
        <v>0</v>
      </c>
      <c r="J64" s="266">
        <f t="shared" si="13"/>
        <v>0</v>
      </c>
      <c r="K64" s="266">
        <f t="shared" si="13"/>
        <v>0</v>
      </c>
      <c r="L64" s="266">
        <f t="shared" si="13"/>
        <v>0</v>
      </c>
      <c r="M64" s="266">
        <f t="shared" si="13"/>
        <v>0.84744529956217951</v>
      </c>
      <c r="N64" s="266">
        <f t="shared" si="13"/>
        <v>0.80465188850028357</v>
      </c>
      <c r="O64" s="266">
        <f t="shared" si="13"/>
        <v>0.76401941458826472</v>
      </c>
      <c r="P64" s="266">
        <f t="shared" si="13"/>
        <v>0.72543875707015026</v>
      </c>
      <c r="Q64" s="266">
        <f t="shared" si="13"/>
        <v>0.68880630545637367</v>
      </c>
      <c r="R64" s="266">
        <f t="shared" si="13"/>
        <v>9225.0509039886001</v>
      </c>
      <c r="S64" s="266">
        <f t="shared" si="13"/>
        <v>1.8968326296886369</v>
      </c>
      <c r="T64" s="266">
        <f t="shared" si="13"/>
        <v>1.8010483490043041</v>
      </c>
      <c r="U64" s="266">
        <f t="shared" si="13"/>
        <v>1.71010088327276</v>
      </c>
      <c r="V64" s="266">
        <f t="shared" si="13"/>
        <v>1.6237459880447018</v>
      </c>
      <c r="W64" s="266">
        <f t="shared" si="11"/>
        <v>1.5417517524729196</v>
      </c>
      <c r="X64" s="266">
        <f t="shared" si="11"/>
        <v>1.4638979765028866</v>
      </c>
      <c r="Y64" s="266">
        <f t="shared" si="11"/>
        <v>1.3899755795133339</v>
      </c>
      <c r="Z64" s="266">
        <f t="shared" si="11"/>
        <v>1.3197860388186824</v>
      </c>
      <c r="AA64" s="266">
        <f t="shared" si="11"/>
        <v>1.2531408565253859</v>
      </c>
      <c r="AB64" s="266">
        <f t="shared" si="11"/>
        <v>1.1898610533104148</v>
      </c>
      <c r="AC64" s="266">
        <f t="shared" si="11"/>
        <v>1.129776687762386</v>
      </c>
      <c r="AD64" s="266">
        <f t="shared" si="11"/>
        <v>1.0727263999945023</v>
      </c>
      <c r="AE64" s="266">
        <f t="shared" si="11"/>
        <v>1.0185569783036523</v>
      </c>
      <c r="AF64" s="54"/>
    </row>
    <row r="65" spans="1:32">
      <c r="A65" s="98">
        <f>'Project Information'!$A$18</f>
        <v>14435</v>
      </c>
      <c r="B65" s="28" t="str">
        <f>'Project Information'!$B$18</f>
        <v>Highland Avenue over I-35</v>
      </c>
      <c r="C65" s="249">
        <f t="shared" si="12"/>
        <v>9382.9391373566305</v>
      </c>
      <c r="F65" s="115"/>
      <c r="G65" s="266">
        <f t="shared" si="13"/>
        <v>0</v>
      </c>
      <c r="H65" s="266">
        <f t="shared" si="11"/>
        <v>0</v>
      </c>
      <c r="I65" s="266">
        <f t="shared" si="11"/>
        <v>0</v>
      </c>
      <c r="J65" s="266">
        <f t="shared" si="11"/>
        <v>0</v>
      </c>
      <c r="K65" s="266">
        <f t="shared" si="11"/>
        <v>0</v>
      </c>
      <c r="L65" s="266">
        <f t="shared" si="11"/>
        <v>0</v>
      </c>
      <c r="M65" s="266">
        <f t="shared" si="11"/>
        <v>2.4212722844633698</v>
      </c>
      <c r="N65" s="266">
        <f t="shared" si="11"/>
        <v>2.299005395715096</v>
      </c>
      <c r="O65" s="266">
        <f t="shared" si="11"/>
        <v>2.1829126131093277</v>
      </c>
      <c r="P65" s="266">
        <f t="shared" si="11"/>
        <v>2.0726821630575714</v>
      </c>
      <c r="Q65" s="266">
        <f t="shared" si="11"/>
        <v>1.9680180155896392</v>
      </c>
      <c r="R65" s="266">
        <f t="shared" si="11"/>
        <v>9324.2485914164954</v>
      </c>
      <c r="S65" s="266">
        <f t="shared" si="11"/>
        <v>4.9191474906236747</v>
      </c>
      <c r="T65" s="266">
        <f t="shared" si="11"/>
        <v>4.6707454984843508</v>
      </c>
      <c r="U65" s="266">
        <f t="shared" si="11"/>
        <v>4.4348870517086079</v>
      </c>
      <c r="V65" s="266">
        <f t="shared" si="11"/>
        <v>4.2109387393928808</v>
      </c>
      <c r="W65" s="266">
        <f t="shared" si="11"/>
        <v>3.9982991359584195</v>
      </c>
      <c r="X65" s="266">
        <f t="shared" si="11"/>
        <v>3.7963971859896284</v>
      </c>
      <c r="Y65" s="266">
        <f t="shared" si="11"/>
        <v>3.6046906706331656</v>
      </c>
      <c r="Z65" s="266">
        <f t="shared" si="11"/>
        <v>3.4226647514392301</v>
      </c>
      <c r="AA65" s="266">
        <f t="shared" si="11"/>
        <v>3.2498305877344227</v>
      </c>
      <c r="AB65" s="266">
        <f t="shared" si="11"/>
        <v>3.0857240238130812</v>
      </c>
      <c r="AC65" s="266">
        <f t="shared" si="11"/>
        <v>2.9299043424214664</v>
      </c>
      <c r="AD65" s="266">
        <f t="shared" si="11"/>
        <v>2.7819530811871993</v>
      </c>
      <c r="AE65" s="266">
        <f t="shared" si="11"/>
        <v>2.6414729088154183</v>
      </c>
      <c r="AF65" s="54"/>
    </row>
    <row r="66" spans="1:32">
      <c r="A66" s="98">
        <f>'Project Information'!$A$19</f>
        <v>14437</v>
      </c>
      <c r="B66" s="28" t="str">
        <f>'Project Information'!$B$19</f>
        <v>Hartford Avenue over I-35</v>
      </c>
      <c r="C66" s="249">
        <f t="shared" si="12"/>
        <v>9358.3768973989936</v>
      </c>
      <c r="F66" s="115"/>
      <c r="G66" s="266">
        <f t="shared" si="13"/>
        <v>0</v>
      </c>
      <c r="H66" s="266">
        <f t="shared" si="11"/>
        <v>0</v>
      </c>
      <c r="I66" s="266">
        <f t="shared" si="11"/>
        <v>0</v>
      </c>
      <c r="J66" s="266">
        <f t="shared" si="11"/>
        <v>0</v>
      </c>
      <c r="K66" s="266">
        <f t="shared" si="11"/>
        <v>0</v>
      </c>
      <c r="L66" s="266">
        <f t="shared" si="11"/>
        <v>0</v>
      </c>
      <c r="M66" s="266">
        <f t="shared" si="11"/>
        <v>1.2106361422316849</v>
      </c>
      <c r="N66" s="266">
        <f t="shared" si="11"/>
        <v>1.149502697857548</v>
      </c>
      <c r="O66" s="266">
        <f t="shared" si="11"/>
        <v>1.0914563065546639</v>
      </c>
      <c r="P66" s="266">
        <f t="shared" si="11"/>
        <v>1.0363410815287859</v>
      </c>
      <c r="Q66" s="266">
        <f t="shared" si="11"/>
        <v>0.9840090077948197</v>
      </c>
      <c r="R66" s="266">
        <f t="shared" si="11"/>
        <v>9322.3799523271446</v>
      </c>
      <c r="S66" s="266">
        <f t="shared" si="11"/>
        <v>3.144868993891472</v>
      </c>
      <c r="T66" s="266">
        <f t="shared" si="11"/>
        <v>2.9860626713347993</v>
      </c>
      <c r="U66" s="266">
        <f t="shared" si="11"/>
        <v>2.8352755852337492</v>
      </c>
      <c r="V66" s="266">
        <f t="shared" si="11"/>
        <v>2.6921027885289366</v>
      </c>
      <c r="W66" s="266">
        <f t="shared" si="11"/>
        <v>2.5561597827562768</v>
      </c>
      <c r="X66" s="266">
        <f t="shared" si="11"/>
        <v>2.4270814854550964</v>
      </c>
      <c r="Y66" s="266">
        <f t="shared" si="11"/>
        <v>2.3045212497189889</v>
      </c>
      <c r="Z66" s="266">
        <f t="shared" si="11"/>
        <v>2.1881499332563825</v>
      </c>
      <c r="AA66" s="266">
        <f t="shared" si="11"/>
        <v>2.0776550144607073</v>
      </c>
      <c r="AB66" s="266">
        <f t="shared" si="11"/>
        <v>1.9727397531163355</v>
      </c>
      <c r="AC66" s="266">
        <f t="shared" si="11"/>
        <v>1.8731223934863219</v>
      </c>
      <c r="AD66" s="266">
        <f t="shared" si="11"/>
        <v>1.778535407641791</v>
      </c>
      <c r="AE66" s="266">
        <f t="shared" si="11"/>
        <v>1.6887247770008844</v>
      </c>
      <c r="AF66" s="54"/>
    </row>
    <row r="67" spans="1:32">
      <c r="A67" s="98">
        <f>'Project Information'!$A$20</f>
        <v>15145</v>
      </c>
      <c r="B67" s="28" t="str">
        <f>'Project Information'!$B$20</f>
        <v>Coleman Road over I-35</v>
      </c>
      <c r="C67" s="249">
        <f t="shared" si="12"/>
        <v>9202.1091076449757</v>
      </c>
      <c r="F67" s="115"/>
      <c r="G67" s="266">
        <f t="shared" si="13"/>
        <v>0</v>
      </c>
      <c r="H67" s="266">
        <f t="shared" si="11"/>
        <v>0</v>
      </c>
      <c r="I67" s="266">
        <f t="shared" si="11"/>
        <v>0</v>
      </c>
      <c r="J67" s="266">
        <f t="shared" si="11"/>
        <v>0</v>
      </c>
      <c r="K67" s="266">
        <f t="shared" si="11"/>
        <v>0</v>
      </c>
      <c r="L67" s="266">
        <f t="shared" si="11"/>
        <v>0</v>
      </c>
      <c r="M67" s="266">
        <f t="shared" si="11"/>
        <v>0.84744529956217951</v>
      </c>
      <c r="N67" s="266">
        <f t="shared" si="11"/>
        <v>0.80465188850028357</v>
      </c>
      <c r="O67" s="266">
        <f t="shared" si="11"/>
        <v>0.76401941458826472</v>
      </c>
      <c r="P67" s="266">
        <f t="shared" si="11"/>
        <v>0.72543875707015026</v>
      </c>
      <c r="Q67" s="266">
        <f t="shared" si="11"/>
        <v>0.68880630545637367</v>
      </c>
      <c r="R67" s="266">
        <f t="shared" si="11"/>
        <v>9179.8675448065842</v>
      </c>
      <c r="S67" s="266">
        <f t="shared" si="11"/>
        <v>1.8968326296886369</v>
      </c>
      <c r="T67" s="266">
        <f t="shared" si="11"/>
        <v>1.8010483490043041</v>
      </c>
      <c r="U67" s="266">
        <f t="shared" si="11"/>
        <v>1.71010088327276</v>
      </c>
      <c r="V67" s="266">
        <f t="shared" si="11"/>
        <v>1.6237459880447018</v>
      </c>
      <c r="W67" s="266">
        <f t="shared" si="11"/>
        <v>1.5417517524729196</v>
      </c>
      <c r="X67" s="266">
        <f t="shared" si="11"/>
        <v>1.4638979765028866</v>
      </c>
      <c r="Y67" s="266">
        <f t="shared" si="11"/>
        <v>1.3899755795133339</v>
      </c>
      <c r="Z67" s="266">
        <f t="shared" si="11"/>
        <v>1.3197860388186824</v>
      </c>
      <c r="AA67" s="266">
        <f t="shared" si="11"/>
        <v>1.2531408565253859</v>
      </c>
      <c r="AB67" s="266">
        <f t="shared" si="11"/>
        <v>1.1898610533104148</v>
      </c>
      <c r="AC67" s="266">
        <f t="shared" si="11"/>
        <v>1.129776687762386</v>
      </c>
      <c r="AD67" s="266">
        <f t="shared" si="11"/>
        <v>1.0727263999945023</v>
      </c>
      <c r="AE67" s="266">
        <f t="shared" si="11"/>
        <v>1.0185569783036523</v>
      </c>
      <c r="AF67" s="54"/>
    </row>
    <row r="68" spans="1:32">
      <c r="A68" s="98">
        <f>'Project Information'!$A$21</f>
        <v>15146</v>
      </c>
      <c r="B68" s="28" t="str">
        <f>'Project Information'!$B$21</f>
        <v>Chrysler Avenue over I-35</v>
      </c>
      <c r="C68" s="249">
        <f t="shared" si="12"/>
        <v>9226.34838144268</v>
      </c>
      <c r="F68" s="115"/>
      <c r="G68" s="266">
        <f t="shared" si="13"/>
        <v>0</v>
      </c>
      <c r="H68" s="266">
        <f t="shared" si="11"/>
        <v>0</v>
      </c>
      <c r="I68" s="266">
        <f t="shared" si="11"/>
        <v>0</v>
      </c>
      <c r="J68" s="266">
        <f t="shared" si="11"/>
        <v>0</v>
      </c>
      <c r="K68" s="266">
        <f t="shared" si="11"/>
        <v>0</v>
      </c>
      <c r="L68" s="266">
        <f t="shared" si="11"/>
        <v>0</v>
      </c>
      <c r="M68" s="266">
        <f t="shared" si="11"/>
        <v>1.694890599124359</v>
      </c>
      <c r="N68" s="266">
        <f t="shared" si="11"/>
        <v>1.6093037770005671</v>
      </c>
      <c r="O68" s="266">
        <f t="shared" si="11"/>
        <v>1.5280388291765294</v>
      </c>
      <c r="P68" s="266">
        <f t="shared" si="11"/>
        <v>1.4508775141403005</v>
      </c>
      <c r="Q68" s="266">
        <f t="shared" si="11"/>
        <v>1.3776126109127473</v>
      </c>
      <c r="R68" s="266">
        <f t="shared" si="11"/>
        <v>9181.8652557658934</v>
      </c>
      <c r="S68" s="266">
        <f t="shared" si="11"/>
        <v>3.7936652593772737</v>
      </c>
      <c r="T68" s="266">
        <f t="shared" si="11"/>
        <v>3.6020966980086082</v>
      </c>
      <c r="U68" s="266">
        <f t="shared" si="11"/>
        <v>3.42020176654552</v>
      </c>
      <c r="V68" s="266">
        <f t="shared" si="11"/>
        <v>3.2474919760894037</v>
      </c>
      <c r="W68" s="266">
        <f t="shared" si="11"/>
        <v>3.0835035049458392</v>
      </c>
      <c r="X68" s="266">
        <f t="shared" si="11"/>
        <v>2.9277959530057731</v>
      </c>
      <c r="Y68" s="266">
        <f t="shared" si="11"/>
        <v>2.7799511590266679</v>
      </c>
      <c r="Z68" s="266">
        <f t="shared" si="11"/>
        <v>2.6395720776373648</v>
      </c>
      <c r="AA68" s="266">
        <f t="shared" si="11"/>
        <v>2.5062817130507717</v>
      </c>
      <c r="AB68" s="266">
        <f t="shared" si="11"/>
        <v>2.3797221066208296</v>
      </c>
      <c r="AC68" s="266">
        <f t="shared" si="11"/>
        <v>2.2595533755247721</v>
      </c>
      <c r="AD68" s="266">
        <f t="shared" si="11"/>
        <v>2.1454527999890045</v>
      </c>
      <c r="AE68" s="266">
        <f t="shared" si="11"/>
        <v>2.0371139566073047</v>
      </c>
      <c r="AF68" s="54"/>
    </row>
    <row r="69" spans="1:32">
      <c r="A69" s="98">
        <f>'Project Information'!$A$22</f>
        <v>15147</v>
      </c>
      <c r="B69" s="28" t="str">
        <f>'Project Information'!$B$22</f>
        <v>Ferguson Avenue over I-35</v>
      </c>
      <c r="C69" s="249">
        <f t="shared" si="12"/>
        <v>9241.741139912825</v>
      </c>
      <c r="F69" s="115"/>
      <c r="G69" s="266">
        <f t="shared" si="13"/>
        <v>0</v>
      </c>
      <c r="H69" s="266">
        <f t="shared" si="11"/>
        <v>0</v>
      </c>
      <c r="I69" s="266">
        <f t="shared" si="11"/>
        <v>0</v>
      </c>
      <c r="J69" s="266">
        <f t="shared" si="11"/>
        <v>0</v>
      </c>
      <c r="K69" s="266">
        <f t="shared" si="11"/>
        <v>0</v>
      </c>
      <c r="L69" s="266">
        <f t="shared" si="11"/>
        <v>0</v>
      </c>
      <c r="M69" s="266">
        <f t="shared" si="11"/>
        <v>2.4212722844633698</v>
      </c>
      <c r="N69" s="266">
        <f t="shared" si="11"/>
        <v>2.299005395715096</v>
      </c>
      <c r="O69" s="266">
        <f t="shared" si="11"/>
        <v>2.1829126131093277</v>
      </c>
      <c r="P69" s="266">
        <f t="shared" si="11"/>
        <v>2.0726821630575714</v>
      </c>
      <c r="Q69" s="266">
        <f t="shared" si="11"/>
        <v>1.9680180155896392</v>
      </c>
      <c r="R69" s="266">
        <f t="shared" si="11"/>
        <v>9183.05059397269</v>
      </c>
      <c r="S69" s="266">
        <f t="shared" si="11"/>
        <v>4.9191474906236747</v>
      </c>
      <c r="T69" s="266">
        <f t="shared" si="11"/>
        <v>4.6707454984843508</v>
      </c>
      <c r="U69" s="266">
        <f t="shared" si="11"/>
        <v>4.4348870517086079</v>
      </c>
      <c r="V69" s="266">
        <f t="shared" si="11"/>
        <v>4.2109387393928808</v>
      </c>
      <c r="W69" s="266">
        <f t="shared" si="11"/>
        <v>3.9982991359584195</v>
      </c>
      <c r="X69" s="266">
        <f t="shared" si="11"/>
        <v>3.7963971859896284</v>
      </c>
      <c r="Y69" s="266">
        <f t="shared" si="11"/>
        <v>3.6046906706331656</v>
      </c>
      <c r="Z69" s="266">
        <f t="shared" si="11"/>
        <v>3.4226647514392301</v>
      </c>
      <c r="AA69" s="266">
        <f t="shared" si="11"/>
        <v>3.2498305877344227</v>
      </c>
      <c r="AB69" s="266">
        <f t="shared" si="11"/>
        <v>3.0857240238130812</v>
      </c>
      <c r="AC69" s="266">
        <f t="shared" si="11"/>
        <v>2.9299043424214664</v>
      </c>
      <c r="AD69" s="266">
        <f t="shared" si="11"/>
        <v>2.7819530811871993</v>
      </c>
      <c r="AE69" s="266">
        <f t="shared" si="11"/>
        <v>2.6414729088154183</v>
      </c>
      <c r="AF69" s="54"/>
    </row>
    <row r="70" spans="1:32">
      <c r="A70" s="98">
        <f>'Project Information'!$A$23</f>
        <v>15149</v>
      </c>
      <c r="B70" s="28" t="str">
        <f>'Project Information'!$B$23</f>
        <v>Adobe Road over I-35</v>
      </c>
      <c r="C70" s="249">
        <f t="shared" si="12"/>
        <v>5351.6229406597122</v>
      </c>
      <c r="F70" s="115"/>
      <c r="G70" s="266">
        <f t="shared" si="13"/>
        <v>0</v>
      </c>
      <c r="H70" s="266">
        <f t="shared" si="11"/>
        <v>0</v>
      </c>
      <c r="I70" s="266">
        <f t="shared" si="11"/>
        <v>0</v>
      </c>
      <c r="J70" s="266">
        <f t="shared" si="11"/>
        <v>0</v>
      </c>
      <c r="K70" s="266">
        <f t="shared" si="11"/>
        <v>0</v>
      </c>
      <c r="L70" s="266">
        <f t="shared" si="11"/>
        <v>0</v>
      </c>
      <c r="M70" s="266">
        <f t="shared" si="11"/>
        <v>1.8159542133475268</v>
      </c>
      <c r="N70" s="266">
        <f t="shared" si="11"/>
        <v>1.7242540467863217</v>
      </c>
      <c r="O70" s="266">
        <f t="shared" si="11"/>
        <v>1.6371844598319958</v>
      </c>
      <c r="P70" s="266">
        <f t="shared" si="11"/>
        <v>1.5545116222931787</v>
      </c>
      <c r="Q70" s="266">
        <f t="shared" si="11"/>
        <v>1.4760135116922293</v>
      </c>
      <c r="R70" s="266">
        <f t="shared" si="11"/>
        <v>5312.4090166114529</v>
      </c>
      <c r="S70" s="266">
        <f t="shared" si="11"/>
        <v>3.1944251606602418</v>
      </c>
      <c r="T70" s="266">
        <f t="shared" si="11"/>
        <v>3.0331164023519235</v>
      </c>
      <c r="U70" s="266">
        <f t="shared" si="11"/>
        <v>2.8799532458963015</v>
      </c>
      <c r="V70" s="266">
        <f t="shared" si="11"/>
        <v>2.7345243631656357</v>
      </c>
      <c r="W70" s="266">
        <f t="shared" si="11"/>
        <v>2.5964391968520437</v>
      </c>
      <c r="X70" s="266">
        <f t="shared" si="11"/>
        <v>2.4653269116042393</v>
      </c>
      <c r="Y70" s="266">
        <f t="shared" si="11"/>
        <v>2.340835398128692</v>
      </c>
      <c r="Z70" s="266">
        <f t="shared" si="11"/>
        <v>2.2226303275806458</v>
      </c>
      <c r="AA70" s="266">
        <f t="shared" si="11"/>
        <v>2.1103942537055138</v>
      </c>
      <c r="AB70" s="266">
        <f t="shared" si="11"/>
        <v>2.0038257603194038</v>
      </c>
      <c r="AC70" s="266">
        <f t="shared" si="11"/>
        <v>1.9026386518392857</v>
      </c>
      <c r="AD70" s="266">
        <f t="shared" si="11"/>
        <v>1.8065611846889287</v>
      </c>
      <c r="AE70" s="266">
        <f t="shared" si="11"/>
        <v>1.7153353375164926</v>
      </c>
      <c r="AF70" s="54"/>
    </row>
    <row r="71" spans="1:32">
      <c r="A71" s="99" t="s">
        <v>185</v>
      </c>
      <c r="B71" s="28"/>
      <c r="C71" s="250">
        <f t="shared" si="12"/>
        <v>66182.147708569231</v>
      </c>
      <c r="F71" s="115"/>
      <c r="G71" s="267">
        <f>SUM(G63:G70)</f>
        <v>0</v>
      </c>
      <c r="H71" s="267">
        <f t="shared" ref="H71:AE71" si="14">SUM(H63:H70)</f>
        <v>0</v>
      </c>
      <c r="I71" s="267">
        <f t="shared" si="14"/>
        <v>0</v>
      </c>
      <c r="J71" s="267">
        <f t="shared" si="14"/>
        <v>0</v>
      </c>
      <c r="K71" s="267">
        <f t="shared" si="14"/>
        <v>0</v>
      </c>
      <c r="L71" s="267">
        <f t="shared" si="14"/>
        <v>0</v>
      </c>
      <c r="M71" s="267">
        <f t="shared" si="14"/>
        <v>13.68018840721804</v>
      </c>
      <c r="N71" s="267">
        <f t="shared" si="14"/>
        <v>12.989380485790292</v>
      </c>
      <c r="O71" s="267">
        <f t="shared" si="14"/>
        <v>12.333456264067703</v>
      </c>
      <c r="P71" s="267">
        <f t="shared" si="14"/>
        <v>11.710654221275281</v>
      </c>
      <c r="Q71" s="267">
        <f t="shared" si="14"/>
        <v>11.119301788081462</v>
      </c>
      <c r="R71" s="267">
        <f t="shared" si="14"/>
        <v>65843.377099631092</v>
      </c>
      <c r="S71" s="267">
        <f t="shared" si="14"/>
        <v>28.531779312159589</v>
      </c>
      <c r="T71" s="267">
        <f t="shared" si="14"/>
        <v>27.091011204691963</v>
      </c>
      <c r="U71" s="267">
        <f t="shared" si="14"/>
        <v>25.722997506151483</v>
      </c>
      <c r="V71" s="267">
        <f t="shared" si="14"/>
        <v>24.424064340089245</v>
      </c>
      <c r="W71" s="267">
        <f t="shared" si="14"/>
        <v>23.190723349647019</v>
      </c>
      <c r="X71" s="267">
        <f t="shared" si="14"/>
        <v>22.019662329381926</v>
      </c>
      <c r="Y71" s="267">
        <f t="shared" si="14"/>
        <v>20.907736330155537</v>
      </c>
      <c r="Z71" s="267">
        <f t="shared" si="14"/>
        <v>19.851959213199056</v>
      </c>
      <c r="AA71" s="267">
        <f t="shared" si="14"/>
        <v>18.849495630672479</v>
      </c>
      <c r="AB71" s="267">
        <f t="shared" si="14"/>
        <v>17.897653411181135</v>
      </c>
      <c r="AC71" s="267">
        <f t="shared" si="14"/>
        <v>16.993876329800528</v>
      </c>
      <c r="AD71" s="267">
        <f t="shared" si="14"/>
        <v>16.135737243192953</v>
      </c>
      <c r="AE71" s="267">
        <f t="shared" si="14"/>
        <v>15.320931571379758</v>
      </c>
      <c r="AF71" s="54"/>
    </row>
    <row r="72" spans="1:32">
      <c r="A72" s="97" t="str">
        <f>'Project Information'!$A$25</f>
        <v>Kay County Bridge Reconstructions</v>
      </c>
      <c r="B72" s="89"/>
      <c r="F72" s="85"/>
      <c r="G72" s="268"/>
      <c r="H72" s="268"/>
      <c r="I72" s="268"/>
      <c r="J72" s="268"/>
      <c r="K72" s="268"/>
      <c r="L72" s="268"/>
      <c r="M72" s="268"/>
      <c r="N72" s="268"/>
      <c r="O72" s="268"/>
      <c r="P72" s="268"/>
      <c r="Q72" s="268"/>
      <c r="R72" s="268"/>
      <c r="S72" s="268"/>
      <c r="T72" s="268"/>
      <c r="U72" s="268"/>
      <c r="V72" s="268"/>
      <c r="W72" s="268"/>
      <c r="X72" s="268"/>
      <c r="Y72" s="268"/>
      <c r="Z72" s="268"/>
      <c r="AA72" s="268"/>
      <c r="AB72" s="268"/>
      <c r="AC72" s="268"/>
      <c r="AD72" s="268"/>
      <c r="AE72" s="268"/>
      <c r="AF72" s="54"/>
    </row>
    <row r="73" spans="1:32">
      <c r="A73" s="98">
        <f>'Project Information'!$A$26</f>
        <v>14408</v>
      </c>
      <c r="B73" s="28" t="str">
        <f>'Project Information'!$B$26</f>
        <v>I-35 SB over US 60</v>
      </c>
      <c r="C73" s="249">
        <f>SUM(G73:AE73)</f>
        <v>32273.528415024688</v>
      </c>
      <c r="F73" s="115"/>
      <c r="G73" s="266">
        <f t="shared" ref="G73:AE74" si="15">G53*G$58</f>
        <v>0</v>
      </c>
      <c r="H73" s="266">
        <f t="shared" si="15"/>
        <v>0</v>
      </c>
      <c r="I73" s="266">
        <f t="shared" si="15"/>
        <v>0</v>
      </c>
      <c r="J73" s="266">
        <f t="shared" si="15"/>
        <v>0</v>
      </c>
      <c r="K73" s="266">
        <f t="shared" si="15"/>
        <v>0</v>
      </c>
      <c r="L73" s="266">
        <f t="shared" si="15"/>
        <v>0</v>
      </c>
      <c r="M73" s="266">
        <f t="shared" si="15"/>
        <v>1059.306624452724</v>
      </c>
      <c r="N73" s="266">
        <f t="shared" si="15"/>
        <v>1005.8148606253542</v>
      </c>
      <c r="O73" s="266">
        <f t="shared" si="15"/>
        <v>955.02426823533062</v>
      </c>
      <c r="P73" s="266">
        <f t="shared" si="15"/>
        <v>906.79844633768755</v>
      </c>
      <c r="Q73" s="266">
        <f t="shared" si="15"/>
        <v>861.00788182046733</v>
      </c>
      <c r="R73" s="266">
        <f t="shared" si="15"/>
        <v>2690.4048931135721</v>
      </c>
      <c r="S73" s="266">
        <f t="shared" si="15"/>
        <v>2554.5476258971212</v>
      </c>
      <c r="T73" s="266">
        <f t="shared" si="15"/>
        <v>2425.5507376157384</v>
      </c>
      <c r="U73" s="266">
        <f t="shared" si="15"/>
        <v>2303.0677999914451</v>
      </c>
      <c r="V73" s="266">
        <f t="shared" si="15"/>
        <v>2186.7698783210235</v>
      </c>
      <c r="W73" s="266">
        <f t="shared" si="15"/>
        <v>2076.3446481036754</v>
      </c>
      <c r="X73" s="266">
        <f t="shared" si="15"/>
        <v>1971.4955562763057</v>
      </c>
      <c r="Y73" s="266">
        <f t="shared" si="15"/>
        <v>1871.9410248038671</v>
      </c>
      <c r="Z73" s="266">
        <f t="shared" si="15"/>
        <v>1777.4136944859763</v>
      </c>
      <c r="AA73" s="266">
        <f t="shared" si="15"/>
        <v>1687.6597069489908</v>
      </c>
      <c r="AB73" s="266">
        <f t="shared" si="15"/>
        <v>1602.438022895308</v>
      </c>
      <c r="AC73" s="266">
        <f t="shared" si="15"/>
        <v>1521.5197747790014</v>
      </c>
      <c r="AD73" s="266">
        <f t="shared" si="15"/>
        <v>1444.6876521693653</v>
      </c>
      <c r="AE73" s="266">
        <f t="shared" si="15"/>
        <v>1371.7353181517376</v>
      </c>
      <c r="AF73" s="54"/>
    </row>
    <row r="74" spans="1:32">
      <c r="A74" s="98">
        <f>'Project Information'!$A$27</f>
        <v>14409</v>
      </c>
      <c r="B74" s="28" t="str">
        <f>'Project Information'!$B$27</f>
        <v>I-35 NB over US 60</v>
      </c>
      <c r="C74" s="249">
        <f t="shared" ref="C74:C75" si="16">SUM(G74:AE74)</f>
        <v>32273.528415024688</v>
      </c>
      <c r="F74" s="115"/>
      <c r="G74" s="266">
        <f t="shared" si="15"/>
        <v>0</v>
      </c>
      <c r="H74" s="266">
        <f t="shared" si="15"/>
        <v>0</v>
      </c>
      <c r="I74" s="266">
        <f t="shared" si="15"/>
        <v>0</v>
      </c>
      <c r="J74" s="266">
        <f t="shared" si="15"/>
        <v>0</v>
      </c>
      <c r="K74" s="266">
        <f t="shared" si="15"/>
        <v>0</v>
      </c>
      <c r="L74" s="266">
        <f t="shared" si="15"/>
        <v>0</v>
      </c>
      <c r="M74" s="266">
        <f t="shared" si="15"/>
        <v>1059.306624452724</v>
      </c>
      <c r="N74" s="266">
        <f t="shared" si="15"/>
        <v>1005.8148606253542</v>
      </c>
      <c r="O74" s="266">
        <f t="shared" si="15"/>
        <v>955.02426823533062</v>
      </c>
      <c r="P74" s="266">
        <f t="shared" si="15"/>
        <v>906.79844633768755</v>
      </c>
      <c r="Q74" s="266">
        <f t="shared" si="15"/>
        <v>861.00788182046733</v>
      </c>
      <c r="R74" s="266">
        <f t="shared" si="15"/>
        <v>2690.4048931135721</v>
      </c>
      <c r="S74" s="266">
        <f t="shared" si="15"/>
        <v>2554.5476258971212</v>
      </c>
      <c r="T74" s="266">
        <f t="shared" si="15"/>
        <v>2425.5507376157384</v>
      </c>
      <c r="U74" s="266">
        <f t="shared" si="15"/>
        <v>2303.0677999914451</v>
      </c>
      <c r="V74" s="266">
        <f t="shared" si="15"/>
        <v>2186.7698783210235</v>
      </c>
      <c r="W74" s="266">
        <f t="shared" si="15"/>
        <v>2076.3446481036754</v>
      </c>
      <c r="X74" s="266">
        <f t="shared" si="15"/>
        <v>1971.4955562763057</v>
      </c>
      <c r="Y74" s="266">
        <f t="shared" si="15"/>
        <v>1871.9410248038671</v>
      </c>
      <c r="Z74" s="266">
        <f t="shared" si="15"/>
        <v>1777.4136944859763</v>
      </c>
      <c r="AA74" s="266">
        <f t="shared" si="15"/>
        <v>1687.6597069489908</v>
      </c>
      <c r="AB74" s="266">
        <f t="shared" si="15"/>
        <v>1602.438022895308</v>
      </c>
      <c r="AC74" s="266">
        <f t="shared" si="15"/>
        <v>1521.5197747790014</v>
      </c>
      <c r="AD74" s="266">
        <f t="shared" si="15"/>
        <v>1444.6876521693653</v>
      </c>
      <c r="AE74" s="266">
        <f t="shared" si="15"/>
        <v>1371.7353181517376</v>
      </c>
      <c r="AF74" s="54"/>
    </row>
    <row r="75" spans="1:32">
      <c r="A75" s="99" t="s">
        <v>185</v>
      </c>
      <c r="B75" s="28"/>
      <c r="C75" s="250">
        <f t="shared" si="16"/>
        <v>64547.056830049376</v>
      </c>
      <c r="D75" s="2"/>
      <c r="F75" s="115"/>
      <c r="G75" s="267">
        <f>SUM(G73:G74)</f>
        <v>0</v>
      </c>
      <c r="H75" s="267">
        <f t="shared" ref="H75:AE75" si="17">SUM(H73:H74)</f>
        <v>0</v>
      </c>
      <c r="I75" s="267">
        <f t="shared" si="17"/>
        <v>0</v>
      </c>
      <c r="J75" s="267">
        <f t="shared" si="17"/>
        <v>0</v>
      </c>
      <c r="K75" s="267">
        <f t="shared" si="17"/>
        <v>0</v>
      </c>
      <c r="L75" s="267">
        <f t="shared" si="17"/>
        <v>0</v>
      </c>
      <c r="M75" s="267">
        <f t="shared" si="17"/>
        <v>2118.613248905448</v>
      </c>
      <c r="N75" s="267">
        <f t="shared" si="17"/>
        <v>2011.6297212507084</v>
      </c>
      <c r="O75" s="267">
        <f t="shared" si="17"/>
        <v>1910.0485364706612</v>
      </c>
      <c r="P75" s="267">
        <f t="shared" si="17"/>
        <v>1813.5968926753751</v>
      </c>
      <c r="Q75" s="267">
        <f t="shared" si="17"/>
        <v>1722.0157636409347</v>
      </c>
      <c r="R75" s="267">
        <f t="shared" si="17"/>
        <v>5380.8097862271443</v>
      </c>
      <c r="S75" s="267">
        <f t="shared" si="17"/>
        <v>5109.0952517942424</v>
      </c>
      <c r="T75" s="267">
        <f t="shared" si="17"/>
        <v>4851.1014752314768</v>
      </c>
      <c r="U75" s="267">
        <f t="shared" si="17"/>
        <v>4606.1355999828902</v>
      </c>
      <c r="V75" s="267">
        <f t="shared" si="17"/>
        <v>4373.539756642047</v>
      </c>
      <c r="W75" s="267">
        <f t="shared" si="17"/>
        <v>4152.6892962073507</v>
      </c>
      <c r="X75" s="267">
        <f t="shared" si="17"/>
        <v>3942.9911125526114</v>
      </c>
      <c r="Y75" s="267">
        <f t="shared" si="17"/>
        <v>3743.8820496077342</v>
      </c>
      <c r="Z75" s="267">
        <f t="shared" si="17"/>
        <v>3554.8273889719526</v>
      </c>
      <c r="AA75" s="267">
        <f t="shared" si="17"/>
        <v>3375.3194138979816</v>
      </c>
      <c r="AB75" s="267">
        <f t="shared" si="17"/>
        <v>3204.876045790616</v>
      </c>
      <c r="AC75" s="267">
        <f t="shared" si="17"/>
        <v>3043.0395495580028</v>
      </c>
      <c r="AD75" s="267">
        <f t="shared" si="17"/>
        <v>2889.3753043387305</v>
      </c>
      <c r="AE75" s="267">
        <f t="shared" si="17"/>
        <v>2743.4706363034752</v>
      </c>
      <c r="AF75" s="54"/>
    </row>
    <row r="76" spans="1:32">
      <c r="A76" s="100" t="s">
        <v>0</v>
      </c>
      <c r="C76" s="251">
        <f>SUM(G76:AE76)</f>
        <v>130729.20453861859</v>
      </c>
      <c r="F76" s="115"/>
      <c r="G76" s="269">
        <f>SUM(G71,G75)</f>
        <v>0</v>
      </c>
      <c r="H76" s="269">
        <f t="shared" ref="H76:AE76" si="18">SUM(H71,H75)</f>
        <v>0</v>
      </c>
      <c r="I76" s="269">
        <f t="shared" si="18"/>
        <v>0</v>
      </c>
      <c r="J76" s="269">
        <f t="shared" si="18"/>
        <v>0</v>
      </c>
      <c r="K76" s="269">
        <f t="shared" si="18"/>
        <v>0</v>
      </c>
      <c r="L76" s="269">
        <f t="shared" si="18"/>
        <v>0</v>
      </c>
      <c r="M76" s="269">
        <f t="shared" si="18"/>
        <v>2132.2934373126659</v>
      </c>
      <c r="N76" s="269">
        <f t="shared" si="18"/>
        <v>2024.6191017364986</v>
      </c>
      <c r="O76" s="269">
        <f t="shared" si="18"/>
        <v>1922.381992734729</v>
      </c>
      <c r="P76" s="269">
        <f t="shared" si="18"/>
        <v>1825.3075468966504</v>
      </c>
      <c r="Q76" s="269">
        <f t="shared" si="18"/>
        <v>1733.1350654290161</v>
      </c>
      <c r="R76" s="269">
        <f t="shared" si="18"/>
        <v>71224.186885858231</v>
      </c>
      <c r="S76" s="269">
        <f t="shared" si="18"/>
        <v>5137.6270311064018</v>
      </c>
      <c r="T76" s="269">
        <f t="shared" si="18"/>
        <v>4878.192486436169</v>
      </c>
      <c r="U76" s="269">
        <f t="shared" si="18"/>
        <v>4631.858597489042</v>
      </c>
      <c r="V76" s="269">
        <f t="shared" si="18"/>
        <v>4397.963820982136</v>
      </c>
      <c r="W76" s="269">
        <f t="shared" si="18"/>
        <v>4175.8800195569975</v>
      </c>
      <c r="X76" s="269">
        <f t="shared" si="18"/>
        <v>3965.0107748819933</v>
      </c>
      <c r="Y76" s="269">
        <f t="shared" si="18"/>
        <v>3764.7897859378895</v>
      </c>
      <c r="Z76" s="269">
        <f t="shared" si="18"/>
        <v>3574.6793481851519</v>
      </c>
      <c r="AA76" s="269">
        <f t="shared" si="18"/>
        <v>3394.1689095286542</v>
      </c>
      <c r="AB76" s="269">
        <f t="shared" si="18"/>
        <v>3222.7736992017972</v>
      </c>
      <c r="AC76" s="269">
        <f t="shared" si="18"/>
        <v>3060.0334258878033</v>
      </c>
      <c r="AD76" s="269">
        <f t="shared" si="18"/>
        <v>2905.5110415819236</v>
      </c>
      <c r="AE76" s="269">
        <f t="shared" si="18"/>
        <v>2758.791567874855</v>
      </c>
      <c r="AF76" s="54"/>
    </row>
    <row r="77" spans="1:32">
      <c r="A77" s="100"/>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54"/>
    </row>
    <row r="78" spans="1:32" ht="18.75">
      <c r="A78" s="235" t="s">
        <v>279</v>
      </c>
      <c r="B78" s="236"/>
      <c r="C78" s="236"/>
      <c r="D78" s="236"/>
      <c r="E78" s="236"/>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row>
    <row r="79" spans="1:32" ht="15.75">
      <c r="A79" s="169" t="s">
        <v>205</v>
      </c>
      <c r="B79" s="91"/>
      <c r="C79" s="91"/>
      <c r="D79" s="91"/>
      <c r="E79" s="91"/>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row>
    <row r="80" spans="1:32" s="11" customFormat="1" ht="15" customHeight="1">
      <c r="A80" s="182"/>
      <c r="G80" s="154"/>
      <c r="H80" s="154"/>
      <c r="I80" s="154"/>
      <c r="J80" s="154"/>
      <c r="K80" s="154"/>
      <c r="L80" s="154"/>
      <c r="M80" s="154"/>
      <c r="N80" s="154"/>
      <c r="O80" s="154"/>
      <c r="P80" s="154"/>
      <c r="Q80" s="154"/>
      <c r="R80" s="154"/>
      <c r="S80" s="154"/>
      <c r="T80" s="154"/>
      <c r="U80" s="154"/>
      <c r="V80" s="154"/>
      <c r="W80" s="154"/>
      <c r="X80" s="154"/>
      <c r="Y80" s="154"/>
      <c r="Z80" s="154"/>
      <c r="AA80" s="154"/>
      <c r="AB80" s="154"/>
      <c r="AC80" s="154"/>
      <c r="AD80" s="154"/>
      <c r="AE80" s="154"/>
      <c r="AF80" s="154"/>
    </row>
    <row r="81" spans="1:32">
      <c r="A81" s="29" t="s">
        <v>77</v>
      </c>
      <c r="B81" s="4" t="s">
        <v>78</v>
      </c>
      <c r="C81" s="301" t="s">
        <v>206</v>
      </c>
      <c r="D81" s="301"/>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row>
    <row r="82" spans="1:32">
      <c r="A82" s="29"/>
      <c r="B82" s="4"/>
      <c r="C82" s="253" t="s">
        <v>189</v>
      </c>
      <c r="D82" s="253" t="s">
        <v>280</v>
      </c>
      <c r="E82" s="253" t="s">
        <v>208</v>
      </c>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row>
    <row r="83" spans="1:32">
      <c r="A83" s="97" t="str">
        <f>'Project Information'!A15</f>
        <v>Kay County Bridge Raises</v>
      </c>
      <c r="B83" s="89"/>
      <c r="C83" s="38" t="s">
        <v>93</v>
      </c>
      <c r="D83" s="38" t="s">
        <v>93</v>
      </c>
      <c r="E83" s="38" t="s">
        <v>93</v>
      </c>
      <c r="G83" s="26"/>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row>
    <row r="84" spans="1:32">
      <c r="A84" s="98">
        <f>'Project Information'!A16</f>
        <v>14155</v>
      </c>
      <c r="B84" s="28" t="str">
        <f>'Project Information'!B16</f>
        <v>Indian Road over I-35</v>
      </c>
      <c r="C84" s="141">
        <f>Assumptions!$C$42</f>
        <v>2.5</v>
      </c>
      <c r="D84" s="141">
        <v>0</v>
      </c>
      <c r="E84" s="9">
        <f>C84-D84</f>
        <v>2.5</v>
      </c>
      <c r="F84" s="115" t="s">
        <v>93</v>
      </c>
      <c r="G84" s="93">
        <f>IF(G$35='Project Information'!$E152,$E84,0)</f>
        <v>0</v>
      </c>
      <c r="H84" s="93">
        <f>IF(H$35='Project Information'!$E152,$E84,0)</f>
        <v>0</v>
      </c>
      <c r="I84" s="93">
        <f>IF(I$35='Project Information'!$E152,$E84,0)</f>
        <v>0</v>
      </c>
      <c r="J84" s="93">
        <f>IF(J$35='Project Information'!$E152,$E84,0)</f>
        <v>0</v>
      </c>
      <c r="K84" s="93">
        <f>IF(K$35='Project Information'!$E152,$E84,0)</f>
        <v>0</v>
      </c>
      <c r="L84" s="93">
        <f>IF(L$35='Project Information'!$E152,$E84,0)</f>
        <v>0</v>
      </c>
      <c r="M84" s="93">
        <f>IF(M$35='Project Information'!$E152,$E84,0)</f>
        <v>0</v>
      </c>
      <c r="N84" s="93">
        <f>IF(N$35='Project Information'!$E152,$E84,0)</f>
        <v>0</v>
      </c>
      <c r="O84" s="93">
        <f>IF(O$35='Project Information'!$E152,$E84,0)</f>
        <v>0</v>
      </c>
      <c r="P84" s="93">
        <f>IF(P$35='Project Information'!$E152,$E84,0)</f>
        <v>0</v>
      </c>
      <c r="Q84" s="93">
        <f>IF(Q$35='Project Information'!$E152,$E84,0)</f>
        <v>0</v>
      </c>
      <c r="R84" s="93">
        <f>IF(R$35='Project Information'!$E152,$E84,0)</f>
        <v>2.5</v>
      </c>
      <c r="S84" s="93">
        <f>IF(S$35='Project Information'!$E152,$E84,0)</f>
        <v>0</v>
      </c>
      <c r="T84" s="93">
        <f>IF(T$35='Project Information'!$E152,$E84,0)</f>
        <v>0</v>
      </c>
      <c r="U84" s="93">
        <f>IF(U$35='Project Information'!$E152,$E84,0)</f>
        <v>0</v>
      </c>
      <c r="V84" s="93">
        <f>IF(V$35='Project Information'!$E152,$E84,0)</f>
        <v>0</v>
      </c>
      <c r="W84" s="93">
        <f>IF(W$35='Project Information'!$E152,$E84,0)</f>
        <v>0</v>
      </c>
      <c r="X84" s="93">
        <f>IF(X$35='Project Information'!$E152,$E84,0)</f>
        <v>0</v>
      </c>
      <c r="Y84" s="93">
        <f>IF(Y$35='Project Information'!$E152,$E84,0)</f>
        <v>0</v>
      </c>
      <c r="Z84" s="93">
        <f>IF(Z$35='Project Information'!$E152,$E84,0)</f>
        <v>0</v>
      </c>
      <c r="AA84" s="93">
        <f>IF(AA$35='Project Information'!$E152,$E84,0)</f>
        <v>0</v>
      </c>
      <c r="AB84" s="93">
        <f>IF(AB$35='Project Information'!$E152,$E84,0)</f>
        <v>0</v>
      </c>
      <c r="AC84" s="93">
        <f>IF(AC$35='Project Information'!$E152,$E84,0)</f>
        <v>0</v>
      </c>
      <c r="AD84" s="93">
        <f>IF(AD$35='Project Information'!$E152,$E84,0)</f>
        <v>0</v>
      </c>
      <c r="AE84" s="93">
        <f>IF(AE$35='Project Information'!$E152,$E84,0)</f>
        <v>0</v>
      </c>
      <c r="AF84" s="93"/>
    </row>
    <row r="85" spans="1:32">
      <c r="A85" s="98">
        <f>'Project Information'!A17</f>
        <v>14429</v>
      </c>
      <c r="B85" s="28" t="str">
        <f>'Project Information'!B17</f>
        <v>North Avenue over I-35</v>
      </c>
      <c r="C85" s="141">
        <f>Assumptions!$C$42</f>
        <v>2.5</v>
      </c>
      <c r="D85" s="141">
        <v>0</v>
      </c>
      <c r="E85" s="9">
        <f t="shared" ref="E85:E91" si="19">C85-D85</f>
        <v>2.5</v>
      </c>
      <c r="F85" s="115" t="s">
        <v>93</v>
      </c>
      <c r="G85" s="93">
        <f>IF(G$35='Project Information'!$E153,$E85,0)</f>
        <v>0</v>
      </c>
      <c r="H85" s="93">
        <f>IF(H$35='Project Information'!$E153,$E85,0)</f>
        <v>0</v>
      </c>
      <c r="I85" s="93">
        <f>IF(I$35='Project Information'!$E153,$E85,0)</f>
        <v>0</v>
      </c>
      <c r="J85" s="93">
        <f>IF(J$35='Project Information'!$E153,$E85,0)</f>
        <v>0</v>
      </c>
      <c r="K85" s="93">
        <f>IF(K$35='Project Information'!$E153,$E85,0)</f>
        <v>0</v>
      </c>
      <c r="L85" s="93">
        <f>IF(L$35='Project Information'!$E153,$E85,0)</f>
        <v>0</v>
      </c>
      <c r="M85" s="93">
        <f>IF(M$35='Project Information'!$E153,$E85,0)</f>
        <v>0</v>
      </c>
      <c r="N85" s="93">
        <f>IF(N$35='Project Information'!$E153,$E85,0)</f>
        <v>0</v>
      </c>
      <c r="O85" s="93">
        <f>IF(O$35='Project Information'!$E153,$E85,0)</f>
        <v>0</v>
      </c>
      <c r="P85" s="93">
        <f>IF(P$35='Project Information'!$E153,$E85,0)</f>
        <v>0</v>
      </c>
      <c r="Q85" s="93">
        <f>IF(Q$35='Project Information'!$E153,$E85,0)</f>
        <v>0</v>
      </c>
      <c r="R85" s="93">
        <f>IF(R$35='Project Information'!$E153,$E85,0)</f>
        <v>2.5</v>
      </c>
      <c r="S85" s="93">
        <f>IF(S$35='Project Information'!$E153,$E85,0)</f>
        <v>0</v>
      </c>
      <c r="T85" s="93">
        <f>IF(T$35='Project Information'!$E153,$E85,0)</f>
        <v>0</v>
      </c>
      <c r="U85" s="93">
        <f>IF(U$35='Project Information'!$E153,$E85,0)</f>
        <v>0</v>
      </c>
      <c r="V85" s="93">
        <f>IF(V$35='Project Information'!$E153,$E85,0)</f>
        <v>0</v>
      </c>
      <c r="W85" s="93">
        <f>IF(W$35='Project Information'!$E153,$E85,0)</f>
        <v>0</v>
      </c>
      <c r="X85" s="93">
        <f>IF(X$35='Project Information'!$E153,$E85,0)</f>
        <v>0</v>
      </c>
      <c r="Y85" s="93">
        <f>IF(Y$35='Project Information'!$E153,$E85,0)</f>
        <v>0</v>
      </c>
      <c r="Z85" s="93">
        <f>IF(Z$35='Project Information'!$E153,$E85,0)</f>
        <v>0</v>
      </c>
      <c r="AA85" s="93">
        <f>IF(AA$35='Project Information'!$E153,$E85,0)</f>
        <v>0</v>
      </c>
      <c r="AB85" s="93">
        <f>IF(AB$35='Project Information'!$E153,$E85,0)</f>
        <v>0</v>
      </c>
      <c r="AC85" s="93">
        <f>IF(AC$35='Project Information'!$E153,$E85,0)</f>
        <v>0</v>
      </c>
      <c r="AD85" s="93">
        <f>IF(AD$35='Project Information'!$E153,$E85,0)</f>
        <v>0</v>
      </c>
      <c r="AE85" s="93">
        <f>IF(AE$35='Project Information'!$E153,$E85,0)</f>
        <v>0</v>
      </c>
      <c r="AF85" s="54"/>
    </row>
    <row r="86" spans="1:32">
      <c r="A86" s="98">
        <f>'Project Information'!A18</f>
        <v>14435</v>
      </c>
      <c r="B86" s="28" t="str">
        <f>'Project Information'!B18</f>
        <v>Highland Avenue over I-35</v>
      </c>
      <c r="C86" s="141">
        <f>Assumptions!$C$42</f>
        <v>2.5</v>
      </c>
      <c r="D86" s="141">
        <v>0</v>
      </c>
      <c r="E86" s="9">
        <f t="shared" si="19"/>
        <v>2.5</v>
      </c>
      <c r="F86" s="115" t="s">
        <v>93</v>
      </c>
      <c r="G86" s="93">
        <f>IF(G$35='Project Information'!$E154,$E86,0)</f>
        <v>0</v>
      </c>
      <c r="H86" s="93">
        <f>IF(H$35='Project Information'!$E154,$E86,0)</f>
        <v>0</v>
      </c>
      <c r="I86" s="93">
        <f>IF(I$35='Project Information'!$E154,$E86,0)</f>
        <v>0</v>
      </c>
      <c r="J86" s="93">
        <f>IF(J$35='Project Information'!$E154,$E86,0)</f>
        <v>0</v>
      </c>
      <c r="K86" s="93">
        <f>IF(K$35='Project Information'!$E154,$E86,0)</f>
        <v>0</v>
      </c>
      <c r="L86" s="93">
        <f>IF(L$35='Project Information'!$E154,$E86,0)</f>
        <v>0</v>
      </c>
      <c r="M86" s="93">
        <f>IF(M$35='Project Information'!$E154,$E86,0)</f>
        <v>0</v>
      </c>
      <c r="N86" s="93">
        <f>IF(N$35='Project Information'!$E154,$E86,0)</f>
        <v>0</v>
      </c>
      <c r="O86" s="93">
        <f>IF(O$35='Project Information'!$E154,$E86,0)</f>
        <v>0</v>
      </c>
      <c r="P86" s="93">
        <f>IF(P$35='Project Information'!$E154,$E86,0)</f>
        <v>0</v>
      </c>
      <c r="Q86" s="93">
        <f>IF(Q$35='Project Information'!$E154,$E86,0)</f>
        <v>0</v>
      </c>
      <c r="R86" s="93">
        <f>IF(R$35='Project Information'!$E154,$E86,0)</f>
        <v>2.5</v>
      </c>
      <c r="S86" s="93">
        <f>IF(S$35='Project Information'!$E154,$E86,0)</f>
        <v>0</v>
      </c>
      <c r="T86" s="93">
        <f>IF(T$35='Project Information'!$E154,$E86,0)</f>
        <v>0</v>
      </c>
      <c r="U86" s="93">
        <f>IF(U$35='Project Information'!$E154,$E86,0)</f>
        <v>0</v>
      </c>
      <c r="V86" s="93">
        <f>IF(V$35='Project Information'!$E154,$E86,0)</f>
        <v>0</v>
      </c>
      <c r="W86" s="93">
        <f>IF(W$35='Project Information'!$E154,$E86,0)</f>
        <v>0</v>
      </c>
      <c r="X86" s="93">
        <f>IF(X$35='Project Information'!$E154,$E86,0)</f>
        <v>0</v>
      </c>
      <c r="Y86" s="93">
        <f>IF(Y$35='Project Information'!$E154,$E86,0)</f>
        <v>0</v>
      </c>
      <c r="Z86" s="93">
        <f>IF(Z$35='Project Information'!$E154,$E86,0)</f>
        <v>0</v>
      </c>
      <c r="AA86" s="93">
        <f>IF(AA$35='Project Information'!$E154,$E86,0)</f>
        <v>0</v>
      </c>
      <c r="AB86" s="93">
        <f>IF(AB$35='Project Information'!$E154,$E86,0)</f>
        <v>0</v>
      </c>
      <c r="AC86" s="93">
        <f>IF(AC$35='Project Information'!$E154,$E86,0)</f>
        <v>0</v>
      </c>
      <c r="AD86" s="93">
        <f>IF(AD$35='Project Information'!$E154,$E86,0)</f>
        <v>0</v>
      </c>
      <c r="AE86" s="93">
        <f>IF(AE$35='Project Information'!$E154,$E86,0)</f>
        <v>0</v>
      </c>
      <c r="AF86" s="54"/>
    </row>
    <row r="87" spans="1:32">
      <c r="A87" s="98">
        <f>'Project Information'!A19</f>
        <v>14437</v>
      </c>
      <c r="B87" s="28" t="str">
        <f>'Project Information'!B19</f>
        <v>Hartford Avenue over I-35</v>
      </c>
      <c r="C87" s="141">
        <f>Assumptions!$C$42</f>
        <v>2.5</v>
      </c>
      <c r="D87" s="141">
        <v>0</v>
      </c>
      <c r="E87" s="9">
        <f t="shared" si="19"/>
        <v>2.5</v>
      </c>
      <c r="F87" s="115" t="s">
        <v>93</v>
      </c>
      <c r="G87" s="93">
        <f>IF(G$35='Project Information'!$E155,$E87,0)</f>
        <v>0</v>
      </c>
      <c r="H87" s="93">
        <f>IF(H$35='Project Information'!$E155,$E87,0)</f>
        <v>0</v>
      </c>
      <c r="I87" s="93">
        <f>IF(I$35='Project Information'!$E155,$E87,0)</f>
        <v>0</v>
      </c>
      <c r="J87" s="93">
        <f>IF(J$35='Project Information'!$E155,$E87,0)</f>
        <v>0</v>
      </c>
      <c r="K87" s="93">
        <f>IF(K$35='Project Information'!$E155,$E87,0)</f>
        <v>0</v>
      </c>
      <c r="L87" s="93">
        <f>IF(L$35='Project Information'!$E155,$E87,0)</f>
        <v>0</v>
      </c>
      <c r="M87" s="93">
        <f>IF(M$35='Project Information'!$E155,$E87,0)</f>
        <v>0</v>
      </c>
      <c r="N87" s="93">
        <f>IF(N$35='Project Information'!$E155,$E87,0)</f>
        <v>0</v>
      </c>
      <c r="O87" s="93">
        <f>IF(O$35='Project Information'!$E155,$E87,0)</f>
        <v>0</v>
      </c>
      <c r="P87" s="93">
        <f>IF(P$35='Project Information'!$E155,$E87,0)</f>
        <v>0</v>
      </c>
      <c r="Q87" s="93">
        <f>IF(Q$35='Project Information'!$E155,$E87,0)</f>
        <v>0</v>
      </c>
      <c r="R87" s="93">
        <f>IF(R$35='Project Information'!$E155,$E87,0)</f>
        <v>2.5</v>
      </c>
      <c r="S87" s="93">
        <f>IF(S$35='Project Information'!$E155,$E87,0)</f>
        <v>0</v>
      </c>
      <c r="T87" s="93">
        <f>IF(T$35='Project Information'!$E155,$E87,0)</f>
        <v>0</v>
      </c>
      <c r="U87" s="93">
        <f>IF(U$35='Project Information'!$E155,$E87,0)</f>
        <v>0</v>
      </c>
      <c r="V87" s="93">
        <f>IF(V$35='Project Information'!$E155,$E87,0)</f>
        <v>0</v>
      </c>
      <c r="W87" s="93">
        <f>IF(W$35='Project Information'!$E155,$E87,0)</f>
        <v>0</v>
      </c>
      <c r="X87" s="93">
        <f>IF(X$35='Project Information'!$E155,$E87,0)</f>
        <v>0</v>
      </c>
      <c r="Y87" s="93">
        <f>IF(Y$35='Project Information'!$E155,$E87,0)</f>
        <v>0</v>
      </c>
      <c r="Z87" s="93">
        <f>IF(Z$35='Project Information'!$E155,$E87,0)</f>
        <v>0</v>
      </c>
      <c r="AA87" s="93">
        <f>IF(AA$35='Project Information'!$E155,$E87,0)</f>
        <v>0</v>
      </c>
      <c r="AB87" s="93">
        <f>IF(AB$35='Project Information'!$E155,$E87,0)</f>
        <v>0</v>
      </c>
      <c r="AC87" s="93">
        <f>IF(AC$35='Project Information'!$E155,$E87,0)</f>
        <v>0</v>
      </c>
      <c r="AD87" s="93">
        <f>IF(AD$35='Project Information'!$E155,$E87,0)</f>
        <v>0</v>
      </c>
      <c r="AE87" s="93">
        <f>IF(AE$35='Project Information'!$E155,$E87,0)</f>
        <v>0</v>
      </c>
      <c r="AF87" s="54"/>
    </row>
    <row r="88" spans="1:32">
      <c r="A88" s="98">
        <f>'Project Information'!A20</f>
        <v>15145</v>
      </c>
      <c r="B88" s="28" t="str">
        <f>'Project Information'!B20</f>
        <v>Coleman Road over I-35</v>
      </c>
      <c r="C88" s="141">
        <f>Assumptions!$C$42</f>
        <v>2.5</v>
      </c>
      <c r="D88" s="141">
        <v>0</v>
      </c>
      <c r="E88" s="9">
        <f t="shared" si="19"/>
        <v>2.5</v>
      </c>
      <c r="F88" s="115" t="s">
        <v>93</v>
      </c>
      <c r="G88" s="93">
        <f>IF(G$35='Project Information'!$E156,$E88,0)</f>
        <v>0</v>
      </c>
      <c r="H88" s="93">
        <f>IF(H$35='Project Information'!$E156,$E88,0)</f>
        <v>0</v>
      </c>
      <c r="I88" s="93">
        <f>IF(I$35='Project Information'!$E156,$E88,0)</f>
        <v>0</v>
      </c>
      <c r="J88" s="93">
        <f>IF(J$35='Project Information'!$E156,$E88,0)</f>
        <v>0</v>
      </c>
      <c r="K88" s="93">
        <f>IF(K$35='Project Information'!$E156,$E88,0)</f>
        <v>0</v>
      </c>
      <c r="L88" s="93">
        <f>IF(L$35='Project Information'!$E156,$E88,0)</f>
        <v>0</v>
      </c>
      <c r="M88" s="93">
        <f>IF(M$35='Project Information'!$E156,$E88,0)</f>
        <v>0</v>
      </c>
      <c r="N88" s="93">
        <f>IF(N$35='Project Information'!$E156,$E88,0)</f>
        <v>0</v>
      </c>
      <c r="O88" s="93">
        <f>IF(O$35='Project Information'!$E156,$E88,0)</f>
        <v>0</v>
      </c>
      <c r="P88" s="93">
        <f>IF(P$35='Project Information'!$E156,$E88,0)</f>
        <v>0</v>
      </c>
      <c r="Q88" s="93">
        <f>IF(Q$35='Project Information'!$E156,$E88,0)</f>
        <v>0</v>
      </c>
      <c r="R88" s="93">
        <f>IF(R$35='Project Information'!$E156,$E88,0)</f>
        <v>2.5</v>
      </c>
      <c r="S88" s="93">
        <f>IF(S$35='Project Information'!$E156,$E88,0)</f>
        <v>0</v>
      </c>
      <c r="T88" s="93">
        <f>IF(T$35='Project Information'!$E156,$E88,0)</f>
        <v>0</v>
      </c>
      <c r="U88" s="93">
        <f>IF(U$35='Project Information'!$E156,$E88,0)</f>
        <v>0</v>
      </c>
      <c r="V88" s="93">
        <f>IF(V$35='Project Information'!$E156,$E88,0)</f>
        <v>0</v>
      </c>
      <c r="W88" s="93">
        <f>IF(W$35='Project Information'!$E156,$E88,0)</f>
        <v>0</v>
      </c>
      <c r="X88" s="93">
        <f>IF(X$35='Project Information'!$E156,$E88,0)</f>
        <v>0</v>
      </c>
      <c r="Y88" s="93">
        <f>IF(Y$35='Project Information'!$E156,$E88,0)</f>
        <v>0</v>
      </c>
      <c r="Z88" s="93">
        <f>IF(Z$35='Project Information'!$E156,$E88,0)</f>
        <v>0</v>
      </c>
      <c r="AA88" s="93">
        <f>IF(AA$35='Project Information'!$E156,$E88,0)</f>
        <v>0</v>
      </c>
      <c r="AB88" s="93">
        <f>IF(AB$35='Project Information'!$E156,$E88,0)</f>
        <v>0</v>
      </c>
      <c r="AC88" s="93">
        <f>IF(AC$35='Project Information'!$E156,$E88,0)</f>
        <v>0</v>
      </c>
      <c r="AD88" s="93">
        <f>IF(AD$35='Project Information'!$E156,$E88,0)</f>
        <v>0</v>
      </c>
      <c r="AE88" s="93">
        <f>IF(AE$35='Project Information'!$E156,$E88,0)</f>
        <v>0</v>
      </c>
      <c r="AF88" s="54"/>
    </row>
    <row r="89" spans="1:32">
      <c r="A89" s="98">
        <f>'Project Information'!A21</f>
        <v>15146</v>
      </c>
      <c r="B89" s="28" t="str">
        <f>'Project Information'!B21</f>
        <v>Chrysler Avenue over I-35</v>
      </c>
      <c r="C89" s="141">
        <f>Assumptions!$C$42</f>
        <v>2.5</v>
      </c>
      <c r="D89" s="141">
        <v>0</v>
      </c>
      <c r="E89" s="9">
        <f t="shared" si="19"/>
        <v>2.5</v>
      </c>
      <c r="F89" s="115" t="s">
        <v>93</v>
      </c>
      <c r="G89" s="93">
        <f>IF(G$35='Project Information'!$E157,$E89,0)</f>
        <v>0</v>
      </c>
      <c r="H89" s="93">
        <f>IF(H$35='Project Information'!$E157,$E89,0)</f>
        <v>0</v>
      </c>
      <c r="I89" s="93">
        <f>IF(I$35='Project Information'!$E157,$E89,0)</f>
        <v>0</v>
      </c>
      <c r="J89" s="93">
        <f>IF(J$35='Project Information'!$E157,$E89,0)</f>
        <v>0</v>
      </c>
      <c r="K89" s="93">
        <f>IF(K$35='Project Information'!$E157,$E89,0)</f>
        <v>0</v>
      </c>
      <c r="L89" s="93">
        <f>IF(L$35='Project Information'!$E157,$E89,0)</f>
        <v>0</v>
      </c>
      <c r="M89" s="93">
        <f>IF(M$35='Project Information'!$E157,$E89,0)</f>
        <v>0</v>
      </c>
      <c r="N89" s="93">
        <f>IF(N$35='Project Information'!$E157,$E89,0)</f>
        <v>0</v>
      </c>
      <c r="O89" s="93">
        <f>IF(O$35='Project Information'!$E157,$E89,0)</f>
        <v>0</v>
      </c>
      <c r="P89" s="93">
        <f>IF(P$35='Project Information'!$E157,$E89,0)</f>
        <v>0</v>
      </c>
      <c r="Q89" s="93">
        <f>IF(Q$35='Project Information'!$E157,$E89,0)</f>
        <v>0</v>
      </c>
      <c r="R89" s="93">
        <f>IF(R$35='Project Information'!$E157,$E89,0)</f>
        <v>2.5</v>
      </c>
      <c r="S89" s="93">
        <f>IF(S$35='Project Information'!$E157,$E89,0)</f>
        <v>0</v>
      </c>
      <c r="T89" s="93">
        <f>IF(T$35='Project Information'!$E157,$E89,0)</f>
        <v>0</v>
      </c>
      <c r="U89" s="93">
        <f>IF(U$35='Project Information'!$E157,$E89,0)</f>
        <v>0</v>
      </c>
      <c r="V89" s="93">
        <f>IF(V$35='Project Information'!$E157,$E89,0)</f>
        <v>0</v>
      </c>
      <c r="W89" s="93">
        <f>IF(W$35='Project Information'!$E157,$E89,0)</f>
        <v>0</v>
      </c>
      <c r="X89" s="93">
        <f>IF(X$35='Project Information'!$E157,$E89,0)</f>
        <v>0</v>
      </c>
      <c r="Y89" s="93">
        <f>IF(Y$35='Project Information'!$E157,$E89,0)</f>
        <v>0</v>
      </c>
      <c r="Z89" s="93">
        <f>IF(Z$35='Project Information'!$E157,$E89,0)</f>
        <v>0</v>
      </c>
      <c r="AA89" s="93">
        <f>IF(AA$35='Project Information'!$E157,$E89,0)</f>
        <v>0</v>
      </c>
      <c r="AB89" s="93">
        <f>IF(AB$35='Project Information'!$E157,$E89,0)</f>
        <v>0</v>
      </c>
      <c r="AC89" s="93">
        <f>IF(AC$35='Project Information'!$E157,$E89,0)</f>
        <v>0</v>
      </c>
      <c r="AD89" s="93">
        <f>IF(AD$35='Project Information'!$E157,$E89,0)</f>
        <v>0</v>
      </c>
      <c r="AE89" s="93">
        <f>IF(AE$35='Project Information'!$E157,$E89,0)</f>
        <v>0</v>
      </c>
      <c r="AF89" s="54"/>
    </row>
    <row r="90" spans="1:32">
      <c r="A90" s="98">
        <f>'Project Information'!A22</f>
        <v>15147</v>
      </c>
      <c r="B90" s="28" t="str">
        <f>'Project Information'!B22</f>
        <v>Ferguson Avenue over I-35</v>
      </c>
      <c r="C90" s="141">
        <f>Assumptions!$C$42</f>
        <v>2.5</v>
      </c>
      <c r="D90" s="141">
        <v>0</v>
      </c>
      <c r="E90" s="9">
        <f t="shared" si="19"/>
        <v>2.5</v>
      </c>
      <c r="F90" s="115" t="s">
        <v>93</v>
      </c>
      <c r="G90" s="93">
        <f>IF(G$35='Project Information'!$E158,$E90,0)</f>
        <v>0</v>
      </c>
      <c r="H90" s="93">
        <f>IF(H$35='Project Information'!$E158,$E90,0)</f>
        <v>0</v>
      </c>
      <c r="I90" s="93">
        <f>IF(I$35='Project Information'!$E158,$E90,0)</f>
        <v>0</v>
      </c>
      <c r="J90" s="93">
        <f>IF(J$35='Project Information'!$E158,$E90,0)</f>
        <v>0</v>
      </c>
      <c r="K90" s="93">
        <f>IF(K$35='Project Information'!$E158,$E90,0)</f>
        <v>0</v>
      </c>
      <c r="L90" s="93">
        <f>IF(L$35='Project Information'!$E158,$E90,0)</f>
        <v>0</v>
      </c>
      <c r="M90" s="93">
        <f>IF(M$35='Project Information'!$E158,$E90,0)</f>
        <v>0</v>
      </c>
      <c r="N90" s="93">
        <f>IF(N$35='Project Information'!$E158,$E90,0)</f>
        <v>0</v>
      </c>
      <c r="O90" s="93">
        <f>IF(O$35='Project Information'!$E158,$E90,0)</f>
        <v>0</v>
      </c>
      <c r="P90" s="93">
        <f>IF(P$35='Project Information'!$E158,$E90,0)</f>
        <v>0</v>
      </c>
      <c r="Q90" s="93">
        <f>IF(Q$35='Project Information'!$E158,$E90,0)</f>
        <v>0</v>
      </c>
      <c r="R90" s="93">
        <f>IF(R$35='Project Information'!$E158,$E90,0)</f>
        <v>2.5</v>
      </c>
      <c r="S90" s="93">
        <f>IF(S$35='Project Information'!$E158,$E90,0)</f>
        <v>0</v>
      </c>
      <c r="T90" s="93">
        <f>IF(T$35='Project Information'!$E158,$E90,0)</f>
        <v>0</v>
      </c>
      <c r="U90" s="93">
        <f>IF(U$35='Project Information'!$E158,$E90,0)</f>
        <v>0</v>
      </c>
      <c r="V90" s="93">
        <f>IF(V$35='Project Information'!$E158,$E90,0)</f>
        <v>0</v>
      </c>
      <c r="W90" s="93">
        <f>IF(W$35='Project Information'!$E158,$E90,0)</f>
        <v>0</v>
      </c>
      <c r="X90" s="93">
        <f>IF(X$35='Project Information'!$E158,$E90,0)</f>
        <v>0</v>
      </c>
      <c r="Y90" s="93">
        <f>IF(Y$35='Project Information'!$E158,$E90,0)</f>
        <v>0</v>
      </c>
      <c r="Z90" s="93">
        <f>IF(Z$35='Project Information'!$E158,$E90,0)</f>
        <v>0</v>
      </c>
      <c r="AA90" s="93">
        <f>IF(AA$35='Project Information'!$E158,$E90,0)</f>
        <v>0</v>
      </c>
      <c r="AB90" s="93">
        <f>IF(AB$35='Project Information'!$E158,$E90,0)</f>
        <v>0</v>
      </c>
      <c r="AC90" s="93">
        <f>IF(AC$35='Project Information'!$E158,$E90,0)</f>
        <v>0</v>
      </c>
      <c r="AD90" s="93">
        <f>IF(AD$35='Project Information'!$E158,$E90,0)</f>
        <v>0</v>
      </c>
      <c r="AE90" s="93">
        <f>IF(AE$35='Project Information'!$E158,$E90,0)</f>
        <v>0</v>
      </c>
      <c r="AF90" s="54"/>
    </row>
    <row r="91" spans="1:32">
      <c r="A91" s="98">
        <f>'Project Information'!A23</f>
        <v>15149</v>
      </c>
      <c r="B91" s="28" t="str">
        <f>'Project Information'!B23</f>
        <v>Adobe Road over I-35</v>
      </c>
      <c r="C91" s="141">
        <f>Assumptions!$C$42</f>
        <v>2.5</v>
      </c>
      <c r="D91" s="141">
        <v>0</v>
      </c>
      <c r="E91" s="9">
        <f t="shared" si="19"/>
        <v>2.5</v>
      </c>
      <c r="F91" s="115" t="s">
        <v>93</v>
      </c>
      <c r="G91" s="93">
        <f>IF(G$35='Project Information'!$E159,$E91,0)</f>
        <v>0</v>
      </c>
      <c r="H91" s="93">
        <f>IF(H$35='Project Information'!$E159,$E91,0)</f>
        <v>0</v>
      </c>
      <c r="I91" s="93">
        <f>IF(I$35='Project Information'!$E159,$E91,0)</f>
        <v>0</v>
      </c>
      <c r="J91" s="93">
        <f>IF(J$35='Project Information'!$E159,$E91,0)</f>
        <v>0</v>
      </c>
      <c r="K91" s="93">
        <f>IF(K$35='Project Information'!$E159,$E91,0)</f>
        <v>0</v>
      </c>
      <c r="L91" s="93">
        <f>IF(L$35='Project Information'!$E159,$E91,0)</f>
        <v>0</v>
      </c>
      <c r="M91" s="93">
        <f>IF(M$35='Project Information'!$E159,$E91,0)</f>
        <v>0</v>
      </c>
      <c r="N91" s="93">
        <f>IF(N$35='Project Information'!$E159,$E91,0)</f>
        <v>0</v>
      </c>
      <c r="O91" s="93">
        <f>IF(O$35='Project Information'!$E159,$E91,0)</f>
        <v>0</v>
      </c>
      <c r="P91" s="93">
        <f>IF(P$35='Project Information'!$E159,$E91,0)</f>
        <v>0</v>
      </c>
      <c r="Q91" s="93">
        <f>IF(Q$35='Project Information'!$E159,$E91,0)</f>
        <v>0</v>
      </c>
      <c r="R91" s="93">
        <f>IF(R$35='Project Information'!$E159,$E91,0)</f>
        <v>2.5</v>
      </c>
      <c r="S91" s="93">
        <f>IF(S$35='Project Information'!$E159,$E91,0)</f>
        <v>0</v>
      </c>
      <c r="T91" s="93">
        <f>IF(T$35='Project Information'!$E159,$E91,0)</f>
        <v>0</v>
      </c>
      <c r="U91" s="93">
        <f>IF(U$35='Project Information'!$E159,$E91,0)</f>
        <v>0</v>
      </c>
      <c r="V91" s="93">
        <f>IF(V$35='Project Information'!$E159,$E91,0)</f>
        <v>0</v>
      </c>
      <c r="W91" s="93">
        <f>IF(W$35='Project Information'!$E159,$E91,0)</f>
        <v>0</v>
      </c>
      <c r="X91" s="93">
        <f>IF(X$35='Project Information'!$E159,$E91,0)</f>
        <v>0</v>
      </c>
      <c r="Y91" s="93">
        <f>IF(Y$35='Project Information'!$E159,$E91,0)</f>
        <v>0</v>
      </c>
      <c r="Z91" s="93">
        <f>IF(Z$35='Project Information'!$E159,$E91,0)</f>
        <v>0</v>
      </c>
      <c r="AA91" s="93">
        <f>IF(AA$35='Project Information'!$E159,$E91,0)</f>
        <v>0</v>
      </c>
      <c r="AB91" s="93">
        <f>IF(AB$35='Project Information'!$E159,$E91,0)</f>
        <v>0</v>
      </c>
      <c r="AC91" s="93">
        <f>IF(AC$35='Project Information'!$E159,$E91,0)</f>
        <v>0</v>
      </c>
      <c r="AD91" s="93">
        <f>IF(AD$35='Project Information'!$E159,$E91,0)</f>
        <v>0</v>
      </c>
      <c r="AE91" s="93">
        <f>IF(AE$35='Project Information'!$E159,$E91,0)</f>
        <v>0</v>
      </c>
      <c r="AF91" s="54"/>
    </row>
    <row r="92" spans="1:32">
      <c r="A92" s="99" t="s">
        <v>185</v>
      </c>
      <c r="B92" s="28"/>
      <c r="C92" s="142"/>
      <c r="D92" s="142"/>
      <c r="F92" s="115" t="s">
        <v>93</v>
      </c>
      <c r="G92" s="95">
        <f>SUM(G84:G91)</f>
        <v>0</v>
      </c>
      <c r="H92" s="95">
        <f t="shared" ref="H92:AE92" si="20">SUM(H84:H91)</f>
        <v>0</v>
      </c>
      <c r="I92" s="95">
        <f t="shared" si="20"/>
        <v>0</v>
      </c>
      <c r="J92" s="95">
        <f t="shared" si="20"/>
        <v>0</v>
      </c>
      <c r="K92" s="95">
        <f t="shared" si="20"/>
        <v>0</v>
      </c>
      <c r="L92" s="95">
        <f t="shared" si="20"/>
        <v>0</v>
      </c>
      <c r="M92" s="95">
        <f t="shared" si="20"/>
        <v>0</v>
      </c>
      <c r="N92" s="95">
        <f t="shared" si="20"/>
        <v>0</v>
      </c>
      <c r="O92" s="95">
        <f t="shared" si="20"/>
        <v>0</v>
      </c>
      <c r="P92" s="95">
        <f t="shared" si="20"/>
        <v>0</v>
      </c>
      <c r="Q92" s="95">
        <f t="shared" si="20"/>
        <v>0</v>
      </c>
      <c r="R92" s="95">
        <f t="shared" si="20"/>
        <v>20</v>
      </c>
      <c r="S92" s="95">
        <f t="shared" si="20"/>
        <v>0</v>
      </c>
      <c r="T92" s="95">
        <f t="shared" si="20"/>
        <v>0</v>
      </c>
      <c r="U92" s="95">
        <f t="shared" si="20"/>
        <v>0</v>
      </c>
      <c r="V92" s="95">
        <f t="shared" si="20"/>
        <v>0</v>
      </c>
      <c r="W92" s="95">
        <f t="shared" si="20"/>
        <v>0</v>
      </c>
      <c r="X92" s="95">
        <f t="shared" si="20"/>
        <v>0</v>
      </c>
      <c r="Y92" s="95">
        <f t="shared" si="20"/>
        <v>0</v>
      </c>
      <c r="Z92" s="95">
        <f t="shared" si="20"/>
        <v>0</v>
      </c>
      <c r="AA92" s="95">
        <f t="shared" si="20"/>
        <v>0</v>
      </c>
      <c r="AB92" s="95">
        <f t="shared" si="20"/>
        <v>0</v>
      </c>
      <c r="AC92" s="95">
        <f t="shared" si="20"/>
        <v>0</v>
      </c>
      <c r="AD92" s="95">
        <f t="shared" si="20"/>
        <v>0</v>
      </c>
      <c r="AE92" s="95">
        <f t="shared" si="20"/>
        <v>0</v>
      </c>
      <c r="AF92" s="54"/>
    </row>
    <row r="93" spans="1:32">
      <c r="A93" s="97" t="str">
        <f>'Project Information'!A25</f>
        <v>Kay County Bridge Reconstructions</v>
      </c>
      <c r="B93" s="89"/>
      <c r="C93" s="280" t="s">
        <v>189</v>
      </c>
      <c r="D93" s="280" t="s">
        <v>281</v>
      </c>
      <c r="F93" s="85"/>
      <c r="G93" s="2"/>
      <c r="H93" s="2"/>
      <c r="I93" s="2"/>
      <c r="J93" s="2"/>
      <c r="K93" s="2"/>
      <c r="L93" s="2"/>
      <c r="M93" s="2"/>
      <c r="N93" s="2"/>
      <c r="O93" s="2"/>
      <c r="P93" s="2"/>
      <c r="Q93" s="2"/>
      <c r="R93" s="2"/>
      <c r="S93" s="2"/>
      <c r="T93" s="2"/>
      <c r="U93" s="2"/>
      <c r="V93" s="2"/>
      <c r="W93" s="2"/>
      <c r="X93" s="2"/>
      <c r="Y93" s="2"/>
      <c r="Z93" s="2"/>
      <c r="AA93" s="2"/>
      <c r="AB93" s="2"/>
      <c r="AC93" s="2"/>
      <c r="AD93" s="2"/>
      <c r="AE93" s="2"/>
      <c r="AF93" s="54"/>
    </row>
    <row r="94" spans="1:32">
      <c r="A94" s="98">
        <f>'Project Information'!$A$26</f>
        <v>14408</v>
      </c>
      <c r="B94" s="28" t="str">
        <f>'Project Information'!$B$26</f>
        <v>I-35 SB over US 60</v>
      </c>
      <c r="C94" s="141">
        <f>Assumptions!$C$42</f>
        <v>2.5</v>
      </c>
      <c r="D94" s="141">
        <f>Assumptions!$C$42</f>
        <v>2.5</v>
      </c>
      <c r="E94" s="9">
        <f>C94-D94</f>
        <v>0</v>
      </c>
      <c r="F94" s="115" t="s">
        <v>93</v>
      </c>
      <c r="G94" s="93">
        <f>IF(G$35='Project Information'!$E162,$E94,0)</f>
        <v>0</v>
      </c>
      <c r="H94" s="93">
        <f>IF(H$35='Project Information'!$E162,$E94,0)</f>
        <v>0</v>
      </c>
      <c r="I94" s="93">
        <f>IF(I$35='Project Information'!$E162,$E94,0)</f>
        <v>0</v>
      </c>
      <c r="J94" s="93">
        <f>IF(J$35='Project Information'!$E162,$E94,0)</f>
        <v>0</v>
      </c>
      <c r="K94" s="93">
        <f>IF(K$35='Project Information'!$E162,$E94,0)</f>
        <v>0</v>
      </c>
      <c r="L94" s="93">
        <f>IF(L$35='Project Information'!$E162,$E94,0)</f>
        <v>0</v>
      </c>
      <c r="M94" s="93">
        <f>IF(M$35='Project Information'!$E162,$E94,0)</f>
        <v>0</v>
      </c>
      <c r="N94" s="93">
        <f>IF(N$35='Project Information'!$E162,$E94,0)</f>
        <v>0</v>
      </c>
      <c r="O94" s="93">
        <f>IF(O$35='Project Information'!$E162,$E94,0)</f>
        <v>0</v>
      </c>
      <c r="P94" s="93">
        <f>IF(P$35='Project Information'!$E162,$E94,0)</f>
        <v>0</v>
      </c>
      <c r="Q94" s="93">
        <f>IF(Q$35='Project Information'!$E162,$E94,0)</f>
        <v>0</v>
      </c>
      <c r="R94" s="93">
        <f>IF(R$35='Project Information'!$E162,$E94,0)</f>
        <v>0</v>
      </c>
      <c r="S94" s="93">
        <f>IF(S$35='Project Information'!$E162,$E94,0)</f>
        <v>0</v>
      </c>
      <c r="T94" s="93">
        <f>IF(T$35='Project Information'!$E162,$E94,0)</f>
        <v>0</v>
      </c>
      <c r="U94" s="93">
        <f>IF(U$35='Project Information'!$E162,$E94,0)</f>
        <v>0</v>
      </c>
      <c r="V94" s="93">
        <f>IF(V$35='Project Information'!$E162,$E94,0)</f>
        <v>0</v>
      </c>
      <c r="W94" s="93">
        <f>IF(W$35='Project Information'!$E162,$E94,0)</f>
        <v>0</v>
      </c>
      <c r="X94" s="93">
        <f>IF(X$35='Project Information'!$E162,$E94,0)</f>
        <v>0</v>
      </c>
      <c r="Y94" s="93">
        <f>IF(Y$35='Project Information'!$E162,$E94,0)</f>
        <v>0</v>
      </c>
      <c r="Z94" s="93">
        <f>IF(Z$35='Project Information'!$E162,$E94,0)</f>
        <v>0</v>
      </c>
      <c r="AA94" s="93">
        <f>IF(AA$35='Project Information'!$E162,$E94,0)</f>
        <v>0</v>
      </c>
      <c r="AB94" s="93">
        <f>IF(AB$35='Project Information'!$E162,$E94,0)</f>
        <v>0</v>
      </c>
      <c r="AC94" s="93">
        <f>IF(AC$35='Project Information'!$E162,$E94,0)</f>
        <v>0</v>
      </c>
      <c r="AD94" s="93">
        <f>IF(AD$35='Project Information'!$E162,$E94,0)</f>
        <v>0</v>
      </c>
      <c r="AE94" s="93">
        <f>IF(AE$35='Project Information'!$E162,$E94,0)</f>
        <v>0</v>
      </c>
      <c r="AF94" s="54"/>
    </row>
    <row r="95" spans="1:32">
      <c r="A95" s="98">
        <f>'Project Information'!$A$27</f>
        <v>14409</v>
      </c>
      <c r="B95" s="28" t="str">
        <f>'Project Information'!$B$27</f>
        <v>I-35 NB over US 60</v>
      </c>
      <c r="C95" s="141">
        <f>Assumptions!$C$42</f>
        <v>2.5</v>
      </c>
      <c r="D95" s="141">
        <f>Assumptions!$C$42</f>
        <v>2.5</v>
      </c>
      <c r="E95" s="9">
        <f t="shared" ref="E95" si="21">C95-D95</f>
        <v>0</v>
      </c>
      <c r="F95" s="115" t="s">
        <v>93</v>
      </c>
      <c r="G95" s="93">
        <f>IF(G$35='Project Information'!$E163,$E95,0)</f>
        <v>0</v>
      </c>
      <c r="H95" s="93">
        <f>IF(H$35='Project Information'!$E163,$E95,0)</f>
        <v>0</v>
      </c>
      <c r="I95" s="93">
        <f>IF(I$35='Project Information'!$E163,$E95,0)</f>
        <v>0</v>
      </c>
      <c r="J95" s="93">
        <f>IF(J$35='Project Information'!$E163,$E95,0)</f>
        <v>0</v>
      </c>
      <c r="K95" s="93">
        <f>IF(K$35='Project Information'!$E163,$E95,0)</f>
        <v>0</v>
      </c>
      <c r="L95" s="93">
        <f>IF(L$35='Project Information'!$E163,$E95,0)</f>
        <v>0</v>
      </c>
      <c r="M95" s="93">
        <f>IF(M$35='Project Information'!$E163,$E95,0)</f>
        <v>0</v>
      </c>
      <c r="N95" s="93">
        <f>IF(N$35='Project Information'!$E163,$E95,0)</f>
        <v>0</v>
      </c>
      <c r="O95" s="93">
        <f>IF(O$35='Project Information'!$E163,$E95,0)</f>
        <v>0</v>
      </c>
      <c r="P95" s="93">
        <f>IF(P$35='Project Information'!$E163,$E95,0)</f>
        <v>0</v>
      </c>
      <c r="Q95" s="93">
        <f>IF(Q$35='Project Information'!$E163,$E95,0)</f>
        <v>0</v>
      </c>
      <c r="R95" s="93">
        <f>IF(R$35='Project Information'!$E163,$E95,0)</f>
        <v>0</v>
      </c>
      <c r="S95" s="93">
        <f>IF(S$35='Project Information'!$E163,$E95,0)</f>
        <v>0</v>
      </c>
      <c r="T95" s="93">
        <f>IF(T$35='Project Information'!$E163,$E95,0)</f>
        <v>0</v>
      </c>
      <c r="U95" s="93">
        <f>IF(U$35='Project Information'!$E163,$E95,0)</f>
        <v>0</v>
      </c>
      <c r="V95" s="93">
        <f>IF(V$35='Project Information'!$E163,$E95,0)</f>
        <v>0</v>
      </c>
      <c r="W95" s="93">
        <f>IF(W$35='Project Information'!$E163,$E95,0)</f>
        <v>0</v>
      </c>
      <c r="X95" s="93">
        <f>IF(X$35='Project Information'!$E163,$E95,0)</f>
        <v>0</v>
      </c>
      <c r="Y95" s="93">
        <f>IF(Y$35='Project Information'!$E163,$E95,0)</f>
        <v>0</v>
      </c>
      <c r="Z95" s="93">
        <f>IF(Z$35='Project Information'!$E163,$E95,0)</f>
        <v>0</v>
      </c>
      <c r="AA95" s="93">
        <f>IF(AA$35='Project Information'!$E163,$E95,0)</f>
        <v>0</v>
      </c>
      <c r="AB95" s="93">
        <f>IF(AB$35='Project Information'!$E163,$E95,0)</f>
        <v>0</v>
      </c>
      <c r="AC95" s="93">
        <f>IF(AC$35='Project Information'!$E163,$E95,0)</f>
        <v>0</v>
      </c>
      <c r="AD95" s="93">
        <f>IF(AD$35='Project Information'!$E163,$E95,0)</f>
        <v>0</v>
      </c>
      <c r="AE95" s="93">
        <f>IF(AE$35='Project Information'!$E163,$E95,0)</f>
        <v>0</v>
      </c>
      <c r="AF95" s="54"/>
    </row>
    <row r="96" spans="1:32">
      <c r="A96" s="99" t="s">
        <v>185</v>
      </c>
      <c r="B96" s="28"/>
      <c r="C96" s="2"/>
      <c r="D96" s="2"/>
      <c r="F96" s="115" t="s">
        <v>93</v>
      </c>
      <c r="G96" s="95">
        <f>SUM(G94:G95)</f>
        <v>0</v>
      </c>
      <c r="H96" s="95">
        <f t="shared" ref="H96:AE96" si="22">SUM(H94:H95)</f>
        <v>0</v>
      </c>
      <c r="I96" s="95">
        <f t="shared" si="22"/>
        <v>0</v>
      </c>
      <c r="J96" s="95">
        <f t="shared" si="22"/>
        <v>0</v>
      </c>
      <c r="K96" s="95">
        <f t="shared" si="22"/>
        <v>0</v>
      </c>
      <c r="L96" s="95">
        <f t="shared" si="22"/>
        <v>0</v>
      </c>
      <c r="M96" s="95">
        <f t="shared" si="22"/>
        <v>0</v>
      </c>
      <c r="N96" s="95">
        <f t="shared" si="22"/>
        <v>0</v>
      </c>
      <c r="O96" s="95">
        <f t="shared" si="22"/>
        <v>0</v>
      </c>
      <c r="P96" s="95">
        <f t="shared" si="22"/>
        <v>0</v>
      </c>
      <c r="Q96" s="95">
        <f t="shared" si="22"/>
        <v>0</v>
      </c>
      <c r="R96" s="95">
        <f t="shared" si="22"/>
        <v>0</v>
      </c>
      <c r="S96" s="95">
        <f t="shared" si="22"/>
        <v>0</v>
      </c>
      <c r="T96" s="95">
        <f t="shared" si="22"/>
        <v>0</v>
      </c>
      <c r="U96" s="95">
        <f t="shared" si="22"/>
        <v>0</v>
      </c>
      <c r="V96" s="95">
        <f t="shared" si="22"/>
        <v>0</v>
      </c>
      <c r="W96" s="95">
        <f t="shared" si="22"/>
        <v>0</v>
      </c>
      <c r="X96" s="95">
        <f t="shared" si="22"/>
        <v>0</v>
      </c>
      <c r="Y96" s="95">
        <f t="shared" si="22"/>
        <v>0</v>
      </c>
      <c r="Z96" s="95">
        <f t="shared" si="22"/>
        <v>0</v>
      </c>
      <c r="AA96" s="95">
        <f t="shared" si="22"/>
        <v>0</v>
      </c>
      <c r="AB96" s="95">
        <f t="shared" si="22"/>
        <v>0</v>
      </c>
      <c r="AC96" s="95">
        <f t="shared" si="22"/>
        <v>0</v>
      </c>
      <c r="AD96" s="95">
        <f t="shared" si="22"/>
        <v>0</v>
      </c>
      <c r="AE96" s="95">
        <f t="shared" si="22"/>
        <v>0</v>
      </c>
      <c r="AF96" s="54"/>
    </row>
    <row r="97" spans="1:32">
      <c r="A97" s="100" t="s">
        <v>0</v>
      </c>
      <c r="F97" s="115" t="s">
        <v>93</v>
      </c>
      <c r="G97" s="96">
        <f>SUM(G92,G96)</f>
        <v>0</v>
      </c>
      <c r="H97" s="96">
        <f t="shared" ref="H97:AE97" si="23">SUM(H92,H96)</f>
        <v>0</v>
      </c>
      <c r="I97" s="96">
        <f t="shared" si="23"/>
        <v>0</v>
      </c>
      <c r="J97" s="96">
        <f t="shared" si="23"/>
        <v>0</v>
      </c>
      <c r="K97" s="96">
        <f t="shared" si="23"/>
        <v>0</v>
      </c>
      <c r="L97" s="96">
        <f t="shared" si="23"/>
        <v>0</v>
      </c>
      <c r="M97" s="96">
        <f t="shared" si="23"/>
        <v>0</v>
      </c>
      <c r="N97" s="96">
        <f t="shared" si="23"/>
        <v>0</v>
      </c>
      <c r="O97" s="96">
        <f t="shared" si="23"/>
        <v>0</v>
      </c>
      <c r="P97" s="96">
        <f t="shared" si="23"/>
        <v>0</v>
      </c>
      <c r="Q97" s="96">
        <f t="shared" si="23"/>
        <v>0</v>
      </c>
      <c r="R97" s="96">
        <f t="shared" si="23"/>
        <v>20</v>
      </c>
      <c r="S97" s="96">
        <f t="shared" si="23"/>
        <v>0</v>
      </c>
      <c r="T97" s="96">
        <f t="shared" si="23"/>
        <v>0</v>
      </c>
      <c r="U97" s="96">
        <f t="shared" si="23"/>
        <v>0</v>
      </c>
      <c r="V97" s="96">
        <f t="shared" si="23"/>
        <v>0</v>
      </c>
      <c r="W97" s="96">
        <f t="shared" si="23"/>
        <v>0</v>
      </c>
      <c r="X97" s="96">
        <f t="shared" si="23"/>
        <v>0</v>
      </c>
      <c r="Y97" s="96">
        <f t="shared" si="23"/>
        <v>0</v>
      </c>
      <c r="Z97" s="96">
        <f t="shared" si="23"/>
        <v>0</v>
      </c>
      <c r="AA97" s="96">
        <f t="shared" si="23"/>
        <v>0</v>
      </c>
      <c r="AB97" s="96">
        <f t="shared" si="23"/>
        <v>0</v>
      </c>
      <c r="AC97" s="96">
        <f t="shared" si="23"/>
        <v>0</v>
      </c>
      <c r="AD97" s="96">
        <f t="shared" si="23"/>
        <v>0</v>
      </c>
      <c r="AE97" s="96">
        <f t="shared" si="23"/>
        <v>0</v>
      </c>
      <c r="AF97" s="54"/>
    </row>
    <row r="98" spans="1:32">
      <c r="A98" s="100"/>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54"/>
    </row>
    <row r="99" spans="1:32" ht="15.75">
      <c r="A99" s="169" t="s">
        <v>154</v>
      </c>
      <c r="B99" s="91"/>
      <c r="C99" s="91"/>
      <c r="D99" s="91"/>
      <c r="E99" s="91"/>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row>
    <row r="100" spans="1:32" s="11" customFormat="1">
      <c r="A100" s="183"/>
      <c r="G100" s="154"/>
      <c r="H100" s="154"/>
      <c r="I100" s="154"/>
      <c r="J100" s="154"/>
      <c r="K100" s="154"/>
      <c r="L100" s="154"/>
      <c r="M100" s="154"/>
      <c r="N100" s="154"/>
      <c r="O100" s="154"/>
      <c r="P100" s="154"/>
      <c r="Q100" s="154"/>
      <c r="R100" s="154"/>
      <c r="S100" s="154"/>
      <c r="T100" s="154"/>
      <c r="U100" s="154"/>
      <c r="V100" s="154"/>
      <c r="W100" s="154"/>
      <c r="X100" s="154"/>
      <c r="Y100" s="154"/>
      <c r="Z100" s="154"/>
      <c r="AA100" s="154"/>
      <c r="AB100" s="154"/>
      <c r="AC100" s="154"/>
      <c r="AD100" s="154"/>
      <c r="AE100" s="154"/>
      <c r="AF100" s="154"/>
    </row>
    <row r="101" spans="1:32">
      <c r="A101" s="29" t="s">
        <v>77</v>
      </c>
      <c r="B101" s="4" t="s">
        <v>78</v>
      </c>
      <c r="C101" s="301" t="s">
        <v>211</v>
      </c>
      <c r="D101" s="301"/>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row>
    <row r="102" spans="1:32">
      <c r="A102" s="29"/>
      <c r="B102" s="4"/>
      <c r="C102" s="253" t="s">
        <v>207</v>
      </c>
      <c r="D102" s="253" t="s">
        <v>210</v>
      </c>
      <c r="E102" s="253" t="s">
        <v>208</v>
      </c>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row>
    <row r="103" spans="1:32">
      <c r="A103" s="97" t="str">
        <f>'Project Information'!A35</f>
        <v>Kay County Bridge Raises</v>
      </c>
      <c r="B103" s="89"/>
      <c r="C103" s="38" t="s">
        <v>209</v>
      </c>
      <c r="D103" s="38" t="s">
        <v>209</v>
      </c>
      <c r="E103" s="38" t="s">
        <v>209</v>
      </c>
      <c r="G103" s="26"/>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row>
    <row r="104" spans="1:32">
      <c r="A104" s="98">
        <f>'Project Information'!A36</f>
        <v>14155</v>
      </c>
      <c r="B104" s="28" t="str">
        <f>'Project Information'!B36</f>
        <v>Indian Road over I-35</v>
      </c>
      <c r="C104" s="141">
        <v>8.6</v>
      </c>
      <c r="D104" s="141">
        <v>13.2</v>
      </c>
      <c r="E104" s="9">
        <f>D104-C104</f>
        <v>4.5999999999999996</v>
      </c>
      <c r="F104" s="83" t="s">
        <v>209</v>
      </c>
      <c r="G104" s="93">
        <f>IF(G84&gt;0,$E104,0)</f>
        <v>0</v>
      </c>
      <c r="H104" s="93">
        <f t="shared" ref="H104:AE111" si="24">IF(H84&gt;0,$E104,0)</f>
        <v>0</v>
      </c>
      <c r="I104" s="93">
        <f t="shared" si="24"/>
        <v>0</v>
      </c>
      <c r="J104" s="93">
        <f t="shared" si="24"/>
        <v>0</v>
      </c>
      <c r="K104" s="93">
        <f t="shared" si="24"/>
        <v>0</v>
      </c>
      <c r="L104" s="93">
        <f t="shared" si="24"/>
        <v>0</v>
      </c>
      <c r="M104" s="93">
        <f t="shared" si="24"/>
        <v>0</v>
      </c>
      <c r="N104" s="93">
        <f t="shared" si="24"/>
        <v>0</v>
      </c>
      <c r="O104" s="93">
        <f t="shared" si="24"/>
        <v>0</v>
      </c>
      <c r="P104" s="93">
        <f t="shared" si="24"/>
        <v>0</v>
      </c>
      <c r="Q104" s="93">
        <f t="shared" si="24"/>
        <v>0</v>
      </c>
      <c r="R104" s="93">
        <f t="shared" si="24"/>
        <v>4.5999999999999996</v>
      </c>
      <c r="S104" s="93">
        <f t="shared" si="24"/>
        <v>0</v>
      </c>
      <c r="T104" s="93">
        <f t="shared" si="24"/>
        <v>0</v>
      </c>
      <c r="U104" s="93">
        <f t="shared" si="24"/>
        <v>0</v>
      </c>
      <c r="V104" s="93">
        <f t="shared" si="24"/>
        <v>0</v>
      </c>
      <c r="W104" s="93">
        <f t="shared" si="24"/>
        <v>0</v>
      </c>
      <c r="X104" s="93">
        <f t="shared" si="24"/>
        <v>0</v>
      </c>
      <c r="Y104" s="93">
        <f t="shared" si="24"/>
        <v>0</v>
      </c>
      <c r="Z104" s="93">
        <f t="shared" si="24"/>
        <v>0</v>
      </c>
      <c r="AA104" s="93">
        <f t="shared" si="24"/>
        <v>0</v>
      </c>
      <c r="AB104" s="93">
        <f t="shared" si="24"/>
        <v>0</v>
      </c>
      <c r="AC104" s="93">
        <f t="shared" si="24"/>
        <v>0</v>
      </c>
      <c r="AD104" s="93">
        <f t="shared" si="24"/>
        <v>0</v>
      </c>
      <c r="AE104" s="93">
        <f t="shared" si="24"/>
        <v>0</v>
      </c>
      <c r="AF104" s="93"/>
    </row>
    <row r="105" spans="1:32">
      <c r="A105" s="98">
        <f>'Project Information'!A37</f>
        <v>14429</v>
      </c>
      <c r="B105" s="28" t="str">
        <f>'Project Information'!B37</f>
        <v>North Avenue over I-35</v>
      </c>
      <c r="C105" s="141">
        <v>11.6</v>
      </c>
      <c r="D105" s="141">
        <v>18.5</v>
      </c>
      <c r="E105" s="9">
        <f t="shared" ref="E105:E111" si="25">D105-C105</f>
        <v>6.9</v>
      </c>
      <c r="F105" s="83" t="s">
        <v>209</v>
      </c>
      <c r="G105" s="93">
        <f t="shared" ref="G105:V111" si="26">IF(G85&gt;0,$E105,0)</f>
        <v>0</v>
      </c>
      <c r="H105" s="93">
        <f t="shared" si="26"/>
        <v>0</v>
      </c>
      <c r="I105" s="93">
        <f t="shared" si="26"/>
        <v>0</v>
      </c>
      <c r="J105" s="93">
        <f t="shared" si="26"/>
        <v>0</v>
      </c>
      <c r="K105" s="93">
        <f t="shared" si="26"/>
        <v>0</v>
      </c>
      <c r="L105" s="93">
        <f t="shared" si="26"/>
        <v>0</v>
      </c>
      <c r="M105" s="93">
        <f t="shared" si="26"/>
        <v>0</v>
      </c>
      <c r="N105" s="93">
        <f t="shared" si="26"/>
        <v>0</v>
      </c>
      <c r="O105" s="93">
        <f t="shared" si="26"/>
        <v>0</v>
      </c>
      <c r="P105" s="93">
        <f t="shared" si="26"/>
        <v>0</v>
      </c>
      <c r="Q105" s="93">
        <f t="shared" si="26"/>
        <v>0</v>
      </c>
      <c r="R105" s="93">
        <f t="shared" si="26"/>
        <v>6.9</v>
      </c>
      <c r="S105" s="93">
        <f t="shared" si="26"/>
        <v>0</v>
      </c>
      <c r="T105" s="93">
        <f t="shared" si="26"/>
        <v>0</v>
      </c>
      <c r="U105" s="93">
        <f t="shared" si="26"/>
        <v>0</v>
      </c>
      <c r="V105" s="93">
        <f t="shared" si="26"/>
        <v>0</v>
      </c>
      <c r="W105" s="93">
        <f t="shared" si="24"/>
        <v>0</v>
      </c>
      <c r="X105" s="93">
        <f t="shared" si="24"/>
        <v>0</v>
      </c>
      <c r="Y105" s="93">
        <f t="shared" si="24"/>
        <v>0</v>
      </c>
      <c r="Z105" s="93">
        <f t="shared" si="24"/>
        <v>0</v>
      </c>
      <c r="AA105" s="93">
        <f t="shared" si="24"/>
        <v>0</v>
      </c>
      <c r="AB105" s="93">
        <f t="shared" si="24"/>
        <v>0</v>
      </c>
      <c r="AC105" s="93">
        <f t="shared" si="24"/>
        <v>0</v>
      </c>
      <c r="AD105" s="93">
        <f t="shared" si="24"/>
        <v>0</v>
      </c>
      <c r="AE105" s="93">
        <f t="shared" si="24"/>
        <v>0</v>
      </c>
      <c r="AF105" s="54"/>
    </row>
    <row r="106" spans="1:32">
      <c r="A106" s="98">
        <f>'Project Information'!A38</f>
        <v>14435</v>
      </c>
      <c r="B106" s="28" t="str">
        <f>'Project Information'!B38</f>
        <v>Highland Avenue over I-35</v>
      </c>
      <c r="C106" s="141">
        <v>8.6</v>
      </c>
      <c r="D106" s="141">
        <v>16.100000000000001</v>
      </c>
      <c r="E106" s="9">
        <f t="shared" si="25"/>
        <v>7.5000000000000018</v>
      </c>
      <c r="F106" s="83" t="s">
        <v>209</v>
      </c>
      <c r="G106" s="93">
        <f t="shared" si="26"/>
        <v>0</v>
      </c>
      <c r="H106" s="93">
        <f t="shared" si="24"/>
        <v>0</v>
      </c>
      <c r="I106" s="93">
        <f t="shared" si="24"/>
        <v>0</v>
      </c>
      <c r="J106" s="93">
        <f t="shared" si="24"/>
        <v>0</v>
      </c>
      <c r="K106" s="93">
        <f t="shared" si="24"/>
        <v>0</v>
      </c>
      <c r="L106" s="93">
        <f t="shared" si="24"/>
        <v>0</v>
      </c>
      <c r="M106" s="93">
        <f t="shared" si="24"/>
        <v>0</v>
      </c>
      <c r="N106" s="93">
        <f t="shared" si="24"/>
        <v>0</v>
      </c>
      <c r="O106" s="93">
        <f t="shared" si="24"/>
        <v>0</v>
      </c>
      <c r="P106" s="93">
        <f t="shared" si="24"/>
        <v>0</v>
      </c>
      <c r="Q106" s="93">
        <f t="shared" si="24"/>
        <v>0</v>
      </c>
      <c r="R106" s="93">
        <f t="shared" si="24"/>
        <v>7.5000000000000018</v>
      </c>
      <c r="S106" s="93">
        <f t="shared" si="24"/>
        <v>0</v>
      </c>
      <c r="T106" s="93">
        <f t="shared" si="24"/>
        <v>0</v>
      </c>
      <c r="U106" s="93">
        <f t="shared" si="24"/>
        <v>0</v>
      </c>
      <c r="V106" s="93">
        <f t="shared" si="24"/>
        <v>0</v>
      </c>
      <c r="W106" s="93">
        <f t="shared" si="24"/>
        <v>0</v>
      </c>
      <c r="X106" s="93">
        <f t="shared" si="24"/>
        <v>0</v>
      </c>
      <c r="Y106" s="93">
        <f t="shared" si="24"/>
        <v>0</v>
      </c>
      <c r="Z106" s="93">
        <f t="shared" si="24"/>
        <v>0</v>
      </c>
      <c r="AA106" s="93">
        <f t="shared" si="24"/>
        <v>0</v>
      </c>
      <c r="AB106" s="93">
        <f t="shared" si="24"/>
        <v>0</v>
      </c>
      <c r="AC106" s="93">
        <f t="shared" si="24"/>
        <v>0</v>
      </c>
      <c r="AD106" s="93">
        <f t="shared" si="24"/>
        <v>0</v>
      </c>
      <c r="AE106" s="93">
        <f t="shared" si="24"/>
        <v>0</v>
      </c>
      <c r="AF106" s="54"/>
    </row>
    <row r="107" spans="1:32">
      <c r="A107" s="98">
        <f>'Project Information'!A39</f>
        <v>14437</v>
      </c>
      <c r="B107" s="28" t="str">
        <f>'Project Information'!B39</f>
        <v>Hartford Avenue over I-35</v>
      </c>
      <c r="C107" s="141">
        <v>8.6</v>
      </c>
      <c r="D107" s="141">
        <v>16.100000000000001</v>
      </c>
      <c r="E107" s="9">
        <f t="shared" si="25"/>
        <v>7.5000000000000018</v>
      </c>
      <c r="F107" s="83" t="s">
        <v>209</v>
      </c>
      <c r="G107" s="93">
        <f t="shared" si="26"/>
        <v>0</v>
      </c>
      <c r="H107" s="93">
        <f t="shared" si="24"/>
        <v>0</v>
      </c>
      <c r="I107" s="93">
        <f t="shared" si="24"/>
        <v>0</v>
      </c>
      <c r="J107" s="93">
        <f t="shared" si="24"/>
        <v>0</v>
      </c>
      <c r="K107" s="93">
        <f t="shared" si="24"/>
        <v>0</v>
      </c>
      <c r="L107" s="93">
        <f t="shared" si="24"/>
        <v>0</v>
      </c>
      <c r="M107" s="93">
        <f t="shared" si="24"/>
        <v>0</v>
      </c>
      <c r="N107" s="93">
        <f t="shared" si="24"/>
        <v>0</v>
      </c>
      <c r="O107" s="93">
        <f t="shared" si="24"/>
        <v>0</v>
      </c>
      <c r="P107" s="93">
        <f t="shared" si="24"/>
        <v>0</v>
      </c>
      <c r="Q107" s="93">
        <f t="shared" si="24"/>
        <v>0</v>
      </c>
      <c r="R107" s="93">
        <f t="shared" si="24"/>
        <v>7.5000000000000018</v>
      </c>
      <c r="S107" s="93">
        <f t="shared" si="24"/>
        <v>0</v>
      </c>
      <c r="T107" s="93">
        <f t="shared" si="24"/>
        <v>0</v>
      </c>
      <c r="U107" s="93">
        <f t="shared" si="24"/>
        <v>0</v>
      </c>
      <c r="V107" s="93">
        <f t="shared" si="24"/>
        <v>0</v>
      </c>
      <c r="W107" s="93">
        <f t="shared" si="24"/>
        <v>0</v>
      </c>
      <c r="X107" s="93">
        <f t="shared" si="24"/>
        <v>0</v>
      </c>
      <c r="Y107" s="93">
        <f t="shared" si="24"/>
        <v>0</v>
      </c>
      <c r="Z107" s="93">
        <f t="shared" si="24"/>
        <v>0</v>
      </c>
      <c r="AA107" s="93">
        <f t="shared" si="24"/>
        <v>0</v>
      </c>
      <c r="AB107" s="93">
        <f t="shared" si="24"/>
        <v>0</v>
      </c>
      <c r="AC107" s="93">
        <f t="shared" si="24"/>
        <v>0</v>
      </c>
      <c r="AD107" s="93">
        <f t="shared" si="24"/>
        <v>0</v>
      </c>
      <c r="AE107" s="93">
        <f t="shared" si="24"/>
        <v>0</v>
      </c>
      <c r="AF107" s="54"/>
    </row>
    <row r="108" spans="1:32">
      <c r="A108" s="98">
        <f>'Project Information'!A40</f>
        <v>15145</v>
      </c>
      <c r="B108" s="28" t="str">
        <f>'Project Information'!B40</f>
        <v>Coleman Road over I-35</v>
      </c>
      <c r="C108" s="141">
        <v>8.6</v>
      </c>
      <c r="D108" s="141">
        <v>16.100000000000001</v>
      </c>
      <c r="E108" s="9">
        <f t="shared" si="25"/>
        <v>7.5000000000000018</v>
      </c>
      <c r="F108" s="83" t="s">
        <v>209</v>
      </c>
      <c r="G108" s="93">
        <f t="shared" si="26"/>
        <v>0</v>
      </c>
      <c r="H108" s="93">
        <f t="shared" si="24"/>
        <v>0</v>
      </c>
      <c r="I108" s="93">
        <f t="shared" si="24"/>
        <v>0</v>
      </c>
      <c r="J108" s="93">
        <f t="shared" si="24"/>
        <v>0</v>
      </c>
      <c r="K108" s="93">
        <f t="shared" si="24"/>
        <v>0</v>
      </c>
      <c r="L108" s="93">
        <f t="shared" si="24"/>
        <v>0</v>
      </c>
      <c r="M108" s="93">
        <f t="shared" si="24"/>
        <v>0</v>
      </c>
      <c r="N108" s="93">
        <f t="shared" si="24"/>
        <v>0</v>
      </c>
      <c r="O108" s="93">
        <f t="shared" si="24"/>
        <v>0</v>
      </c>
      <c r="P108" s="93">
        <f t="shared" si="24"/>
        <v>0</v>
      </c>
      <c r="Q108" s="93">
        <f t="shared" si="24"/>
        <v>0</v>
      </c>
      <c r="R108" s="93">
        <f t="shared" si="24"/>
        <v>7.5000000000000018</v>
      </c>
      <c r="S108" s="93">
        <f t="shared" si="24"/>
        <v>0</v>
      </c>
      <c r="T108" s="93">
        <f t="shared" si="24"/>
        <v>0</v>
      </c>
      <c r="U108" s="93">
        <f t="shared" si="24"/>
        <v>0</v>
      </c>
      <c r="V108" s="93">
        <f t="shared" si="24"/>
        <v>0</v>
      </c>
      <c r="W108" s="93">
        <f t="shared" si="24"/>
        <v>0</v>
      </c>
      <c r="X108" s="93">
        <f t="shared" si="24"/>
        <v>0</v>
      </c>
      <c r="Y108" s="93">
        <f t="shared" si="24"/>
        <v>0</v>
      </c>
      <c r="Z108" s="93">
        <f t="shared" si="24"/>
        <v>0</v>
      </c>
      <c r="AA108" s="93">
        <f t="shared" si="24"/>
        <v>0</v>
      </c>
      <c r="AB108" s="93">
        <f t="shared" si="24"/>
        <v>0</v>
      </c>
      <c r="AC108" s="93">
        <f t="shared" si="24"/>
        <v>0</v>
      </c>
      <c r="AD108" s="93">
        <f t="shared" si="24"/>
        <v>0</v>
      </c>
      <c r="AE108" s="93">
        <f t="shared" si="24"/>
        <v>0</v>
      </c>
      <c r="AF108" s="54"/>
    </row>
    <row r="109" spans="1:32">
      <c r="A109" s="98">
        <f>'Project Information'!A41</f>
        <v>15146</v>
      </c>
      <c r="B109" s="28" t="str">
        <f>'Project Information'!B41</f>
        <v>Chrysler Avenue over I-35</v>
      </c>
      <c r="C109" s="141">
        <v>8.6</v>
      </c>
      <c r="D109" s="141">
        <v>16.100000000000001</v>
      </c>
      <c r="E109" s="9">
        <f t="shared" si="25"/>
        <v>7.5000000000000018</v>
      </c>
      <c r="F109" s="83" t="s">
        <v>209</v>
      </c>
      <c r="G109" s="93">
        <f t="shared" si="26"/>
        <v>0</v>
      </c>
      <c r="H109" s="93">
        <f t="shared" si="24"/>
        <v>0</v>
      </c>
      <c r="I109" s="93">
        <f t="shared" si="24"/>
        <v>0</v>
      </c>
      <c r="J109" s="93">
        <f t="shared" si="24"/>
        <v>0</v>
      </c>
      <c r="K109" s="93">
        <f t="shared" si="24"/>
        <v>0</v>
      </c>
      <c r="L109" s="93">
        <f t="shared" si="24"/>
        <v>0</v>
      </c>
      <c r="M109" s="93">
        <f t="shared" si="24"/>
        <v>0</v>
      </c>
      <c r="N109" s="93">
        <f t="shared" si="24"/>
        <v>0</v>
      </c>
      <c r="O109" s="93">
        <f t="shared" si="24"/>
        <v>0</v>
      </c>
      <c r="P109" s="93">
        <f t="shared" si="24"/>
        <v>0</v>
      </c>
      <c r="Q109" s="93">
        <f t="shared" si="24"/>
        <v>0</v>
      </c>
      <c r="R109" s="93">
        <f t="shared" si="24"/>
        <v>7.5000000000000018</v>
      </c>
      <c r="S109" s="93">
        <f t="shared" si="24"/>
        <v>0</v>
      </c>
      <c r="T109" s="93">
        <f t="shared" si="24"/>
        <v>0</v>
      </c>
      <c r="U109" s="93">
        <f t="shared" si="24"/>
        <v>0</v>
      </c>
      <c r="V109" s="93">
        <f t="shared" si="24"/>
        <v>0</v>
      </c>
      <c r="W109" s="93">
        <f t="shared" si="24"/>
        <v>0</v>
      </c>
      <c r="X109" s="93">
        <f t="shared" si="24"/>
        <v>0</v>
      </c>
      <c r="Y109" s="93">
        <f t="shared" si="24"/>
        <v>0</v>
      </c>
      <c r="Z109" s="93">
        <f t="shared" si="24"/>
        <v>0</v>
      </c>
      <c r="AA109" s="93">
        <f t="shared" si="24"/>
        <v>0</v>
      </c>
      <c r="AB109" s="93">
        <f t="shared" si="24"/>
        <v>0</v>
      </c>
      <c r="AC109" s="93">
        <f t="shared" si="24"/>
        <v>0</v>
      </c>
      <c r="AD109" s="93">
        <f t="shared" si="24"/>
        <v>0</v>
      </c>
      <c r="AE109" s="93">
        <f t="shared" si="24"/>
        <v>0</v>
      </c>
      <c r="AF109" s="54"/>
    </row>
    <row r="110" spans="1:32">
      <c r="A110" s="98">
        <f>'Project Information'!A42</f>
        <v>15147</v>
      </c>
      <c r="B110" s="28" t="str">
        <f>'Project Information'!B42</f>
        <v>Ferguson Avenue over I-35</v>
      </c>
      <c r="C110" s="141">
        <v>8.6</v>
      </c>
      <c r="D110" s="141">
        <v>16.100000000000001</v>
      </c>
      <c r="E110" s="9">
        <f t="shared" si="25"/>
        <v>7.5000000000000018</v>
      </c>
      <c r="F110" s="83" t="s">
        <v>209</v>
      </c>
      <c r="G110" s="93">
        <f t="shared" si="26"/>
        <v>0</v>
      </c>
      <c r="H110" s="93">
        <f t="shared" si="24"/>
        <v>0</v>
      </c>
      <c r="I110" s="93">
        <f t="shared" si="24"/>
        <v>0</v>
      </c>
      <c r="J110" s="93">
        <f t="shared" si="24"/>
        <v>0</v>
      </c>
      <c r="K110" s="93">
        <f t="shared" si="24"/>
        <v>0</v>
      </c>
      <c r="L110" s="93">
        <f t="shared" si="24"/>
        <v>0</v>
      </c>
      <c r="M110" s="93">
        <f t="shared" si="24"/>
        <v>0</v>
      </c>
      <c r="N110" s="93">
        <f t="shared" si="24"/>
        <v>0</v>
      </c>
      <c r="O110" s="93">
        <f t="shared" si="24"/>
        <v>0</v>
      </c>
      <c r="P110" s="93">
        <f t="shared" si="24"/>
        <v>0</v>
      </c>
      <c r="Q110" s="93">
        <f t="shared" si="24"/>
        <v>0</v>
      </c>
      <c r="R110" s="93">
        <f t="shared" si="24"/>
        <v>7.5000000000000018</v>
      </c>
      <c r="S110" s="93">
        <f t="shared" si="24"/>
        <v>0</v>
      </c>
      <c r="T110" s="93">
        <f t="shared" si="24"/>
        <v>0</v>
      </c>
      <c r="U110" s="93">
        <f t="shared" si="24"/>
        <v>0</v>
      </c>
      <c r="V110" s="93">
        <f t="shared" si="24"/>
        <v>0</v>
      </c>
      <c r="W110" s="93">
        <f t="shared" si="24"/>
        <v>0</v>
      </c>
      <c r="X110" s="93">
        <f t="shared" si="24"/>
        <v>0</v>
      </c>
      <c r="Y110" s="93">
        <f t="shared" si="24"/>
        <v>0</v>
      </c>
      <c r="Z110" s="93">
        <f t="shared" si="24"/>
        <v>0</v>
      </c>
      <c r="AA110" s="93">
        <f t="shared" si="24"/>
        <v>0</v>
      </c>
      <c r="AB110" s="93">
        <f t="shared" si="24"/>
        <v>0</v>
      </c>
      <c r="AC110" s="93">
        <f t="shared" si="24"/>
        <v>0</v>
      </c>
      <c r="AD110" s="93">
        <f t="shared" si="24"/>
        <v>0</v>
      </c>
      <c r="AE110" s="93">
        <f t="shared" si="24"/>
        <v>0</v>
      </c>
      <c r="AF110" s="54"/>
    </row>
    <row r="111" spans="1:32">
      <c r="A111" s="98">
        <f>'Project Information'!A43</f>
        <v>15149</v>
      </c>
      <c r="B111" s="28" t="str">
        <f>'Project Information'!B43</f>
        <v>Adobe Road over I-35</v>
      </c>
      <c r="C111" s="141">
        <v>9.6</v>
      </c>
      <c r="D111" s="141">
        <v>14.3</v>
      </c>
      <c r="E111" s="9">
        <f t="shared" si="25"/>
        <v>4.7000000000000011</v>
      </c>
      <c r="F111" s="83" t="s">
        <v>209</v>
      </c>
      <c r="G111" s="93">
        <f t="shared" si="26"/>
        <v>0</v>
      </c>
      <c r="H111" s="93">
        <f t="shared" si="24"/>
        <v>0</v>
      </c>
      <c r="I111" s="93">
        <f t="shared" si="24"/>
        <v>0</v>
      </c>
      <c r="J111" s="93">
        <f t="shared" si="24"/>
        <v>0</v>
      </c>
      <c r="K111" s="93">
        <f t="shared" si="24"/>
        <v>0</v>
      </c>
      <c r="L111" s="93">
        <f t="shared" si="24"/>
        <v>0</v>
      </c>
      <c r="M111" s="93">
        <f t="shared" si="24"/>
        <v>0</v>
      </c>
      <c r="N111" s="93">
        <f t="shared" si="24"/>
        <v>0</v>
      </c>
      <c r="O111" s="93">
        <f t="shared" si="24"/>
        <v>0</v>
      </c>
      <c r="P111" s="93">
        <f t="shared" si="24"/>
        <v>0</v>
      </c>
      <c r="Q111" s="93">
        <f t="shared" si="24"/>
        <v>0</v>
      </c>
      <c r="R111" s="93">
        <f t="shared" si="24"/>
        <v>4.7000000000000011</v>
      </c>
      <c r="S111" s="93">
        <f t="shared" si="24"/>
        <v>0</v>
      </c>
      <c r="T111" s="93">
        <f t="shared" si="24"/>
        <v>0</v>
      </c>
      <c r="U111" s="93">
        <f t="shared" si="24"/>
        <v>0</v>
      </c>
      <c r="V111" s="93">
        <f t="shared" si="24"/>
        <v>0</v>
      </c>
      <c r="W111" s="93">
        <f t="shared" si="24"/>
        <v>0</v>
      </c>
      <c r="X111" s="93">
        <f t="shared" si="24"/>
        <v>0</v>
      </c>
      <c r="Y111" s="93">
        <f t="shared" si="24"/>
        <v>0</v>
      </c>
      <c r="Z111" s="93">
        <f t="shared" si="24"/>
        <v>0</v>
      </c>
      <c r="AA111" s="93">
        <f t="shared" si="24"/>
        <v>0</v>
      </c>
      <c r="AB111" s="93">
        <f t="shared" si="24"/>
        <v>0</v>
      </c>
      <c r="AC111" s="93">
        <f t="shared" si="24"/>
        <v>0</v>
      </c>
      <c r="AD111" s="93">
        <f t="shared" si="24"/>
        <v>0</v>
      </c>
      <c r="AE111" s="93">
        <f t="shared" si="24"/>
        <v>0</v>
      </c>
      <c r="AF111" s="54"/>
    </row>
    <row r="112" spans="1:32">
      <c r="A112" s="99" t="s">
        <v>185</v>
      </c>
      <c r="B112" s="28"/>
      <c r="C112" s="142"/>
      <c r="D112" s="142"/>
      <c r="F112" s="83" t="s">
        <v>209</v>
      </c>
      <c r="G112" s="95">
        <f>SUM(G104:G111)</f>
        <v>0</v>
      </c>
      <c r="H112" s="95">
        <f t="shared" ref="H112:AE112" si="27">SUM(H104:H111)</f>
        <v>0</v>
      </c>
      <c r="I112" s="95">
        <f t="shared" si="27"/>
        <v>0</v>
      </c>
      <c r="J112" s="95">
        <f t="shared" si="27"/>
        <v>0</v>
      </c>
      <c r="K112" s="95">
        <f t="shared" si="27"/>
        <v>0</v>
      </c>
      <c r="L112" s="95">
        <f t="shared" si="27"/>
        <v>0</v>
      </c>
      <c r="M112" s="95">
        <f t="shared" si="27"/>
        <v>0</v>
      </c>
      <c r="N112" s="95">
        <f t="shared" si="27"/>
        <v>0</v>
      </c>
      <c r="O112" s="95">
        <f t="shared" si="27"/>
        <v>0</v>
      </c>
      <c r="P112" s="95">
        <f t="shared" si="27"/>
        <v>0</v>
      </c>
      <c r="Q112" s="95">
        <f t="shared" si="27"/>
        <v>0</v>
      </c>
      <c r="R112" s="95">
        <f t="shared" si="27"/>
        <v>53.7</v>
      </c>
      <c r="S112" s="95">
        <f t="shared" si="27"/>
        <v>0</v>
      </c>
      <c r="T112" s="95">
        <f t="shared" si="27"/>
        <v>0</v>
      </c>
      <c r="U112" s="95">
        <f t="shared" si="27"/>
        <v>0</v>
      </c>
      <c r="V112" s="95">
        <f t="shared" si="27"/>
        <v>0</v>
      </c>
      <c r="W112" s="95">
        <f t="shared" si="27"/>
        <v>0</v>
      </c>
      <c r="X112" s="95">
        <f t="shared" si="27"/>
        <v>0</v>
      </c>
      <c r="Y112" s="95">
        <f t="shared" si="27"/>
        <v>0</v>
      </c>
      <c r="Z112" s="95">
        <f t="shared" si="27"/>
        <v>0</v>
      </c>
      <c r="AA112" s="95">
        <f t="shared" si="27"/>
        <v>0</v>
      </c>
      <c r="AB112" s="95">
        <f t="shared" si="27"/>
        <v>0</v>
      </c>
      <c r="AC112" s="95">
        <f t="shared" si="27"/>
        <v>0</v>
      </c>
      <c r="AD112" s="95">
        <f t="shared" si="27"/>
        <v>0</v>
      </c>
      <c r="AE112" s="95">
        <f t="shared" si="27"/>
        <v>0</v>
      </c>
      <c r="AF112" s="54"/>
    </row>
    <row r="113" spans="1:32">
      <c r="A113" s="97" t="str">
        <f>A93</f>
        <v>Kay County Bridge Reconstructions</v>
      </c>
      <c r="B113" s="89"/>
      <c r="C113" s="142"/>
      <c r="D113" s="142"/>
      <c r="F113" s="83"/>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54"/>
    </row>
    <row r="114" spans="1:32">
      <c r="A114" s="98">
        <f>'Project Information'!$A$26</f>
        <v>14408</v>
      </c>
      <c r="B114" s="28" t="str">
        <f>'Project Information'!$B$26</f>
        <v>I-35 SB over US 60</v>
      </c>
      <c r="C114" s="141">
        <v>0.2</v>
      </c>
      <c r="D114" s="141">
        <v>6.5</v>
      </c>
      <c r="E114" s="9">
        <f t="shared" ref="E114:E115" si="28">D114-C114</f>
        <v>6.3</v>
      </c>
      <c r="F114" s="83" t="s">
        <v>209</v>
      </c>
      <c r="G114" s="93">
        <f>IF(G94&gt;0,$E114,0)</f>
        <v>0</v>
      </c>
      <c r="H114" s="93">
        <f t="shared" ref="H114:AE114" si="29">IF(H94&gt;0,$E114,0)</f>
        <v>0</v>
      </c>
      <c r="I114" s="93">
        <f t="shared" si="29"/>
        <v>0</v>
      </c>
      <c r="J114" s="93">
        <f t="shared" si="29"/>
        <v>0</v>
      </c>
      <c r="K114" s="93">
        <f t="shared" si="29"/>
        <v>0</v>
      </c>
      <c r="L114" s="93">
        <f t="shared" si="29"/>
        <v>0</v>
      </c>
      <c r="M114" s="93">
        <f t="shared" si="29"/>
        <v>0</v>
      </c>
      <c r="N114" s="93">
        <f t="shared" si="29"/>
        <v>0</v>
      </c>
      <c r="O114" s="93">
        <f t="shared" si="29"/>
        <v>0</v>
      </c>
      <c r="P114" s="93">
        <f t="shared" si="29"/>
        <v>0</v>
      </c>
      <c r="Q114" s="93">
        <f t="shared" si="29"/>
        <v>0</v>
      </c>
      <c r="R114" s="93">
        <f t="shared" si="29"/>
        <v>0</v>
      </c>
      <c r="S114" s="93">
        <f t="shared" si="29"/>
        <v>0</v>
      </c>
      <c r="T114" s="93">
        <f t="shared" si="29"/>
        <v>0</v>
      </c>
      <c r="U114" s="93">
        <f t="shared" si="29"/>
        <v>0</v>
      </c>
      <c r="V114" s="93">
        <f t="shared" si="29"/>
        <v>0</v>
      </c>
      <c r="W114" s="93">
        <f t="shared" si="29"/>
        <v>0</v>
      </c>
      <c r="X114" s="93">
        <f t="shared" si="29"/>
        <v>0</v>
      </c>
      <c r="Y114" s="93">
        <f t="shared" si="29"/>
        <v>0</v>
      </c>
      <c r="Z114" s="93">
        <f t="shared" si="29"/>
        <v>0</v>
      </c>
      <c r="AA114" s="93">
        <f t="shared" si="29"/>
        <v>0</v>
      </c>
      <c r="AB114" s="93">
        <f t="shared" si="29"/>
        <v>0</v>
      </c>
      <c r="AC114" s="93">
        <f t="shared" si="29"/>
        <v>0</v>
      </c>
      <c r="AD114" s="93">
        <f t="shared" si="29"/>
        <v>0</v>
      </c>
      <c r="AE114" s="93">
        <f t="shared" si="29"/>
        <v>0</v>
      </c>
      <c r="AF114" s="54"/>
    </row>
    <row r="115" spans="1:32">
      <c r="A115" s="98">
        <f>'Project Information'!$A$27</f>
        <v>14409</v>
      </c>
      <c r="B115" s="28" t="str">
        <f>'Project Information'!$B$27</f>
        <v>I-35 NB over US 60</v>
      </c>
      <c r="C115" s="141">
        <v>0.2</v>
      </c>
      <c r="D115" s="141">
        <v>8.4</v>
      </c>
      <c r="E115" s="9">
        <f t="shared" si="28"/>
        <v>8.2000000000000011</v>
      </c>
      <c r="F115" s="83" t="s">
        <v>209</v>
      </c>
      <c r="G115" s="93">
        <f t="shared" ref="G115:AE115" si="30">IF(G95&gt;0,$E115,0)</f>
        <v>0</v>
      </c>
      <c r="H115" s="93">
        <f t="shared" si="30"/>
        <v>0</v>
      </c>
      <c r="I115" s="93">
        <f t="shared" si="30"/>
        <v>0</v>
      </c>
      <c r="J115" s="93">
        <f t="shared" si="30"/>
        <v>0</v>
      </c>
      <c r="K115" s="93">
        <f t="shared" si="30"/>
        <v>0</v>
      </c>
      <c r="L115" s="93">
        <f t="shared" si="30"/>
        <v>0</v>
      </c>
      <c r="M115" s="93">
        <f t="shared" si="30"/>
        <v>0</v>
      </c>
      <c r="N115" s="93">
        <f t="shared" si="30"/>
        <v>0</v>
      </c>
      <c r="O115" s="93">
        <f t="shared" si="30"/>
        <v>0</v>
      </c>
      <c r="P115" s="93">
        <f t="shared" si="30"/>
        <v>0</v>
      </c>
      <c r="Q115" s="93">
        <f t="shared" si="30"/>
        <v>0</v>
      </c>
      <c r="R115" s="93">
        <f t="shared" si="30"/>
        <v>0</v>
      </c>
      <c r="S115" s="93">
        <f t="shared" si="30"/>
        <v>0</v>
      </c>
      <c r="T115" s="93">
        <f t="shared" si="30"/>
        <v>0</v>
      </c>
      <c r="U115" s="93">
        <f t="shared" si="30"/>
        <v>0</v>
      </c>
      <c r="V115" s="93">
        <f t="shared" si="30"/>
        <v>0</v>
      </c>
      <c r="W115" s="93">
        <f t="shared" si="30"/>
        <v>0</v>
      </c>
      <c r="X115" s="93">
        <f t="shared" si="30"/>
        <v>0</v>
      </c>
      <c r="Y115" s="93">
        <f t="shared" si="30"/>
        <v>0</v>
      </c>
      <c r="Z115" s="93">
        <f t="shared" si="30"/>
        <v>0</v>
      </c>
      <c r="AA115" s="93">
        <f t="shared" si="30"/>
        <v>0</v>
      </c>
      <c r="AB115" s="93">
        <f t="shared" si="30"/>
        <v>0</v>
      </c>
      <c r="AC115" s="93">
        <f t="shared" si="30"/>
        <v>0</v>
      </c>
      <c r="AD115" s="93">
        <f t="shared" si="30"/>
        <v>0</v>
      </c>
      <c r="AE115" s="93">
        <f t="shared" si="30"/>
        <v>0</v>
      </c>
      <c r="AF115" s="54"/>
    </row>
    <row r="116" spans="1:32">
      <c r="A116" s="99" t="s">
        <v>185</v>
      </c>
      <c r="B116" s="28"/>
      <c r="C116" s="2"/>
      <c r="D116" s="2"/>
      <c r="F116" s="83" t="s">
        <v>209</v>
      </c>
      <c r="G116" s="95">
        <f>SUM(G114:G115)</f>
        <v>0</v>
      </c>
      <c r="H116" s="95">
        <f t="shared" ref="H116:AE116" si="31">SUM(H114:H115)</f>
        <v>0</v>
      </c>
      <c r="I116" s="95">
        <f t="shared" si="31"/>
        <v>0</v>
      </c>
      <c r="J116" s="95">
        <f t="shared" si="31"/>
        <v>0</v>
      </c>
      <c r="K116" s="95">
        <f t="shared" si="31"/>
        <v>0</v>
      </c>
      <c r="L116" s="95">
        <f t="shared" si="31"/>
        <v>0</v>
      </c>
      <c r="M116" s="95">
        <f t="shared" si="31"/>
        <v>0</v>
      </c>
      <c r="N116" s="95">
        <f t="shared" si="31"/>
        <v>0</v>
      </c>
      <c r="O116" s="95">
        <f t="shared" si="31"/>
        <v>0</v>
      </c>
      <c r="P116" s="95">
        <f t="shared" si="31"/>
        <v>0</v>
      </c>
      <c r="Q116" s="95">
        <f t="shared" si="31"/>
        <v>0</v>
      </c>
      <c r="R116" s="95">
        <f t="shared" si="31"/>
        <v>0</v>
      </c>
      <c r="S116" s="95">
        <f t="shared" si="31"/>
        <v>0</v>
      </c>
      <c r="T116" s="95">
        <f t="shared" si="31"/>
        <v>0</v>
      </c>
      <c r="U116" s="95">
        <f t="shared" si="31"/>
        <v>0</v>
      </c>
      <c r="V116" s="95">
        <f t="shared" si="31"/>
        <v>0</v>
      </c>
      <c r="W116" s="95">
        <f t="shared" si="31"/>
        <v>0</v>
      </c>
      <c r="X116" s="95">
        <f t="shared" si="31"/>
        <v>0</v>
      </c>
      <c r="Y116" s="95">
        <f t="shared" si="31"/>
        <v>0</v>
      </c>
      <c r="Z116" s="95">
        <f t="shared" si="31"/>
        <v>0</v>
      </c>
      <c r="AA116" s="95">
        <f t="shared" si="31"/>
        <v>0</v>
      </c>
      <c r="AB116" s="95">
        <f t="shared" si="31"/>
        <v>0</v>
      </c>
      <c r="AC116" s="95">
        <f t="shared" si="31"/>
        <v>0</v>
      </c>
      <c r="AD116" s="95">
        <f t="shared" si="31"/>
        <v>0</v>
      </c>
      <c r="AE116" s="95">
        <f t="shared" si="31"/>
        <v>0</v>
      </c>
      <c r="AF116" s="54"/>
    </row>
    <row r="117" spans="1:32">
      <c r="A117" s="100" t="s">
        <v>0</v>
      </c>
      <c r="F117" s="83" t="s">
        <v>209</v>
      </c>
      <c r="G117" s="96">
        <f>SUM(G112,G116)</f>
        <v>0</v>
      </c>
      <c r="H117" s="96">
        <f t="shared" ref="H117:AE117" si="32">SUM(H112,H116)</f>
        <v>0</v>
      </c>
      <c r="I117" s="96">
        <f t="shared" si="32"/>
        <v>0</v>
      </c>
      <c r="J117" s="96">
        <f t="shared" si="32"/>
        <v>0</v>
      </c>
      <c r="K117" s="96">
        <f t="shared" si="32"/>
        <v>0</v>
      </c>
      <c r="L117" s="96">
        <f t="shared" si="32"/>
        <v>0</v>
      </c>
      <c r="M117" s="96">
        <f t="shared" si="32"/>
        <v>0</v>
      </c>
      <c r="N117" s="96">
        <f t="shared" si="32"/>
        <v>0</v>
      </c>
      <c r="O117" s="96">
        <f t="shared" si="32"/>
        <v>0</v>
      </c>
      <c r="P117" s="96">
        <f t="shared" si="32"/>
        <v>0</v>
      </c>
      <c r="Q117" s="96">
        <f t="shared" si="32"/>
        <v>0</v>
      </c>
      <c r="R117" s="96">
        <f t="shared" si="32"/>
        <v>53.7</v>
      </c>
      <c r="S117" s="96">
        <f t="shared" si="32"/>
        <v>0</v>
      </c>
      <c r="T117" s="96">
        <f t="shared" si="32"/>
        <v>0</v>
      </c>
      <c r="U117" s="96">
        <f t="shared" si="32"/>
        <v>0</v>
      </c>
      <c r="V117" s="96">
        <f t="shared" si="32"/>
        <v>0</v>
      </c>
      <c r="W117" s="96">
        <f t="shared" si="32"/>
        <v>0</v>
      </c>
      <c r="X117" s="96">
        <f t="shared" si="32"/>
        <v>0</v>
      </c>
      <c r="Y117" s="96">
        <f t="shared" si="32"/>
        <v>0</v>
      </c>
      <c r="Z117" s="96">
        <f t="shared" si="32"/>
        <v>0</v>
      </c>
      <c r="AA117" s="96">
        <f t="shared" si="32"/>
        <v>0</v>
      </c>
      <c r="AB117" s="96">
        <f t="shared" si="32"/>
        <v>0</v>
      </c>
      <c r="AC117" s="96">
        <f t="shared" si="32"/>
        <v>0</v>
      </c>
      <c r="AD117" s="96">
        <f t="shared" si="32"/>
        <v>0</v>
      </c>
      <c r="AE117" s="96">
        <f t="shared" si="32"/>
        <v>0</v>
      </c>
      <c r="AF117" s="54"/>
    </row>
    <row r="118" spans="1:32">
      <c r="G118" s="26"/>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row>
    <row r="119" spans="1:32" ht="15.75">
      <c r="A119" s="178" t="s">
        <v>155</v>
      </c>
      <c r="B119" s="91"/>
      <c r="C119" s="91"/>
      <c r="D119" s="91"/>
      <c r="E119" s="91"/>
      <c r="G119" s="26"/>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row>
    <row r="120" spans="1:32">
      <c r="A120" s="29"/>
      <c r="B120" s="4"/>
      <c r="C120" s="253" t="s">
        <v>0</v>
      </c>
      <c r="D120" s="4"/>
      <c r="G120" s="26"/>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row>
    <row r="121" spans="1:32">
      <c r="A121" s="97" t="str">
        <f>A103</f>
        <v>Kay County Bridge Raises</v>
      </c>
      <c r="B121" s="89"/>
      <c r="C121" s="38" t="s">
        <v>215</v>
      </c>
      <c r="G121" s="26"/>
      <c r="H121" s="54"/>
      <c r="I121" s="54"/>
      <c r="J121" s="54"/>
      <c r="K121" s="54"/>
      <c r="L121" s="54"/>
      <c r="M121" s="54"/>
      <c r="N121" s="54"/>
      <c r="O121" s="54"/>
      <c r="P121" s="54"/>
      <c r="Q121" s="54"/>
      <c r="R121" s="54"/>
      <c r="S121" s="54"/>
      <c r="T121" s="54"/>
      <c r="U121" s="54"/>
      <c r="V121" s="54"/>
      <c r="W121" s="54"/>
      <c r="X121" s="54"/>
      <c r="Y121" s="54"/>
      <c r="Z121" s="54"/>
      <c r="AA121" s="54"/>
      <c r="AB121" s="54"/>
      <c r="AC121" s="54"/>
      <c r="AD121" s="54"/>
      <c r="AE121" s="54"/>
      <c r="AF121" s="54"/>
    </row>
    <row r="122" spans="1:32">
      <c r="A122" s="98">
        <f>A104</f>
        <v>14155</v>
      </c>
      <c r="B122" s="28" t="str">
        <f>B104</f>
        <v>Indian Road over I-35</v>
      </c>
      <c r="C122" s="224">
        <f t="shared" ref="C122:C129" si="33">ROUND(SUM(G122:AE122),0)</f>
        <v>193840</v>
      </c>
      <c r="D122" s="28"/>
      <c r="E122" s="39"/>
      <c r="F122" s="83" t="s">
        <v>215</v>
      </c>
      <c r="G122" s="259">
        <f>G104*'Project Information'!G55*G84</f>
        <v>0</v>
      </c>
      <c r="H122" s="259">
        <f>H104*'Project Information'!H55*H84</f>
        <v>0</v>
      </c>
      <c r="I122" s="259">
        <f>I104*'Project Information'!I55*I84</f>
        <v>0</v>
      </c>
      <c r="J122" s="259">
        <f>J104*'Project Information'!J55*J84</f>
        <v>0</v>
      </c>
      <c r="K122" s="259">
        <f>K104*'Project Information'!K55*K84</f>
        <v>0</v>
      </c>
      <c r="L122" s="259">
        <f>L104*'Project Information'!L55*L84</f>
        <v>0</v>
      </c>
      <c r="M122" s="259">
        <f>M104*'Project Information'!M55*M84</f>
        <v>0</v>
      </c>
      <c r="N122" s="259">
        <f>N104*'Project Information'!N55*N84</f>
        <v>0</v>
      </c>
      <c r="O122" s="259">
        <f>O104*'Project Information'!O55*O84</f>
        <v>0</v>
      </c>
      <c r="P122" s="259">
        <f>P104*'Project Information'!P55*P84</f>
        <v>0</v>
      </c>
      <c r="Q122" s="259">
        <f>Q104*'Project Information'!Q55*Q84</f>
        <v>0</v>
      </c>
      <c r="R122" s="259">
        <f>R104*'Project Information'!R55*R84</f>
        <v>193839.64475613265</v>
      </c>
      <c r="S122" s="259">
        <f>S104*'Project Information'!S55*S84</f>
        <v>0</v>
      </c>
      <c r="T122" s="259">
        <f>T104*'Project Information'!T55*T84</f>
        <v>0</v>
      </c>
      <c r="U122" s="259">
        <f>U104*'Project Information'!U55*U84</f>
        <v>0</v>
      </c>
      <c r="V122" s="259">
        <f>V104*'Project Information'!V55*V84</f>
        <v>0</v>
      </c>
      <c r="W122" s="259">
        <f>W104*'Project Information'!W55*W84</f>
        <v>0</v>
      </c>
      <c r="X122" s="259">
        <f>X104*'Project Information'!X55*X84</f>
        <v>0</v>
      </c>
      <c r="Y122" s="259">
        <f>Y104*'Project Information'!Y55*Y84</f>
        <v>0</v>
      </c>
      <c r="Z122" s="259">
        <f>Z104*'Project Information'!Z55*Z84</f>
        <v>0</v>
      </c>
      <c r="AA122" s="259">
        <f>AA104*'Project Information'!AA55*AA84</f>
        <v>0</v>
      </c>
      <c r="AB122" s="259">
        <f>AB104*'Project Information'!AB55*AB84</f>
        <v>0</v>
      </c>
      <c r="AC122" s="259">
        <f>AC104*'Project Information'!AC55*AC84</f>
        <v>0</v>
      </c>
      <c r="AD122" s="259">
        <f>AD104*'Project Information'!AD55*AD84</f>
        <v>0</v>
      </c>
      <c r="AE122" s="259">
        <f>AE104*'Project Information'!AE55*AE84</f>
        <v>0</v>
      </c>
      <c r="AF122" s="54"/>
    </row>
    <row r="123" spans="1:32">
      <c r="A123" s="98">
        <f t="shared" ref="A123:B129" si="34">A105</f>
        <v>14429</v>
      </c>
      <c r="B123" s="28" t="str">
        <f t="shared" si="34"/>
        <v>North Avenue over I-35</v>
      </c>
      <c r="C123" s="224">
        <f t="shared" si="33"/>
        <v>349897</v>
      </c>
      <c r="D123" s="28"/>
      <c r="E123" s="39"/>
      <c r="F123" s="83" t="s">
        <v>215</v>
      </c>
      <c r="G123" s="259">
        <f>G105*'Project Information'!G56*G85</f>
        <v>0</v>
      </c>
      <c r="H123" s="259">
        <f>H105*'Project Information'!H56*H85</f>
        <v>0</v>
      </c>
      <c r="I123" s="259">
        <f>I105*'Project Information'!I56*I85</f>
        <v>0</v>
      </c>
      <c r="J123" s="259">
        <f>J105*'Project Information'!J56*J85</f>
        <v>0</v>
      </c>
      <c r="K123" s="259">
        <f>K105*'Project Information'!K56*K85</f>
        <v>0</v>
      </c>
      <c r="L123" s="259">
        <f>L105*'Project Information'!L56*L85</f>
        <v>0</v>
      </c>
      <c r="M123" s="259">
        <f>M105*'Project Information'!M56*M85</f>
        <v>0</v>
      </c>
      <c r="N123" s="259">
        <f>N105*'Project Information'!N56*N85</f>
        <v>0</v>
      </c>
      <c r="O123" s="259">
        <f>O105*'Project Information'!O56*O85</f>
        <v>0</v>
      </c>
      <c r="P123" s="259">
        <f>P105*'Project Information'!P56*P85</f>
        <v>0</v>
      </c>
      <c r="Q123" s="259">
        <f>Q105*'Project Information'!Q56*Q85</f>
        <v>0</v>
      </c>
      <c r="R123" s="259">
        <f>R105*'Project Information'!R56*R85</f>
        <v>349896.98587335815</v>
      </c>
      <c r="S123" s="259">
        <f>S105*'Project Information'!S56*S85</f>
        <v>0</v>
      </c>
      <c r="T123" s="259">
        <f>T105*'Project Information'!T56*T85</f>
        <v>0</v>
      </c>
      <c r="U123" s="259">
        <f>U105*'Project Information'!U56*U85</f>
        <v>0</v>
      </c>
      <c r="V123" s="259">
        <f>V105*'Project Information'!V56*V85</f>
        <v>0</v>
      </c>
      <c r="W123" s="259">
        <f>W105*'Project Information'!W56*W85</f>
        <v>0</v>
      </c>
      <c r="X123" s="259">
        <f>X105*'Project Information'!X56*X85</f>
        <v>0</v>
      </c>
      <c r="Y123" s="259">
        <f>Y105*'Project Information'!Y56*Y85</f>
        <v>0</v>
      </c>
      <c r="Z123" s="259">
        <f>Z105*'Project Information'!Z56*Z85</f>
        <v>0</v>
      </c>
      <c r="AA123" s="259">
        <f>AA105*'Project Information'!AA56*AA85</f>
        <v>0</v>
      </c>
      <c r="AB123" s="259">
        <f>AB105*'Project Information'!AB56*AB85</f>
        <v>0</v>
      </c>
      <c r="AC123" s="259">
        <f>AC105*'Project Information'!AC56*AC85</f>
        <v>0</v>
      </c>
      <c r="AD123" s="259">
        <f>AD105*'Project Information'!AD56*AD85</f>
        <v>0</v>
      </c>
      <c r="AE123" s="259">
        <f>AE105*'Project Information'!AE56*AE85</f>
        <v>0</v>
      </c>
      <c r="AF123" s="54"/>
    </row>
    <row r="124" spans="1:32">
      <c r="A124" s="98">
        <f t="shared" si="34"/>
        <v>14435</v>
      </c>
      <c r="B124" s="28" t="str">
        <f t="shared" si="34"/>
        <v>Highland Avenue over I-35</v>
      </c>
      <c r="C124" s="224">
        <f t="shared" si="33"/>
        <v>353540</v>
      </c>
      <c r="D124" s="28"/>
      <c r="E124" s="39"/>
      <c r="F124" s="83" t="s">
        <v>215</v>
      </c>
      <c r="G124" s="259">
        <f>G106*'Project Information'!G57*G86</f>
        <v>0</v>
      </c>
      <c r="H124" s="259">
        <f>H106*'Project Information'!H57*H86</f>
        <v>0</v>
      </c>
      <c r="I124" s="259">
        <f>I106*'Project Information'!I57*I86</f>
        <v>0</v>
      </c>
      <c r="J124" s="259">
        <f>J106*'Project Information'!J57*J86</f>
        <v>0</v>
      </c>
      <c r="K124" s="259">
        <f>K106*'Project Information'!K57*K86</f>
        <v>0</v>
      </c>
      <c r="L124" s="259">
        <f>L106*'Project Information'!L57*L86</f>
        <v>0</v>
      </c>
      <c r="M124" s="259">
        <f>M106*'Project Information'!M57*M86</f>
        <v>0</v>
      </c>
      <c r="N124" s="259">
        <f>N106*'Project Information'!N57*N86</f>
        <v>0</v>
      </c>
      <c r="O124" s="259">
        <f>O106*'Project Information'!O57*O86</f>
        <v>0</v>
      </c>
      <c r="P124" s="259">
        <f>P106*'Project Information'!P57*P86</f>
        <v>0</v>
      </c>
      <c r="Q124" s="259">
        <f>Q106*'Project Information'!Q57*Q86</f>
        <v>0</v>
      </c>
      <c r="R124" s="259">
        <f>R106*'Project Information'!R57*R86</f>
        <v>353539.51420149481</v>
      </c>
      <c r="S124" s="259">
        <f>S106*'Project Information'!S57*S86</f>
        <v>0</v>
      </c>
      <c r="T124" s="259">
        <f>T106*'Project Information'!T57*T86</f>
        <v>0</v>
      </c>
      <c r="U124" s="259">
        <f>U106*'Project Information'!U57*U86</f>
        <v>0</v>
      </c>
      <c r="V124" s="259">
        <f>V106*'Project Information'!V57*V86</f>
        <v>0</v>
      </c>
      <c r="W124" s="259">
        <f>W106*'Project Information'!W57*W86</f>
        <v>0</v>
      </c>
      <c r="X124" s="259">
        <f>X106*'Project Information'!X57*X86</f>
        <v>0</v>
      </c>
      <c r="Y124" s="259">
        <f>Y106*'Project Information'!Y57*Y86</f>
        <v>0</v>
      </c>
      <c r="Z124" s="259">
        <f>Z106*'Project Information'!Z57*Z86</f>
        <v>0</v>
      </c>
      <c r="AA124" s="259">
        <f>AA106*'Project Information'!AA57*AA86</f>
        <v>0</v>
      </c>
      <c r="AB124" s="259">
        <f>AB106*'Project Information'!AB57*AB86</f>
        <v>0</v>
      </c>
      <c r="AC124" s="259">
        <f>AC106*'Project Information'!AC57*AC86</f>
        <v>0</v>
      </c>
      <c r="AD124" s="259">
        <f>AD106*'Project Information'!AD57*AD86</f>
        <v>0</v>
      </c>
      <c r="AE124" s="259">
        <f>AE106*'Project Information'!AE57*AE86</f>
        <v>0</v>
      </c>
      <c r="AF124" s="54"/>
    </row>
    <row r="125" spans="1:32">
      <c r="A125" s="98">
        <f t="shared" si="34"/>
        <v>14437</v>
      </c>
      <c r="B125" s="28" t="str">
        <f t="shared" si="34"/>
        <v>Hartford Avenue over I-35</v>
      </c>
      <c r="C125" s="224">
        <f t="shared" si="33"/>
        <v>353540</v>
      </c>
      <c r="D125" s="28"/>
      <c r="E125" s="39"/>
      <c r="F125" s="83" t="s">
        <v>215</v>
      </c>
      <c r="G125" s="259">
        <f>G107*'Project Information'!G58*G87</f>
        <v>0</v>
      </c>
      <c r="H125" s="259">
        <f>H107*'Project Information'!H58*H87</f>
        <v>0</v>
      </c>
      <c r="I125" s="259">
        <f>I107*'Project Information'!I58*I87</f>
        <v>0</v>
      </c>
      <c r="J125" s="259">
        <f>J107*'Project Information'!J58*J87</f>
        <v>0</v>
      </c>
      <c r="K125" s="259">
        <f>K107*'Project Information'!K58*K87</f>
        <v>0</v>
      </c>
      <c r="L125" s="259">
        <f>L107*'Project Information'!L58*L87</f>
        <v>0</v>
      </c>
      <c r="M125" s="259">
        <f>M107*'Project Information'!M58*M87</f>
        <v>0</v>
      </c>
      <c r="N125" s="259">
        <f>N107*'Project Information'!N58*N87</f>
        <v>0</v>
      </c>
      <c r="O125" s="259">
        <f>O107*'Project Information'!O58*O87</f>
        <v>0</v>
      </c>
      <c r="P125" s="259">
        <f>P107*'Project Information'!P58*P87</f>
        <v>0</v>
      </c>
      <c r="Q125" s="259">
        <f>Q107*'Project Information'!Q58*Q87</f>
        <v>0</v>
      </c>
      <c r="R125" s="259">
        <f>R107*'Project Information'!R58*R87</f>
        <v>353539.51420149481</v>
      </c>
      <c r="S125" s="259">
        <f>S107*'Project Information'!S58*S87</f>
        <v>0</v>
      </c>
      <c r="T125" s="259">
        <f>T107*'Project Information'!T58*T87</f>
        <v>0</v>
      </c>
      <c r="U125" s="259">
        <f>U107*'Project Information'!U58*U87</f>
        <v>0</v>
      </c>
      <c r="V125" s="259">
        <f>V107*'Project Information'!V58*V87</f>
        <v>0</v>
      </c>
      <c r="W125" s="259">
        <f>W107*'Project Information'!W58*W87</f>
        <v>0</v>
      </c>
      <c r="X125" s="259">
        <f>X107*'Project Information'!X58*X87</f>
        <v>0</v>
      </c>
      <c r="Y125" s="259">
        <f>Y107*'Project Information'!Y58*Y87</f>
        <v>0</v>
      </c>
      <c r="Z125" s="259">
        <f>Z107*'Project Information'!Z58*Z87</f>
        <v>0</v>
      </c>
      <c r="AA125" s="259">
        <f>AA107*'Project Information'!AA58*AA87</f>
        <v>0</v>
      </c>
      <c r="AB125" s="259">
        <f>AB107*'Project Information'!AB58*AB87</f>
        <v>0</v>
      </c>
      <c r="AC125" s="259">
        <f>AC107*'Project Information'!AC58*AC87</f>
        <v>0</v>
      </c>
      <c r="AD125" s="259">
        <f>AD107*'Project Information'!AD58*AD87</f>
        <v>0</v>
      </c>
      <c r="AE125" s="259">
        <f>AE107*'Project Information'!AE58*AE87</f>
        <v>0</v>
      </c>
      <c r="AF125" s="54"/>
    </row>
    <row r="126" spans="1:32">
      <c r="A126" s="98">
        <f t="shared" si="34"/>
        <v>15145</v>
      </c>
      <c r="B126" s="28" t="str">
        <f t="shared" si="34"/>
        <v>Coleman Road over I-35</v>
      </c>
      <c r="C126" s="224">
        <f t="shared" si="33"/>
        <v>348183</v>
      </c>
      <c r="D126" s="28"/>
      <c r="E126" s="39"/>
      <c r="F126" s="83" t="s">
        <v>215</v>
      </c>
      <c r="G126" s="259">
        <f>G108*'Project Information'!G59*G88</f>
        <v>0</v>
      </c>
      <c r="H126" s="259">
        <f>H108*'Project Information'!H59*H88</f>
        <v>0</v>
      </c>
      <c r="I126" s="259">
        <f>I108*'Project Information'!I59*I88</f>
        <v>0</v>
      </c>
      <c r="J126" s="259">
        <f>J108*'Project Information'!J59*J88</f>
        <v>0</v>
      </c>
      <c r="K126" s="259">
        <f>K108*'Project Information'!K59*K88</f>
        <v>0</v>
      </c>
      <c r="L126" s="259">
        <f>L108*'Project Information'!L59*L88</f>
        <v>0</v>
      </c>
      <c r="M126" s="259">
        <f>M108*'Project Information'!M59*M88</f>
        <v>0</v>
      </c>
      <c r="N126" s="259">
        <f>N108*'Project Information'!N59*N88</f>
        <v>0</v>
      </c>
      <c r="O126" s="259">
        <f>O108*'Project Information'!O59*O88</f>
        <v>0</v>
      </c>
      <c r="P126" s="259">
        <f>P108*'Project Information'!P59*P88</f>
        <v>0</v>
      </c>
      <c r="Q126" s="259">
        <f>Q108*'Project Information'!Q59*Q88</f>
        <v>0</v>
      </c>
      <c r="R126" s="259">
        <f>R108*'Project Information'!R59*R88</f>
        <v>348182.85489541158</v>
      </c>
      <c r="S126" s="259">
        <f>S108*'Project Information'!S59*S88</f>
        <v>0</v>
      </c>
      <c r="T126" s="259">
        <f>T108*'Project Information'!T59*T88</f>
        <v>0</v>
      </c>
      <c r="U126" s="259">
        <f>U108*'Project Information'!U59*U88</f>
        <v>0</v>
      </c>
      <c r="V126" s="259">
        <f>V108*'Project Information'!V59*V88</f>
        <v>0</v>
      </c>
      <c r="W126" s="259">
        <f>W108*'Project Information'!W59*W88</f>
        <v>0</v>
      </c>
      <c r="X126" s="259">
        <f>X108*'Project Information'!X59*X88</f>
        <v>0</v>
      </c>
      <c r="Y126" s="259">
        <f>Y108*'Project Information'!Y59*Y88</f>
        <v>0</v>
      </c>
      <c r="Z126" s="259">
        <f>Z108*'Project Information'!Z59*Z88</f>
        <v>0</v>
      </c>
      <c r="AA126" s="259">
        <f>AA108*'Project Information'!AA59*AA88</f>
        <v>0</v>
      </c>
      <c r="AB126" s="259">
        <f>AB108*'Project Information'!AB59*AB88</f>
        <v>0</v>
      </c>
      <c r="AC126" s="259">
        <f>AC108*'Project Information'!AC59*AC88</f>
        <v>0</v>
      </c>
      <c r="AD126" s="259">
        <f>AD108*'Project Information'!AD59*AD88</f>
        <v>0</v>
      </c>
      <c r="AE126" s="259">
        <f>AE108*'Project Information'!AE59*AE88</f>
        <v>0</v>
      </c>
      <c r="AF126" s="54"/>
    </row>
    <row r="127" spans="1:32">
      <c r="A127" s="98">
        <f t="shared" si="34"/>
        <v>15146</v>
      </c>
      <c r="B127" s="28" t="str">
        <f t="shared" si="34"/>
        <v>Chrysler Avenue over I-35</v>
      </c>
      <c r="C127" s="224">
        <f t="shared" si="33"/>
        <v>348183</v>
      </c>
      <c r="D127" s="28"/>
      <c r="E127" s="39"/>
      <c r="F127" s="83" t="s">
        <v>215</v>
      </c>
      <c r="G127" s="259">
        <f>G109*'Project Information'!G60*G89</f>
        <v>0</v>
      </c>
      <c r="H127" s="259">
        <f>H109*'Project Information'!H60*H89</f>
        <v>0</v>
      </c>
      <c r="I127" s="259">
        <f>I109*'Project Information'!I60*I89</f>
        <v>0</v>
      </c>
      <c r="J127" s="259">
        <f>J109*'Project Information'!J60*J89</f>
        <v>0</v>
      </c>
      <c r="K127" s="259">
        <f>K109*'Project Information'!K60*K89</f>
        <v>0</v>
      </c>
      <c r="L127" s="259">
        <f>L109*'Project Information'!L60*L89</f>
        <v>0</v>
      </c>
      <c r="M127" s="259">
        <f>M109*'Project Information'!M60*M89</f>
        <v>0</v>
      </c>
      <c r="N127" s="259">
        <f>N109*'Project Information'!N60*N89</f>
        <v>0</v>
      </c>
      <c r="O127" s="259">
        <f>O109*'Project Information'!O60*O89</f>
        <v>0</v>
      </c>
      <c r="P127" s="259">
        <f>P109*'Project Information'!P60*P89</f>
        <v>0</v>
      </c>
      <c r="Q127" s="259">
        <f>Q109*'Project Information'!Q60*Q89</f>
        <v>0</v>
      </c>
      <c r="R127" s="259">
        <f>R109*'Project Information'!R60*R89</f>
        <v>348182.85489541158</v>
      </c>
      <c r="S127" s="259">
        <f>S109*'Project Information'!S60*S89</f>
        <v>0</v>
      </c>
      <c r="T127" s="259">
        <f>T109*'Project Information'!T60*T89</f>
        <v>0</v>
      </c>
      <c r="U127" s="259">
        <f>U109*'Project Information'!U60*U89</f>
        <v>0</v>
      </c>
      <c r="V127" s="259">
        <f>V109*'Project Information'!V60*V89</f>
        <v>0</v>
      </c>
      <c r="W127" s="259">
        <f>W109*'Project Information'!W60*W89</f>
        <v>0</v>
      </c>
      <c r="X127" s="259">
        <f>X109*'Project Information'!X60*X89</f>
        <v>0</v>
      </c>
      <c r="Y127" s="259">
        <f>Y109*'Project Information'!Y60*Y89</f>
        <v>0</v>
      </c>
      <c r="Z127" s="259">
        <f>Z109*'Project Information'!Z60*Z89</f>
        <v>0</v>
      </c>
      <c r="AA127" s="259">
        <f>AA109*'Project Information'!AA60*AA89</f>
        <v>0</v>
      </c>
      <c r="AB127" s="259">
        <f>AB109*'Project Information'!AB60*AB89</f>
        <v>0</v>
      </c>
      <c r="AC127" s="259">
        <f>AC109*'Project Information'!AC60*AC89</f>
        <v>0</v>
      </c>
      <c r="AD127" s="259">
        <f>AD109*'Project Information'!AD60*AD89</f>
        <v>0</v>
      </c>
      <c r="AE127" s="259">
        <f>AE109*'Project Information'!AE60*AE89</f>
        <v>0</v>
      </c>
      <c r="AF127" s="54"/>
    </row>
    <row r="128" spans="1:32">
      <c r="A128" s="98">
        <f t="shared" si="34"/>
        <v>15147</v>
      </c>
      <c r="B128" s="28" t="str">
        <f t="shared" si="34"/>
        <v>Ferguson Avenue over I-35</v>
      </c>
      <c r="C128" s="224">
        <f t="shared" si="33"/>
        <v>348183</v>
      </c>
      <c r="D128" s="28"/>
      <c r="E128" s="39"/>
      <c r="F128" s="83" t="s">
        <v>215</v>
      </c>
      <c r="G128" s="259">
        <f>G110*'Project Information'!G61*G90</f>
        <v>0</v>
      </c>
      <c r="H128" s="259">
        <f>H110*'Project Information'!H61*H90</f>
        <v>0</v>
      </c>
      <c r="I128" s="259">
        <f>I110*'Project Information'!I61*I90</f>
        <v>0</v>
      </c>
      <c r="J128" s="259">
        <f>J110*'Project Information'!J61*J90</f>
        <v>0</v>
      </c>
      <c r="K128" s="259">
        <f>K110*'Project Information'!K61*K90</f>
        <v>0</v>
      </c>
      <c r="L128" s="259">
        <f>L110*'Project Information'!L61*L90</f>
        <v>0</v>
      </c>
      <c r="M128" s="259">
        <f>M110*'Project Information'!M61*M90</f>
        <v>0</v>
      </c>
      <c r="N128" s="259">
        <f>N110*'Project Information'!N61*N90</f>
        <v>0</v>
      </c>
      <c r="O128" s="259">
        <f>O110*'Project Information'!O61*O90</f>
        <v>0</v>
      </c>
      <c r="P128" s="259">
        <f>P110*'Project Information'!P61*P90</f>
        <v>0</v>
      </c>
      <c r="Q128" s="259">
        <f>Q110*'Project Information'!Q61*Q90</f>
        <v>0</v>
      </c>
      <c r="R128" s="259">
        <f>R110*'Project Information'!R61*R90</f>
        <v>348182.85489541158</v>
      </c>
      <c r="S128" s="259">
        <f>S110*'Project Information'!S61*S90</f>
        <v>0</v>
      </c>
      <c r="T128" s="259">
        <f>T110*'Project Information'!T61*T90</f>
        <v>0</v>
      </c>
      <c r="U128" s="259">
        <f>U110*'Project Information'!U61*U90</f>
        <v>0</v>
      </c>
      <c r="V128" s="259">
        <f>V110*'Project Information'!V61*V90</f>
        <v>0</v>
      </c>
      <c r="W128" s="259">
        <f>W110*'Project Information'!W61*W90</f>
        <v>0</v>
      </c>
      <c r="X128" s="259">
        <f>X110*'Project Information'!X61*X90</f>
        <v>0</v>
      </c>
      <c r="Y128" s="259">
        <f>Y110*'Project Information'!Y61*Y90</f>
        <v>0</v>
      </c>
      <c r="Z128" s="259">
        <f>Z110*'Project Information'!Z61*Z90</f>
        <v>0</v>
      </c>
      <c r="AA128" s="259">
        <f>AA110*'Project Information'!AA61*AA90</f>
        <v>0</v>
      </c>
      <c r="AB128" s="259">
        <f>AB110*'Project Information'!AB61*AB90</f>
        <v>0</v>
      </c>
      <c r="AC128" s="259">
        <f>AC110*'Project Information'!AC61*AC90</f>
        <v>0</v>
      </c>
      <c r="AD128" s="259">
        <f>AD110*'Project Information'!AD61*AD90</f>
        <v>0</v>
      </c>
      <c r="AE128" s="259">
        <f>AE110*'Project Information'!AE61*AE90</f>
        <v>0</v>
      </c>
      <c r="AF128" s="54"/>
    </row>
    <row r="129" spans="1:32">
      <c r="A129" s="98">
        <f t="shared" si="34"/>
        <v>15149</v>
      </c>
      <c r="B129" s="28" t="str">
        <f t="shared" si="34"/>
        <v>Adobe Road over I-35</v>
      </c>
      <c r="C129" s="224">
        <f t="shared" si="33"/>
        <v>201410</v>
      </c>
      <c r="D129" s="28"/>
      <c r="E129" s="39"/>
      <c r="F129" s="83" t="s">
        <v>215</v>
      </c>
      <c r="G129" s="259">
        <f>G111*'Project Information'!G62*G91</f>
        <v>0</v>
      </c>
      <c r="H129" s="259">
        <f>H111*'Project Information'!H62*H91</f>
        <v>0</v>
      </c>
      <c r="I129" s="259">
        <f>I111*'Project Information'!I62*I91</f>
        <v>0</v>
      </c>
      <c r="J129" s="259">
        <f>J111*'Project Information'!J62*J91</f>
        <v>0</v>
      </c>
      <c r="K129" s="259">
        <f>K111*'Project Information'!K62*K91</f>
        <v>0</v>
      </c>
      <c r="L129" s="259">
        <f>L111*'Project Information'!L62*L91</f>
        <v>0</v>
      </c>
      <c r="M129" s="259">
        <f>M111*'Project Information'!M62*M91</f>
        <v>0</v>
      </c>
      <c r="N129" s="259">
        <f>N111*'Project Information'!N62*N91</f>
        <v>0</v>
      </c>
      <c r="O129" s="259">
        <f>O111*'Project Information'!O62*O91</f>
        <v>0</v>
      </c>
      <c r="P129" s="259">
        <f>P111*'Project Information'!P62*P91</f>
        <v>0</v>
      </c>
      <c r="Q129" s="259">
        <f>Q111*'Project Information'!Q62*Q91</f>
        <v>0</v>
      </c>
      <c r="R129" s="259">
        <f>R111*'Project Information'!R62*R91</f>
        <v>201410.3899087304</v>
      </c>
      <c r="S129" s="259">
        <f>S111*'Project Information'!S62*S91</f>
        <v>0</v>
      </c>
      <c r="T129" s="259">
        <f>T111*'Project Information'!T62*T91</f>
        <v>0</v>
      </c>
      <c r="U129" s="259">
        <f>U111*'Project Information'!U62*U91</f>
        <v>0</v>
      </c>
      <c r="V129" s="259">
        <f>V111*'Project Information'!V62*V91</f>
        <v>0</v>
      </c>
      <c r="W129" s="259">
        <f>W111*'Project Information'!W62*W91</f>
        <v>0</v>
      </c>
      <c r="X129" s="259">
        <f>X111*'Project Information'!X62*X91</f>
        <v>0</v>
      </c>
      <c r="Y129" s="259">
        <f>Y111*'Project Information'!Y62*Y91</f>
        <v>0</v>
      </c>
      <c r="Z129" s="259">
        <f>Z111*'Project Information'!Z62*Z91</f>
        <v>0</v>
      </c>
      <c r="AA129" s="259">
        <f>AA111*'Project Information'!AA62*AA91</f>
        <v>0</v>
      </c>
      <c r="AB129" s="259">
        <f>AB111*'Project Information'!AB62*AB91</f>
        <v>0</v>
      </c>
      <c r="AC129" s="259">
        <f>AC111*'Project Information'!AC62*AC91</f>
        <v>0</v>
      </c>
      <c r="AD129" s="259">
        <f>AD111*'Project Information'!AD62*AD91</f>
        <v>0</v>
      </c>
      <c r="AE129" s="259">
        <f>AE111*'Project Information'!AE62*AE91</f>
        <v>0</v>
      </c>
      <c r="AF129" s="54"/>
    </row>
    <row r="130" spans="1:32">
      <c r="A130" s="99" t="s">
        <v>185</v>
      </c>
      <c r="B130" s="28"/>
      <c r="C130" s="239">
        <f>SUM(C122:C129)</f>
        <v>2496776</v>
      </c>
      <c r="F130" s="83" t="s">
        <v>215</v>
      </c>
      <c r="G130" s="260">
        <f>SUM(G122:G129)</f>
        <v>0</v>
      </c>
      <c r="H130" s="260">
        <f t="shared" ref="H130:AE130" si="35">SUM(H122:H129)</f>
        <v>0</v>
      </c>
      <c r="I130" s="260">
        <f t="shared" si="35"/>
        <v>0</v>
      </c>
      <c r="J130" s="260">
        <f t="shared" si="35"/>
        <v>0</v>
      </c>
      <c r="K130" s="260">
        <f t="shared" si="35"/>
        <v>0</v>
      </c>
      <c r="L130" s="260">
        <f t="shared" si="35"/>
        <v>0</v>
      </c>
      <c r="M130" s="260">
        <f t="shared" si="35"/>
        <v>0</v>
      </c>
      <c r="N130" s="260">
        <f t="shared" si="35"/>
        <v>0</v>
      </c>
      <c r="O130" s="260">
        <f t="shared" si="35"/>
        <v>0</v>
      </c>
      <c r="P130" s="260">
        <f t="shared" si="35"/>
        <v>0</v>
      </c>
      <c r="Q130" s="260">
        <f t="shared" si="35"/>
        <v>0</v>
      </c>
      <c r="R130" s="260">
        <f t="shared" si="35"/>
        <v>2496774.6136274459</v>
      </c>
      <c r="S130" s="260">
        <f t="shared" si="35"/>
        <v>0</v>
      </c>
      <c r="T130" s="260">
        <f t="shared" si="35"/>
        <v>0</v>
      </c>
      <c r="U130" s="260">
        <f t="shared" si="35"/>
        <v>0</v>
      </c>
      <c r="V130" s="260">
        <f t="shared" si="35"/>
        <v>0</v>
      </c>
      <c r="W130" s="260">
        <f t="shared" si="35"/>
        <v>0</v>
      </c>
      <c r="X130" s="260">
        <f t="shared" si="35"/>
        <v>0</v>
      </c>
      <c r="Y130" s="260">
        <f t="shared" si="35"/>
        <v>0</v>
      </c>
      <c r="Z130" s="260">
        <f t="shared" si="35"/>
        <v>0</v>
      </c>
      <c r="AA130" s="260">
        <f t="shared" si="35"/>
        <v>0</v>
      </c>
      <c r="AB130" s="260">
        <f t="shared" si="35"/>
        <v>0</v>
      </c>
      <c r="AC130" s="260">
        <f t="shared" si="35"/>
        <v>0</v>
      </c>
      <c r="AD130" s="260">
        <f t="shared" si="35"/>
        <v>0</v>
      </c>
      <c r="AE130" s="260">
        <f t="shared" si="35"/>
        <v>0</v>
      </c>
      <c r="AF130" s="54"/>
    </row>
    <row r="131" spans="1:32">
      <c r="A131" s="97" t="str">
        <f>A113</f>
        <v>Kay County Bridge Reconstructions</v>
      </c>
      <c r="B131" s="89"/>
      <c r="G131" s="261"/>
      <c r="H131" s="261"/>
      <c r="I131" s="261"/>
      <c r="J131" s="261"/>
      <c r="K131" s="261"/>
      <c r="L131" s="261"/>
      <c r="M131" s="261"/>
      <c r="N131" s="261"/>
      <c r="O131" s="261"/>
      <c r="P131" s="261"/>
      <c r="Q131" s="261"/>
      <c r="R131" s="261"/>
      <c r="S131" s="261"/>
      <c r="T131" s="261"/>
      <c r="U131" s="261"/>
      <c r="V131" s="261"/>
      <c r="W131" s="261"/>
      <c r="X131" s="261"/>
      <c r="Y131" s="261"/>
      <c r="Z131" s="261"/>
      <c r="AA131" s="261"/>
      <c r="AB131" s="261"/>
      <c r="AC131" s="261"/>
      <c r="AD131" s="261"/>
      <c r="AE131" s="261"/>
      <c r="AF131" s="54"/>
    </row>
    <row r="132" spans="1:32">
      <c r="A132" s="98">
        <f>'Project Information'!$A$26</f>
        <v>14408</v>
      </c>
      <c r="B132" s="28" t="str">
        <f>'Project Information'!$B$26</f>
        <v>I-35 SB over US 60</v>
      </c>
      <c r="C132" s="224">
        <f>ROUND(SUM(G132:AE132),0)</f>
        <v>0</v>
      </c>
      <c r="D132" s="28"/>
      <c r="E132" s="39"/>
      <c r="F132" s="83" t="s">
        <v>215</v>
      </c>
      <c r="G132" s="259">
        <f>G114*'Project Information'!G65*G94</f>
        <v>0</v>
      </c>
      <c r="H132" s="259">
        <f>H114*'Project Information'!H65*H94</f>
        <v>0</v>
      </c>
      <c r="I132" s="259">
        <f>I114*'Project Information'!I65*I94</f>
        <v>0</v>
      </c>
      <c r="J132" s="259">
        <f>J114*'Project Information'!J65*J94</f>
        <v>0</v>
      </c>
      <c r="K132" s="259">
        <f>K114*'Project Information'!K65*K94</f>
        <v>0</v>
      </c>
      <c r="L132" s="259">
        <f>L114*'Project Information'!L65*L94</f>
        <v>0</v>
      </c>
      <c r="M132" s="259">
        <f>M114*'Project Information'!M65*M94</f>
        <v>0</v>
      </c>
      <c r="N132" s="259">
        <f>N114*'Project Information'!N65*N94</f>
        <v>0</v>
      </c>
      <c r="O132" s="259">
        <f>O114*'Project Information'!O65*O94</f>
        <v>0</v>
      </c>
      <c r="P132" s="259">
        <f>P114*'Project Information'!P65*P94</f>
        <v>0</v>
      </c>
      <c r="Q132" s="259">
        <f>Q114*'Project Information'!Q65*Q94</f>
        <v>0</v>
      </c>
      <c r="R132" s="259">
        <f>R114*'Project Information'!R65*R94</f>
        <v>0</v>
      </c>
      <c r="S132" s="259">
        <f>S114*'Project Information'!S65*S94</f>
        <v>0</v>
      </c>
      <c r="T132" s="259">
        <f>T114*'Project Information'!T65*T94</f>
        <v>0</v>
      </c>
      <c r="U132" s="259">
        <f>U114*'Project Information'!U65*U94</f>
        <v>0</v>
      </c>
      <c r="V132" s="259">
        <f>V114*'Project Information'!V65*V94</f>
        <v>0</v>
      </c>
      <c r="W132" s="259">
        <f>W114*'Project Information'!W65*W94</f>
        <v>0</v>
      </c>
      <c r="X132" s="259">
        <f>X114*'Project Information'!X65*X94</f>
        <v>0</v>
      </c>
      <c r="Y132" s="259">
        <f>Y114*'Project Information'!Y65*Y94</f>
        <v>0</v>
      </c>
      <c r="Z132" s="259">
        <f>Z114*'Project Information'!Z65*Z94</f>
        <v>0</v>
      </c>
      <c r="AA132" s="259">
        <f>AA114*'Project Information'!AA65*AA94</f>
        <v>0</v>
      </c>
      <c r="AB132" s="259">
        <f>AB114*'Project Information'!AB65*AB94</f>
        <v>0</v>
      </c>
      <c r="AC132" s="259">
        <f>AC114*'Project Information'!AC65*AC94</f>
        <v>0</v>
      </c>
      <c r="AD132" s="259">
        <f>AD114*'Project Information'!AD65*AD94</f>
        <v>0</v>
      </c>
      <c r="AE132" s="259">
        <f>AE114*'Project Information'!AE65*AE94</f>
        <v>0</v>
      </c>
      <c r="AF132" s="54"/>
    </row>
    <row r="133" spans="1:32">
      <c r="A133" s="98">
        <f>'Project Information'!$A$27</f>
        <v>14409</v>
      </c>
      <c r="B133" s="28" t="str">
        <f>'Project Information'!$B$27</f>
        <v>I-35 NB over US 60</v>
      </c>
      <c r="C133" s="224">
        <f>ROUND(SUM(G133:AE133),0)</f>
        <v>0</v>
      </c>
      <c r="D133" s="28"/>
      <c r="E133" s="39"/>
      <c r="F133" s="83" t="s">
        <v>215</v>
      </c>
      <c r="G133" s="259">
        <f>G115*'Project Information'!G66*G95</f>
        <v>0</v>
      </c>
      <c r="H133" s="259">
        <f>H115*'Project Information'!H66*H95</f>
        <v>0</v>
      </c>
      <c r="I133" s="259">
        <f>I115*'Project Information'!I66*I95</f>
        <v>0</v>
      </c>
      <c r="J133" s="259">
        <f>J115*'Project Information'!J66*J95</f>
        <v>0</v>
      </c>
      <c r="K133" s="259">
        <f>K115*'Project Information'!K66*K95</f>
        <v>0</v>
      </c>
      <c r="L133" s="259">
        <f>L115*'Project Information'!L66*L95</f>
        <v>0</v>
      </c>
      <c r="M133" s="259">
        <f>M115*'Project Information'!M66*M95</f>
        <v>0</v>
      </c>
      <c r="N133" s="259">
        <f>N115*'Project Information'!N66*N95</f>
        <v>0</v>
      </c>
      <c r="O133" s="259">
        <f>O115*'Project Information'!O66*O95</f>
        <v>0</v>
      </c>
      <c r="P133" s="259">
        <f>P115*'Project Information'!P66*P95</f>
        <v>0</v>
      </c>
      <c r="Q133" s="259">
        <f>Q115*'Project Information'!Q66*Q95</f>
        <v>0</v>
      </c>
      <c r="R133" s="259">
        <f>R115*'Project Information'!R66*R95</f>
        <v>0</v>
      </c>
      <c r="S133" s="259">
        <f>S115*'Project Information'!S66*S95</f>
        <v>0</v>
      </c>
      <c r="T133" s="259">
        <f>T115*'Project Information'!T66*T95</f>
        <v>0</v>
      </c>
      <c r="U133" s="259">
        <f>U115*'Project Information'!U66*U95</f>
        <v>0</v>
      </c>
      <c r="V133" s="259">
        <f>V115*'Project Information'!V66*V95</f>
        <v>0</v>
      </c>
      <c r="W133" s="259">
        <f>W115*'Project Information'!W66*W95</f>
        <v>0</v>
      </c>
      <c r="X133" s="259">
        <f>X115*'Project Information'!X66*X95</f>
        <v>0</v>
      </c>
      <c r="Y133" s="259">
        <f>Y115*'Project Information'!Y66*Y95</f>
        <v>0</v>
      </c>
      <c r="Z133" s="259">
        <f>Z115*'Project Information'!Z66*Z95</f>
        <v>0</v>
      </c>
      <c r="AA133" s="259">
        <f>AA115*'Project Information'!AA66*AA95</f>
        <v>0</v>
      </c>
      <c r="AB133" s="259">
        <f>AB115*'Project Information'!AB66*AB95</f>
        <v>0</v>
      </c>
      <c r="AC133" s="259">
        <f>AC115*'Project Information'!AC66*AC95</f>
        <v>0</v>
      </c>
      <c r="AD133" s="259">
        <f>AD115*'Project Information'!AD66*AD95</f>
        <v>0</v>
      </c>
      <c r="AE133" s="259">
        <f>AE115*'Project Information'!AE66*AE95</f>
        <v>0</v>
      </c>
      <c r="AF133" s="54"/>
    </row>
    <row r="134" spans="1:32">
      <c r="A134" s="99" t="s">
        <v>185</v>
      </c>
      <c r="B134" s="28"/>
      <c r="C134" s="239">
        <f>SUM(C132:C133)</f>
        <v>0</v>
      </c>
      <c r="F134" s="83" t="s">
        <v>215</v>
      </c>
      <c r="G134" s="260">
        <f>SUM(G132:G133)</f>
        <v>0</v>
      </c>
      <c r="H134" s="260">
        <f t="shared" ref="H134:AE134" si="36">SUM(H132:H133)</f>
        <v>0</v>
      </c>
      <c r="I134" s="260">
        <f t="shared" si="36"/>
        <v>0</v>
      </c>
      <c r="J134" s="260">
        <f t="shared" si="36"/>
        <v>0</v>
      </c>
      <c r="K134" s="260">
        <f t="shared" si="36"/>
        <v>0</v>
      </c>
      <c r="L134" s="260">
        <f t="shared" si="36"/>
        <v>0</v>
      </c>
      <c r="M134" s="260">
        <f t="shared" si="36"/>
        <v>0</v>
      </c>
      <c r="N134" s="260">
        <f t="shared" si="36"/>
        <v>0</v>
      </c>
      <c r="O134" s="260">
        <f t="shared" si="36"/>
        <v>0</v>
      </c>
      <c r="P134" s="260">
        <f t="shared" si="36"/>
        <v>0</v>
      </c>
      <c r="Q134" s="260">
        <f t="shared" si="36"/>
        <v>0</v>
      </c>
      <c r="R134" s="260">
        <f t="shared" si="36"/>
        <v>0</v>
      </c>
      <c r="S134" s="260">
        <f t="shared" si="36"/>
        <v>0</v>
      </c>
      <c r="T134" s="260">
        <f t="shared" si="36"/>
        <v>0</v>
      </c>
      <c r="U134" s="260">
        <f t="shared" si="36"/>
        <v>0</v>
      </c>
      <c r="V134" s="260">
        <f t="shared" si="36"/>
        <v>0</v>
      </c>
      <c r="W134" s="260">
        <f t="shared" si="36"/>
        <v>0</v>
      </c>
      <c r="X134" s="260">
        <f t="shared" si="36"/>
        <v>0</v>
      </c>
      <c r="Y134" s="260">
        <f t="shared" si="36"/>
        <v>0</v>
      </c>
      <c r="Z134" s="260">
        <f t="shared" si="36"/>
        <v>0</v>
      </c>
      <c r="AA134" s="260">
        <f t="shared" si="36"/>
        <v>0</v>
      </c>
      <c r="AB134" s="260">
        <f t="shared" si="36"/>
        <v>0</v>
      </c>
      <c r="AC134" s="260">
        <f t="shared" si="36"/>
        <v>0</v>
      </c>
      <c r="AD134" s="260">
        <f t="shared" si="36"/>
        <v>0</v>
      </c>
      <c r="AE134" s="260">
        <f t="shared" si="36"/>
        <v>0</v>
      </c>
      <c r="AF134" s="54"/>
    </row>
    <row r="135" spans="1:32">
      <c r="A135" s="100" t="s">
        <v>0</v>
      </c>
      <c r="C135" s="240">
        <f>SUM(C130,C134)</f>
        <v>2496776</v>
      </c>
      <c r="F135" s="83" t="s">
        <v>215</v>
      </c>
      <c r="G135" s="262">
        <f>SUM(G130,G134)</f>
        <v>0</v>
      </c>
      <c r="H135" s="262">
        <f t="shared" ref="H135:AE135" si="37">SUM(H130,H134)</f>
        <v>0</v>
      </c>
      <c r="I135" s="262">
        <f t="shared" si="37"/>
        <v>0</v>
      </c>
      <c r="J135" s="262">
        <f t="shared" si="37"/>
        <v>0</v>
      </c>
      <c r="K135" s="262">
        <f t="shared" si="37"/>
        <v>0</v>
      </c>
      <c r="L135" s="262">
        <f t="shared" si="37"/>
        <v>0</v>
      </c>
      <c r="M135" s="262">
        <f t="shared" si="37"/>
        <v>0</v>
      </c>
      <c r="N135" s="262">
        <f t="shared" si="37"/>
        <v>0</v>
      </c>
      <c r="O135" s="262">
        <f t="shared" si="37"/>
        <v>0</v>
      </c>
      <c r="P135" s="262">
        <f t="shared" si="37"/>
        <v>0</v>
      </c>
      <c r="Q135" s="262">
        <f t="shared" si="37"/>
        <v>0</v>
      </c>
      <c r="R135" s="262">
        <f t="shared" si="37"/>
        <v>2496774.6136274459</v>
      </c>
      <c r="S135" s="262">
        <f t="shared" si="37"/>
        <v>0</v>
      </c>
      <c r="T135" s="262">
        <f t="shared" si="37"/>
        <v>0</v>
      </c>
      <c r="U135" s="262">
        <f t="shared" si="37"/>
        <v>0</v>
      </c>
      <c r="V135" s="262">
        <f t="shared" si="37"/>
        <v>0</v>
      </c>
      <c r="W135" s="262">
        <f t="shared" si="37"/>
        <v>0</v>
      </c>
      <c r="X135" s="262">
        <f t="shared" si="37"/>
        <v>0</v>
      </c>
      <c r="Y135" s="262">
        <f t="shared" si="37"/>
        <v>0</v>
      </c>
      <c r="Z135" s="262">
        <f t="shared" si="37"/>
        <v>0</v>
      </c>
      <c r="AA135" s="262">
        <f t="shared" si="37"/>
        <v>0</v>
      </c>
      <c r="AB135" s="262">
        <f t="shared" si="37"/>
        <v>0</v>
      </c>
      <c r="AC135" s="262">
        <f t="shared" si="37"/>
        <v>0</v>
      </c>
      <c r="AD135" s="262">
        <f t="shared" si="37"/>
        <v>0</v>
      </c>
      <c r="AE135" s="262">
        <f t="shared" si="37"/>
        <v>0</v>
      </c>
      <c r="AF135" s="54"/>
    </row>
    <row r="136" spans="1:32">
      <c r="G136" s="26"/>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row>
    <row r="137" spans="1:32" ht="15.75">
      <c r="A137" s="178" t="s">
        <v>156</v>
      </c>
      <c r="B137" s="91"/>
      <c r="C137" s="91"/>
      <c r="D137" s="91"/>
      <c r="E137" s="91"/>
      <c r="G137" s="26"/>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row>
    <row r="138" spans="1:32" s="11" customFormat="1">
      <c r="A138" s="29"/>
      <c r="B138" s="4"/>
      <c r="C138" s="253" t="s">
        <v>0</v>
      </c>
      <c r="D138" s="4"/>
      <c r="E138" s="9"/>
      <c r="F138" s="9"/>
      <c r="G138" s="26"/>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4"/>
      <c r="AF138" s="154"/>
    </row>
    <row r="139" spans="1:32" s="11" customFormat="1">
      <c r="A139" s="97" t="str">
        <f>A121</f>
        <v>Kay County Bridge Raises</v>
      </c>
      <c r="B139" s="89"/>
      <c r="C139" s="38" t="s">
        <v>216</v>
      </c>
      <c r="D139" s="9"/>
      <c r="E139" s="9"/>
      <c r="F139" s="9"/>
      <c r="G139" s="26"/>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154"/>
    </row>
    <row r="140" spans="1:32" s="11" customFormat="1">
      <c r="A140" s="98">
        <f>A122</f>
        <v>14155</v>
      </c>
      <c r="B140" s="28" t="str">
        <f>B122</f>
        <v>Indian Road over I-35</v>
      </c>
      <c r="C140" s="224">
        <f t="shared" ref="C140:C147" si="38">ROUND(SUM(G140:AE140),0)</f>
        <v>48460</v>
      </c>
      <c r="D140" s="28"/>
      <c r="E140" s="39"/>
      <c r="F140" s="83" t="s">
        <v>216</v>
      </c>
      <c r="G140" s="259">
        <f>G104*'Project Information'!G73*G84</f>
        <v>0</v>
      </c>
      <c r="H140" s="259">
        <f>H104*'Project Information'!H73*H84</f>
        <v>0</v>
      </c>
      <c r="I140" s="259">
        <f>I104*'Project Information'!I73*I84</f>
        <v>0</v>
      </c>
      <c r="J140" s="259">
        <f>J104*'Project Information'!J73*J84</f>
        <v>0</v>
      </c>
      <c r="K140" s="259">
        <f>K104*'Project Information'!K73*K84</f>
        <v>0</v>
      </c>
      <c r="L140" s="259">
        <f>L104*'Project Information'!L73*L84</f>
        <v>0</v>
      </c>
      <c r="M140" s="259">
        <f>M104*'Project Information'!M73*M84</f>
        <v>0</v>
      </c>
      <c r="N140" s="259">
        <f>N104*'Project Information'!N73*N84</f>
        <v>0</v>
      </c>
      <c r="O140" s="259">
        <f>O104*'Project Information'!O73*O84</f>
        <v>0</v>
      </c>
      <c r="P140" s="259">
        <f>P104*'Project Information'!P73*P84</f>
        <v>0</v>
      </c>
      <c r="Q140" s="259">
        <f>Q104*'Project Information'!Q73*Q84</f>
        <v>0</v>
      </c>
      <c r="R140" s="259">
        <f>R104*'Project Information'!R73*R84</f>
        <v>48459.911189033162</v>
      </c>
      <c r="S140" s="259">
        <f>S104*'Project Information'!S73*S84</f>
        <v>0</v>
      </c>
      <c r="T140" s="259">
        <f>T104*'Project Information'!T73*T84</f>
        <v>0</v>
      </c>
      <c r="U140" s="259">
        <f>U104*'Project Information'!U73*U84</f>
        <v>0</v>
      </c>
      <c r="V140" s="259">
        <f>V104*'Project Information'!V73*V84</f>
        <v>0</v>
      </c>
      <c r="W140" s="259">
        <f>W104*'Project Information'!W73*W84</f>
        <v>0</v>
      </c>
      <c r="X140" s="259">
        <f>X104*'Project Information'!X73*X84</f>
        <v>0</v>
      </c>
      <c r="Y140" s="259">
        <f>Y104*'Project Information'!Y73*Y84</f>
        <v>0</v>
      </c>
      <c r="Z140" s="259">
        <f>Z104*'Project Information'!Z73*Z84</f>
        <v>0</v>
      </c>
      <c r="AA140" s="259">
        <f>AA104*'Project Information'!AA73*AA84</f>
        <v>0</v>
      </c>
      <c r="AB140" s="259">
        <f>AB104*'Project Information'!AB73*AB84</f>
        <v>0</v>
      </c>
      <c r="AC140" s="259">
        <f>AC104*'Project Information'!AC73*AC84</f>
        <v>0</v>
      </c>
      <c r="AD140" s="259">
        <f>AD104*'Project Information'!AD73*AD84</f>
        <v>0</v>
      </c>
      <c r="AE140" s="259">
        <f>AE104*'Project Information'!AE73*AE84</f>
        <v>0</v>
      </c>
      <c r="AF140" s="154"/>
    </row>
    <row r="141" spans="1:32" s="11" customFormat="1">
      <c r="A141" s="98">
        <f t="shared" ref="A141:B147" si="39">A123</f>
        <v>14429</v>
      </c>
      <c r="B141" s="28" t="str">
        <f t="shared" si="39"/>
        <v>North Avenue over I-35</v>
      </c>
      <c r="C141" s="224">
        <f t="shared" si="38"/>
        <v>87474</v>
      </c>
      <c r="D141" s="28"/>
      <c r="E141" s="39"/>
      <c r="F141" s="83" t="s">
        <v>216</v>
      </c>
      <c r="G141" s="259">
        <f>G105*'Project Information'!G74*G85</f>
        <v>0</v>
      </c>
      <c r="H141" s="259">
        <f>H105*'Project Information'!H74*H85</f>
        <v>0</v>
      </c>
      <c r="I141" s="259">
        <f>I105*'Project Information'!I74*I85</f>
        <v>0</v>
      </c>
      <c r="J141" s="259">
        <f>J105*'Project Information'!J74*J85</f>
        <v>0</v>
      </c>
      <c r="K141" s="259">
        <f>K105*'Project Information'!K74*K85</f>
        <v>0</v>
      </c>
      <c r="L141" s="259">
        <f>L105*'Project Information'!L74*L85</f>
        <v>0</v>
      </c>
      <c r="M141" s="259">
        <f>M105*'Project Information'!M74*M85</f>
        <v>0</v>
      </c>
      <c r="N141" s="259">
        <f>N105*'Project Information'!N74*N85</f>
        <v>0</v>
      </c>
      <c r="O141" s="259">
        <f>O105*'Project Information'!O74*O85</f>
        <v>0</v>
      </c>
      <c r="P141" s="259">
        <f>P105*'Project Information'!P74*P85</f>
        <v>0</v>
      </c>
      <c r="Q141" s="259">
        <f>Q105*'Project Information'!Q74*Q85</f>
        <v>0</v>
      </c>
      <c r="R141" s="259">
        <f>R105*'Project Information'!R74*R85</f>
        <v>87474.246468339537</v>
      </c>
      <c r="S141" s="259">
        <f>S105*'Project Information'!S74*S85</f>
        <v>0</v>
      </c>
      <c r="T141" s="259">
        <f>T105*'Project Information'!T74*T85</f>
        <v>0</v>
      </c>
      <c r="U141" s="259">
        <f>U105*'Project Information'!U74*U85</f>
        <v>0</v>
      </c>
      <c r="V141" s="259">
        <f>V105*'Project Information'!V74*V85</f>
        <v>0</v>
      </c>
      <c r="W141" s="259">
        <f>W105*'Project Information'!W74*W85</f>
        <v>0</v>
      </c>
      <c r="X141" s="259">
        <f>X105*'Project Information'!X74*X85</f>
        <v>0</v>
      </c>
      <c r="Y141" s="259">
        <f>Y105*'Project Information'!Y74*Y85</f>
        <v>0</v>
      </c>
      <c r="Z141" s="259">
        <f>Z105*'Project Information'!Z74*Z85</f>
        <v>0</v>
      </c>
      <c r="AA141" s="259">
        <f>AA105*'Project Information'!AA74*AA85</f>
        <v>0</v>
      </c>
      <c r="AB141" s="259">
        <f>AB105*'Project Information'!AB74*AB85</f>
        <v>0</v>
      </c>
      <c r="AC141" s="259">
        <f>AC105*'Project Information'!AC74*AC85</f>
        <v>0</v>
      </c>
      <c r="AD141" s="259">
        <f>AD105*'Project Information'!AD74*AD85</f>
        <v>0</v>
      </c>
      <c r="AE141" s="259">
        <f>AE105*'Project Information'!AE74*AE85</f>
        <v>0</v>
      </c>
      <c r="AF141" s="154"/>
    </row>
    <row r="142" spans="1:32">
      <c r="A142" s="98">
        <f t="shared" si="39"/>
        <v>14435</v>
      </c>
      <c r="B142" s="28" t="str">
        <f t="shared" si="39"/>
        <v>Highland Avenue over I-35</v>
      </c>
      <c r="C142" s="224">
        <f t="shared" si="38"/>
        <v>88385</v>
      </c>
      <c r="D142" s="28"/>
      <c r="E142" s="39"/>
      <c r="F142" s="83" t="s">
        <v>216</v>
      </c>
      <c r="G142" s="259">
        <f>G106*'Project Information'!G75*G86</f>
        <v>0</v>
      </c>
      <c r="H142" s="259">
        <f>H106*'Project Information'!H75*H86</f>
        <v>0</v>
      </c>
      <c r="I142" s="259">
        <f>I106*'Project Information'!I75*I86</f>
        <v>0</v>
      </c>
      <c r="J142" s="259">
        <f>J106*'Project Information'!J75*J86</f>
        <v>0</v>
      </c>
      <c r="K142" s="259">
        <f>K106*'Project Information'!K75*K86</f>
        <v>0</v>
      </c>
      <c r="L142" s="259">
        <f>L106*'Project Information'!L75*L86</f>
        <v>0</v>
      </c>
      <c r="M142" s="259">
        <f>M106*'Project Information'!M75*M86</f>
        <v>0</v>
      </c>
      <c r="N142" s="259">
        <f>N106*'Project Information'!N75*N86</f>
        <v>0</v>
      </c>
      <c r="O142" s="259">
        <f>O106*'Project Information'!O75*O86</f>
        <v>0</v>
      </c>
      <c r="P142" s="259">
        <f>P106*'Project Information'!P75*P86</f>
        <v>0</v>
      </c>
      <c r="Q142" s="259">
        <f>Q106*'Project Information'!Q75*Q86</f>
        <v>0</v>
      </c>
      <c r="R142" s="259">
        <f>R106*'Project Information'!R75*R86</f>
        <v>88384.878550373702</v>
      </c>
      <c r="S142" s="259">
        <f>S106*'Project Information'!S75*S86</f>
        <v>0</v>
      </c>
      <c r="T142" s="259">
        <f>T106*'Project Information'!T75*T86</f>
        <v>0</v>
      </c>
      <c r="U142" s="259">
        <f>U106*'Project Information'!U75*U86</f>
        <v>0</v>
      </c>
      <c r="V142" s="259">
        <f>V106*'Project Information'!V75*V86</f>
        <v>0</v>
      </c>
      <c r="W142" s="259">
        <f>W106*'Project Information'!W75*W86</f>
        <v>0</v>
      </c>
      <c r="X142" s="259">
        <f>X106*'Project Information'!X75*X86</f>
        <v>0</v>
      </c>
      <c r="Y142" s="259">
        <f>Y106*'Project Information'!Y75*Y86</f>
        <v>0</v>
      </c>
      <c r="Z142" s="259">
        <f>Z106*'Project Information'!Z75*Z86</f>
        <v>0</v>
      </c>
      <c r="AA142" s="259">
        <f>AA106*'Project Information'!AA75*AA86</f>
        <v>0</v>
      </c>
      <c r="AB142" s="259">
        <f>AB106*'Project Information'!AB75*AB86</f>
        <v>0</v>
      </c>
      <c r="AC142" s="259">
        <f>AC106*'Project Information'!AC75*AC86</f>
        <v>0</v>
      </c>
      <c r="AD142" s="259">
        <f>AD106*'Project Information'!AD75*AD86</f>
        <v>0</v>
      </c>
      <c r="AE142" s="259">
        <f>AE106*'Project Information'!AE75*AE86</f>
        <v>0</v>
      </c>
      <c r="AF142" s="54"/>
    </row>
    <row r="143" spans="1:32">
      <c r="A143" s="98">
        <f t="shared" si="39"/>
        <v>14437</v>
      </c>
      <c r="B143" s="28" t="str">
        <f t="shared" si="39"/>
        <v>Hartford Avenue over I-35</v>
      </c>
      <c r="C143" s="224">
        <f t="shared" si="38"/>
        <v>88385</v>
      </c>
      <c r="D143" s="28"/>
      <c r="E143" s="39"/>
      <c r="F143" s="83" t="s">
        <v>216</v>
      </c>
      <c r="G143" s="259">
        <f>G107*'Project Information'!G76*G87</f>
        <v>0</v>
      </c>
      <c r="H143" s="259">
        <f>H107*'Project Information'!H76*H87</f>
        <v>0</v>
      </c>
      <c r="I143" s="259">
        <f>I107*'Project Information'!I76*I87</f>
        <v>0</v>
      </c>
      <c r="J143" s="259">
        <f>J107*'Project Information'!J76*J87</f>
        <v>0</v>
      </c>
      <c r="K143" s="259">
        <f>K107*'Project Information'!K76*K87</f>
        <v>0</v>
      </c>
      <c r="L143" s="259">
        <f>L107*'Project Information'!L76*L87</f>
        <v>0</v>
      </c>
      <c r="M143" s="259">
        <f>M107*'Project Information'!M76*M87</f>
        <v>0</v>
      </c>
      <c r="N143" s="259">
        <f>N107*'Project Information'!N76*N87</f>
        <v>0</v>
      </c>
      <c r="O143" s="259">
        <f>O107*'Project Information'!O76*O87</f>
        <v>0</v>
      </c>
      <c r="P143" s="259">
        <f>P107*'Project Information'!P76*P87</f>
        <v>0</v>
      </c>
      <c r="Q143" s="259">
        <f>Q107*'Project Information'!Q76*Q87</f>
        <v>0</v>
      </c>
      <c r="R143" s="259">
        <f>R107*'Project Information'!R76*R87</f>
        <v>88384.878550373702</v>
      </c>
      <c r="S143" s="259">
        <f>S107*'Project Information'!S76*S87</f>
        <v>0</v>
      </c>
      <c r="T143" s="259">
        <f>T107*'Project Information'!T76*T87</f>
        <v>0</v>
      </c>
      <c r="U143" s="259">
        <f>U107*'Project Information'!U76*U87</f>
        <v>0</v>
      </c>
      <c r="V143" s="259">
        <f>V107*'Project Information'!V76*V87</f>
        <v>0</v>
      </c>
      <c r="W143" s="259">
        <f>W107*'Project Information'!W76*W87</f>
        <v>0</v>
      </c>
      <c r="X143" s="259">
        <f>X107*'Project Information'!X76*X87</f>
        <v>0</v>
      </c>
      <c r="Y143" s="259">
        <f>Y107*'Project Information'!Y76*Y87</f>
        <v>0</v>
      </c>
      <c r="Z143" s="259">
        <f>Z107*'Project Information'!Z76*Z87</f>
        <v>0</v>
      </c>
      <c r="AA143" s="259">
        <f>AA107*'Project Information'!AA76*AA87</f>
        <v>0</v>
      </c>
      <c r="AB143" s="259">
        <f>AB107*'Project Information'!AB76*AB87</f>
        <v>0</v>
      </c>
      <c r="AC143" s="259">
        <f>AC107*'Project Information'!AC76*AC87</f>
        <v>0</v>
      </c>
      <c r="AD143" s="259">
        <f>AD107*'Project Information'!AD76*AD87</f>
        <v>0</v>
      </c>
      <c r="AE143" s="259">
        <f>AE107*'Project Information'!AE76*AE87</f>
        <v>0</v>
      </c>
      <c r="AF143" s="54"/>
    </row>
    <row r="144" spans="1:32">
      <c r="A144" s="98">
        <f t="shared" si="39"/>
        <v>15145</v>
      </c>
      <c r="B144" s="28" t="str">
        <f t="shared" si="39"/>
        <v>Coleman Road over I-35</v>
      </c>
      <c r="C144" s="224">
        <f t="shared" si="38"/>
        <v>87046</v>
      </c>
      <c r="D144" s="28"/>
      <c r="E144" s="39"/>
      <c r="F144" s="83" t="s">
        <v>216</v>
      </c>
      <c r="G144" s="259">
        <f>G108*'Project Information'!G77*G88</f>
        <v>0</v>
      </c>
      <c r="H144" s="259">
        <f>H108*'Project Information'!H77*H88</f>
        <v>0</v>
      </c>
      <c r="I144" s="259">
        <f>I108*'Project Information'!I77*I88</f>
        <v>0</v>
      </c>
      <c r="J144" s="259">
        <f>J108*'Project Information'!J77*J88</f>
        <v>0</v>
      </c>
      <c r="K144" s="259">
        <f>K108*'Project Information'!K77*K88</f>
        <v>0</v>
      </c>
      <c r="L144" s="259">
        <f>L108*'Project Information'!L77*L88</f>
        <v>0</v>
      </c>
      <c r="M144" s="259">
        <f>M108*'Project Information'!M77*M88</f>
        <v>0</v>
      </c>
      <c r="N144" s="259">
        <f>N108*'Project Information'!N77*N88</f>
        <v>0</v>
      </c>
      <c r="O144" s="259">
        <f>O108*'Project Information'!O77*O88</f>
        <v>0</v>
      </c>
      <c r="P144" s="259">
        <f>P108*'Project Information'!P77*P88</f>
        <v>0</v>
      </c>
      <c r="Q144" s="259">
        <f>Q108*'Project Information'!Q77*Q88</f>
        <v>0</v>
      </c>
      <c r="R144" s="259">
        <f>R108*'Project Information'!R77*R88</f>
        <v>87045.713723852896</v>
      </c>
      <c r="S144" s="259">
        <f>S108*'Project Information'!S77*S88</f>
        <v>0</v>
      </c>
      <c r="T144" s="259">
        <f>T108*'Project Information'!T77*T88</f>
        <v>0</v>
      </c>
      <c r="U144" s="259">
        <f>U108*'Project Information'!U77*U88</f>
        <v>0</v>
      </c>
      <c r="V144" s="259">
        <f>V108*'Project Information'!V77*V88</f>
        <v>0</v>
      </c>
      <c r="W144" s="259">
        <f>W108*'Project Information'!W77*W88</f>
        <v>0</v>
      </c>
      <c r="X144" s="259">
        <f>X108*'Project Information'!X77*X88</f>
        <v>0</v>
      </c>
      <c r="Y144" s="259">
        <f>Y108*'Project Information'!Y77*Y88</f>
        <v>0</v>
      </c>
      <c r="Z144" s="259">
        <f>Z108*'Project Information'!Z77*Z88</f>
        <v>0</v>
      </c>
      <c r="AA144" s="259">
        <f>AA108*'Project Information'!AA77*AA88</f>
        <v>0</v>
      </c>
      <c r="AB144" s="259">
        <f>AB108*'Project Information'!AB77*AB88</f>
        <v>0</v>
      </c>
      <c r="AC144" s="259">
        <f>AC108*'Project Information'!AC77*AC88</f>
        <v>0</v>
      </c>
      <c r="AD144" s="259">
        <f>AD108*'Project Information'!AD77*AD88</f>
        <v>0</v>
      </c>
      <c r="AE144" s="259">
        <f>AE108*'Project Information'!AE77*AE88</f>
        <v>0</v>
      </c>
      <c r="AF144" s="54"/>
    </row>
    <row r="145" spans="1:32">
      <c r="A145" s="98">
        <f t="shared" si="39"/>
        <v>15146</v>
      </c>
      <c r="B145" s="28" t="str">
        <f t="shared" si="39"/>
        <v>Chrysler Avenue over I-35</v>
      </c>
      <c r="C145" s="224">
        <f t="shared" si="38"/>
        <v>87046</v>
      </c>
      <c r="D145" s="28"/>
      <c r="E145" s="39"/>
      <c r="F145" s="83" t="s">
        <v>216</v>
      </c>
      <c r="G145" s="259">
        <f>G109*'Project Information'!G78*G89</f>
        <v>0</v>
      </c>
      <c r="H145" s="259">
        <f>H109*'Project Information'!H78*H89</f>
        <v>0</v>
      </c>
      <c r="I145" s="259">
        <f>I109*'Project Information'!I78*I89</f>
        <v>0</v>
      </c>
      <c r="J145" s="259">
        <f>J109*'Project Information'!J78*J89</f>
        <v>0</v>
      </c>
      <c r="K145" s="259">
        <f>K109*'Project Information'!K78*K89</f>
        <v>0</v>
      </c>
      <c r="L145" s="259">
        <f>L109*'Project Information'!L78*L89</f>
        <v>0</v>
      </c>
      <c r="M145" s="259">
        <f>M109*'Project Information'!M78*M89</f>
        <v>0</v>
      </c>
      <c r="N145" s="259">
        <f>N109*'Project Information'!N78*N89</f>
        <v>0</v>
      </c>
      <c r="O145" s="259">
        <f>O109*'Project Information'!O78*O89</f>
        <v>0</v>
      </c>
      <c r="P145" s="259">
        <f>P109*'Project Information'!P78*P89</f>
        <v>0</v>
      </c>
      <c r="Q145" s="259">
        <f>Q109*'Project Information'!Q78*Q89</f>
        <v>0</v>
      </c>
      <c r="R145" s="259">
        <f>R109*'Project Information'!R78*R89</f>
        <v>87045.713723852896</v>
      </c>
      <c r="S145" s="259">
        <f>S109*'Project Information'!S78*S89</f>
        <v>0</v>
      </c>
      <c r="T145" s="259">
        <f>T109*'Project Information'!T78*T89</f>
        <v>0</v>
      </c>
      <c r="U145" s="259">
        <f>U109*'Project Information'!U78*U89</f>
        <v>0</v>
      </c>
      <c r="V145" s="259">
        <f>V109*'Project Information'!V78*V89</f>
        <v>0</v>
      </c>
      <c r="W145" s="259">
        <f>W109*'Project Information'!W78*W89</f>
        <v>0</v>
      </c>
      <c r="X145" s="259">
        <f>X109*'Project Information'!X78*X89</f>
        <v>0</v>
      </c>
      <c r="Y145" s="259">
        <f>Y109*'Project Information'!Y78*Y89</f>
        <v>0</v>
      </c>
      <c r="Z145" s="259">
        <f>Z109*'Project Information'!Z78*Z89</f>
        <v>0</v>
      </c>
      <c r="AA145" s="259">
        <f>AA109*'Project Information'!AA78*AA89</f>
        <v>0</v>
      </c>
      <c r="AB145" s="259">
        <f>AB109*'Project Information'!AB78*AB89</f>
        <v>0</v>
      </c>
      <c r="AC145" s="259">
        <f>AC109*'Project Information'!AC78*AC89</f>
        <v>0</v>
      </c>
      <c r="AD145" s="259">
        <f>AD109*'Project Information'!AD78*AD89</f>
        <v>0</v>
      </c>
      <c r="AE145" s="259">
        <f>AE109*'Project Information'!AE78*AE89</f>
        <v>0</v>
      </c>
      <c r="AF145" s="54"/>
    </row>
    <row r="146" spans="1:32">
      <c r="A146" s="98">
        <f t="shared" si="39"/>
        <v>15147</v>
      </c>
      <c r="B146" s="28" t="str">
        <f t="shared" si="39"/>
        <v>Ferguson Avenue over I-35</v>
      </c>
      <c r="C146" s="224">
        <f t="shared" si="38"/>
        <v>87046</v>
      </c>
      <c r="D146" s="28"/>
      <c r="E146" s="39"/>
      <c r="F146" s="83" t="s">
        <v>216</v>
      </c>
      <c r="G146" s="259">
        <f>G110*'Project Information'!G79*G90</f>
        <v>0</v>
      </c>
      <c r="H146" s="259">
        <f>H110*'Project Information'!H79*H90</f>
        <v>0</v>
      </c>
      <c r="I146" s="259">
        <f>I110*'Project Information'!I79*I90</f>
        <v>0</v>
      </c>
      <c r="J146" s="259">
        <f>J110*'Project Information'!J79*J90</f>
        <v>0</v>
      </c>
      <c r="K146" s="259">
        <f>K110*'Project Information'!K79*K90</f>
        <v>0</v>
      </c>
      <c r="L146" s="259">
        <f>L110*'Project Information'!L79*L90</f>
        <v>0</v>
      </c>
      <c r="M146" s="259">
        <f>M110*'Project Information'!M79*M90</f>
        <v>0</v>
      </c>
      <c r="N146" s="259">
        <f>N110*'Project Information'!N79*N90</f>
        <v>0</v>
      </c>
      <c r="O146" s="259">
        <f>O110*'Project Information'!O79*O90</f>
        <v>0</v>
      </c>
      <c r="P146" s="259">
        <f>P110*'Project Information'!P79*P90</f>
        <v>0</v>
      </c>
      <c r="Q146" s="259">
        <f>Q110*'Project Information'!Q79*Q90</f>
        <v>0</v>
      </c>
      <c r="R146" s="259">
        <f>R110*'Project Information'!R79*R90</f>
        <v>87045.713723852896</v>
      </c>
      <c r="S146" s="259">
        <f>S110*'Project Information'!S79*S90</f>
        <v>0</v>
      </c>
      <c r="T146" s="259">
        <f>T110*'Project Information'!T79*T90</f>
        <v>0</v>
      </c>
      <c r="U146" s="259">
        <f>U110*'Project Information'!U79*U90</f>
        <v>0</v>
      </c>
      <c r="V146" s="259">
        <f>V110*'Project Information'!V79*V90</f>
        <v>0</v>
      </c>
      <c r="W146" s="259">
        <f>W110*'Project Information'!W79*W90</f>
        <v>0</v>
      </c>
      <c r="X146" s="259">
        <f>X110*'Project Information'!X79*X90</f>
        <v>0</v>
      </c>
      <c r="Y146" s="259">
        <f>Y110*'Project Information'!Y79*Y90</f>
        <v>0</v>
      </c>
      <c r="Z146" s="259">
        <f>Z110*'Project Information'!Z79*Z90</f>
        <v>0</v>
      </c>
      <c r="AA146" s="259">
        <f>AA110*'Project Information'!AA79*AA90</f>
        <v>0</v>
      </c>
      <c r="AB146" s="259">
        <f>AB110*'Project Information'!AB79*AB90</f>
        <v>0</v>
      </c>
      <c r="AC146" s="259">
        <f>AC110*'Project Information'!AC79*AC90</f>
        <v>0</v>
      </c>
      <c r="AD146" s="259">
        <f>AD110*'Project Information'!AD79*AD90</f>
        <v>0</v>
      </c>
      <c r="AE146" s="259">
        <f>AE110*'Project Information'!AE79*AE90</f>
        <v>0</v>
      </c>
      <c r="AF146" s="54"/>
    </row>
    <row r="147" spans="1:32">
      <c r="A147" s="98">
        <f t="shared" si="39"/>
        <v>15149</v>
      </c>
      <c r="B147" s="28" t="str">
        <f t="shared" si="39"/>
        <v>Adobe Road over I-35</v>
      </c>
      <c r="C147" s="224">
        <f t="shared" si="38"/>
        <v>50353</v>
      </c>
      <c r="D147" s="28"/>
      <c r="E147" s="39"/>
      <c r="F147" s="83" t="s">
        <v>216</v>
      </c>
      <c r="G147" s="259">
        <f>G111*'Project Information'!G80*G91</f>
        <v>0</v>
      </c>
      <c r="H147" s="259">
        <f>H111*'Project Information'!H80*H91</f>
        <v>0</v>
      </c>
      <c r="I147" s="259">
        <f>I111*'Project Information'!I80*I91</f>
        <v>0</v>
      </c>
      <c r="J147" s="259">
        <f>J111*'Project Information'!J80*J91</f>
        <v>0</v>
      </c>
      <c r="K147" s="259">
        <f>K111*'Project Information'!K80*K91</f>
        <v>0</v>
      </c>
      <c r="L147" s="259">
        <f>L111*'Project Information'!L80*L91</f>
        <v>0</v>
      </c>
      <c r="M147" s="259">
        <f>M111*'Project Information'!M80*M91</f>
        <v>0</v>
      </c>
      <c r="N147" s="259">
        <f>N111*'Project Information'!N80*N91</f>
        <v>0</v>
      </c>
      <c r="O147" s="259">
        <f>O111*'Project Information'!O80*O91</f>
        <v>0</v>
      </c>
      <c r="P147" s="259">
        <f>P111*'Project Information'!P80*P91</f>
        <v>0</v>
      </c>
      <c r="Q147" s="259">
        <f>Q111*'Project Information'!Q80*Q91</f>
        <v>0</v>
      </c>
      <c r="R147" s="259">
        <f>R111*'Project Information'!R80*R91</f>
        <v>50352.5974771826</v>
      </c>
      <c r="S147" s="259">
        <f>S111*'Project Information'!S80*S91</f>
        <v>0</v>
      </c>
      <c r="T147" s="259">
        <f>T111*'Project Information'!T80*T91</f>
        <v>0</v>
      </c>
      <c r="U147" s="259">
        <f>U111*'Project Information'!U80*U91</f>
        <v>0</v>
      </c>
      <c r="V147" s="259">
        <f>V111*'Project Information'!V80*V91</f>
        <v>0</v>
      </c>
      <c r="W147" s="259">
        <f>W111*'Project Information'!W80*W91</f>
        <v>0</v>
      </c>
      <c r="X147" s="259">
        <f>X111*'Project Information'!X80*X91</f>
        <v>0</v>
      </c>
      <c r="Y147" s="259">
        <f>Y111*'Project Information'!Y80*Y91</f>
        <v>0</v>
      </c>
      <c r="Z147" s="259">
        <f>Z111*'Project Information'!Z80*Z91</f>
        <v>0</v>
      </c>
      <c r="AA147" s="259">
        <f>AA111*'Project Information'!AA80*AA91</f>
        <v>0</v>
      </c>
      <c r="AB147" s="259">
        <f>AB111*'Project Information'!AB80*AB91</f>
        <v>0</v>
      </c>
      <c r="AC147" s="259">
        <f>AC111*'Project Information'!AC80*AC91</f>
        <v>0</v>
      </c>
      <c r="AD147" s="259">
        <f>AD111*'Project Information'!AD80*AD91</f>
        <v>0</v>
      </c>
      <c r="AE147" s="259">
        <f>AE111*'Project Information'!AE80*AE91</f>
        <v>0</v>
      </c>
      <c r="AF147" s="54"/>
    </row>
    <row r="148" spans="1:32">
      <c r="A148" s="99" t="s">
        <v>185</v>
      </c>
      <c r="B148" s="28"/>
      <c r="C148" s="239">
        <f>SUM(C140:C147)</f>
        <v>624195</v>
      </c>
      <c r="F148" s="83" t="s">
        <v>216</v>
      </c>
      <c r="G148" s="260">
        <f>SUM(G140:G147)</f>
        <v>0</v>
      </c>
      <c r="H148" s="260">
        <f t="shared" ref="H148:AE148" si="40">SUM(H140:H147)</f>
        <v>0</v>
      </c>
      <c r="I148" s="260">
        <f t="shared" si="40"/>
        <v>0</v>
      </c>
      <c r="J148" s="260">
        <f t="shared" si="40"/>
        <v>0</v>
      </c>
      <c r="K148" s="260">
        <f t="shared" si="40"/>
        <v>0</v>
      </c>
      <c r="L148" s="260">
        <f t="shared" si="40"/>
        <v>0</v>
      </c>
      <c r="M148" s="260">
        <f t="shared" si="40"/>
        <v>0</v>
      </c>
      <c r="N148" s="260">
        <f t="shared" si="40"/>
        <v>0</v>
      </c>
      <c r="O148" s="260">
        <f t="shared" si="40"/>
        <v>0</v>
      </c>
      <c r="P148" s="260">
        <f t="shared" si="40"/>
        <v>0</v>
      </c>
      <c r="Q148" s="260">
        <f t="shared" si="40"/>
        <v>0</v>
      </c>
      <c r="R148" s="260">
        <f t="shared" si="40"/>
        <v>624193.65340686147</v>
      </c>
      <c r="S148" s="260">
        <f t="shared" si="40"/>
        <v>0</v>
      </c>
      <c r="T148" s="260">
        <f t="shared" si="40"/>
        <v>0</v>
      </c>
      <c r="U148" s="260">
        <f t="shared" si="40"/>
        <v>0</v>
      </c>
      <c r="V148" s="260">
        <f t="shared" si="40"/>
        <v>0</v>
      </c>
      <c r="W148" s="260">
        <f t="shared" si="40"/>
        <v>0</v>
      </c>
      <c r="X148" s="260">
        <f t="shared" si="40"/>
        <v>0</v>
      </c>
      <c r="Y148" s="260">
        <f t="shared" si="40"/>
        <v>0</v>
      </c>
      <c r="Z148" s="260">
        <f t="shared" si="40"/>
        <v>0</v>
      </c>
      <c r="AA148" s="260">
        <f t="shared" si="40"/>
        <v>0</v>
      </c>
      <c r="AB148" s="260">
        <f t="shared" si="40"/>
        <v>0</v>
      </c>
      <c r="AC148" s="260">
        <f t="shared" si="40"/>
        <v>0</v>
      </c>
      <c r="AD148" s="260">
        <f t="shared" si="40"/>
        <v>0</v>
      </c>
      <c r="AE148" s="260">
        <f t="shared" si="40"/>
        <v>0</v>
      </c>
      <c r="AF148" s="54"/>
    </row>
    <row r="149" spans="1:32">
      <c r="A149" s="97" t="str">
        <f>A131</f>
        <v>Kay County Bridge Reconstructions</v>
      </c>
      <c r="B149" s="89"/>
      <c r="F149" s="83"/>
      <c r="G149" s="261"/>
      <c r="H149" s="261"/>
      <c r="I149" s="261"/>
      <c r="J149" s="261"/>
      <c r="K149" s="261"/>
      <c r="L149" s="261"/>
      <c r="M149" s="261"/>
      <c r="N149" s="261"/>
      <c r="O149" s="261"/>
      <c r="P149" s="261"/>
      <c r="Q149" s="261"/>
      <c r="R149" s="261"/>
      <c r="S149" s="261"/>
      <c r="T149" s="261"/>
      <c r="U149" s="261"/>
      <c r="V149" s="261"/>
      <c r="W149" s="261"/>
      <c r="X149" s="261"/>
      <c r="Y149" s="261"/>
      <c r="Z149" s="261"/>
      <c r="AA149" s="261"/>
      <c r="AB149" s="261"/>
      <c r="AC149" s="261"/>
      <c r="AD149" s="261"/>
      <c r="AE149" s="261"/>
      <c r="AF149" s="54"/>
    </row>
    <row r="150" spans="1:32">
      <c r="A150" s="98">
        <f>'Project Information'!$A$26</f>
        <v>14408</v>
      </c>
      <c r="B150" s="28" t="str">
        <f>'Project Information'!$B$26</f>
        <v>I-35 SB over US 60</v>
      </c>
      <c r="C150" s="224">
        <f>ROUND(SUM(G150:AE150),0)</f>
        <v>0</v>
      </c>
      <c r="D150" s="28"/>
      <c r="E150" s="39"/>
      <c r="F150" s="83" t="s">
        <v>216</v>
      </c>
      <c r="G150" s="259">
        <f>G114*'Project Information'!G83*G94</f>
        <v>0</v>
      </c>
      <c r="H150" s="259">
        <f>H114*'Project Information'!H83*H94</f>
        <v>0</v>
      </c>
      <c r="I150" s="259">
        <f>I114*'Project Information'!I83*I94</f>
        <v>0</v>
      </c>
      <c r="J150" s="259">
        <f>J114*'Project Information'!J83*J94</f>
        <v>0</v>
      </c>
      <c r="K150" s="259">
        <f>K114*'Project Information'!K83*K94</f>
        <v>0</v>
      </c>
      <c r="L150" s="259">
        <f>L114*'Project Information'!L83*L94</f>
        <v>0</v>
      </c>
      <c r="M150" s="259">
        <f>M114*'Project Information'!M83*M94</f>
        <v>0</v>
      </c>
      <c r="N150" s="259">
        <f>N114*'Project Information'!N83*N94</f>
        <v>0</v>
      </c>
      <c r="O150" s="259">
        <f>O114*'Project Information'!O83*O94</f>
        <v>0</v>
      </c>
      <c r="P150" s="259">
        <f>P114*'Project Information'!P83*P94</f>
        <v>0</v>
      </c>
      <c r="Q150" s="259">
        <f>Q114*'Project Information'!Q83*Q94</f>
        <v>0</v>
      </c>
      <c r="R150" s="259">
        <f>R114*'Project Information'!R83*R94</f>
        <v>0</v>
      </c>
      <c r="S150" s="259">
        <f>S114*'Project Information'!S83*S94</f>
        <v>0</v>
      </c>
      <c r="T150" s="259">
        <f>T114*'Project Information'!T83*T94</f>
        <v>0</v>
      </c>
      <c r="U150" s="259">
        <f>U114*'Project Information'!U83*U94</f>
        <v>0</v>
      </c>
      <c r="V150" s="259">
        <f>V114*'Project Information'!V83*V94</f>
        <v>0</v>
      </c>
      <c r="W150" s="259">
        <f>W114*'Project Information'!W83*W94</f>
        <v>0</v>
      </c>
      <c r="X150" s="259">
        <f>X114*'Project Information'!X83*X94</f>
        <v>0</v>
      </c>
      <c r="Y150" s="259">
        <f>Y114*'Project Information'!Y83*Y94</f>
        <v>0</v>
      </c>
      <c r="Z150" s="259">
        <f>Z114*'Project Information'!Z83*Z94</f>
        <v>0</v>
      </c>
      <c r="AA150" s="259">
        <f>AA114*'Project Information'!AA83*AA94</f>
        <v>0</v>
      </c>
      <c r="AB150" s="259">
        <f>AB114*'Project Information'!AB83*AB94</f>
        <v>0</v>
      </c>
      <c r="AC150" s="259">
        <f>AC114*'Project Information'!AC83*AC94</f>
        <v>0</v>
      </c>
      <c r="AD150" s="259">
        <f>AD114*'Project Information'!AD83*AD94</f>
        <v>0</v>
      </c>
      <c r="AE150" s="259">
        <f>AE114*'Project Information'!AE83*AE94</f>
        <v>0</v>
      </c>
      <c r="AF150" s="54"/>
    </row>
    <row r="151" spans="1:32">
      <c r="A151" s="98">
        <f>'Project Information'!$A$27</f>
        <v>14409</v>
      </c>
      <c r="B151" s="28" t="str">
        <f>'Project Information'!$B$27</f>
        <v>I-35 NB over US 60</v>
      </c>
      <c r="C151" s="224">
        <f>ROUND(SUM(G151:AE151),0)</f>
        <v>0</v>
      </c>
      <c r="D151" s="28"/>
      <c r="E151" s="39"/>
      <c r="F151" s="83" t="s">
        <v>216</v>
      </c>
      <c r="G151" s="259">
        <f>G115*'Project Information'!G84*G95</f>
        <v>0</v>
      </c>
      <c r="H151" s="259">
        <f>H115*'Project Information'!H84*H95</f>
        <v>0</v>
      </c>
      <c r="I151" s="259">
        <f>I115*'Project Information'!I84*I95</f>
        <v>0</v>
      </c>
      <c r="J151" s="259">
        <f>J115*'Project Information'!J84*J95</f>
        <v>0</v>
      </c>
      <c r="K151" s="259">
        <f>K115*'Project Information'!K84*K95</f>
        <v>0</v>
      </c>
      <c r="L151" s="259">
        <f>L115*'Project Information'!L84*L95</f>
        <v>0</v>
      </c>
      <c r="M151" s="259">
        <f>M115*'Project Information'!M84*M95</f>
        <v>0</v>
      </c>
      <c r="N151" s="259">
        <f>N115*'Project Information'!N84*N95</f>
        <v>0</v>
      </c>
      <c r="O151" s="259">
        <f>O115*'Project Information'!O84*O95</f>
        <v>0</v>
      </c>
      <c r="P151" s="259">
        <f>P115*'Project Information'!P84*P95</f>
        <v>0</v>
      </c>
      <c r="Q151" s="259">
        <f>Q115*'Project Information'!Q84*Q95</f>
        <v>0</v>
      </c>
      <c r="R151" s="259">
        <f>R115*'Project Information'!R84*R95</f>
        <v>0</v>
      </c>
      <c r="S151" s="259">
        <f>S115*'Project Information'!S84*S95</f>
        <v>0</v>
      </c>
      <c r="T151" s="259">
        <f>T115*'Project Information'!T84*T95</f>
        <v>0</v>
      </c>
      <c r="U151" s="259">
        <f>U115*'Project Information'!U84*U95</f>
        <v>0</v>
      </c>
      <c r="V151" s="259">
        <f>V115*'Project Information'!V84*V95</f>
        <v>0</v>
      </c>
      <c r="W151" s="259">
        <f>W115*'Project Information'!W84*W95</f>
        <v>0</v>
      </c>
      <c r="X151" s="259">
        <f>X115*'Project Information'!X84*X95</f>
        <v>0</v>
      </c>
      <c r="Y151" s="259">
        <f>Y115*'Project Information'!Y84*Y95</f>
        <v>0</v>
      </c>
      <c r="Z151" s="259">
        <f>Z115*'Project Information'!Z84*Z95</f>
        <v>0</v>
      </c>
      <c r="AA151" s="259">
        <f>AA115*'Project Information'!AA84*AA95</f>
        <v>0</v>
      </c>
      <c r="AB151" s="259">
        <f>AB115*'Project Information'!AB84*AB95</f>
        <v>0</v>
      </c>
      <c r="AC151" s="259">
        <f>AC115*'Project Information'!AC84*AC95</f>
        <v>0</v>
      </c>
      <c r="AD151" s="259">
        <f>AD115*'Project Information'!AD84*AD95</f>
        <v>0</v>
      </c>
      <c r="AE151" s="259">
        <f>AE115*'Project Information'!AE84*AE95</f>
        <v>0</v>
      </c>
      <c r="AF151" s="54"/>
    </row>
    <row r="152" spans="1:32">
      <c r="A152" s="99" t="s">
        <v>185</v>
      </c>
      <c r="B152" s="28"/>
      <c r="C152" s="239">
        <f>SUM(C150:C151)</f>
        <v>0</v>
      </c>
      <c r="F152" s="83" t="s">
        <v>216</v>
      </c>
      <c r="G152" s="260">
        <f>SUM(G150:G151)</f>
        <v>0</v>
      </c>
      <c r="H152" s="260">
        <f t="shared" ref="H152:AE152" si="41">SUM(H150:H151)</f>
        <v>0</v>
      </c>
      <c r="I152" s="260">
        <f t="shared" si="41"/>
        <v>0</v>
      </c>
      <c r="J152" s="260">
        <f t="shared" si="41"/>
        <v>0</v>
      </c>
      <c r="K152" s="260">
        <f t="shared" si="41"/>
        <v>0</v>
      </c>
      <c r="L152" s="260">
        <f t="shared" si="41"/>
        <v>0</v>
      </c>
      <c r="M152" s="260">
        <f t="shared" si="41"/>
        <v>0</v>
      </c>
      <c r="N152" s="260">
        <f t="shared" si="41"/>
        <v>0</v>
      </c>
      <c r="O152" s="260">
        <f t="shared" si="41"/>
        <v>0</v>
      </c>
      <c r="P152" s="260">
        <f t="shared" si="41"/>
        <v>0</v>
      </c>
      <c r="Q152" s="260">
        <f t="shared" si="41"/>
        <v>0</v>
      </c>
      <c r="R152" s="260">
        <f t="shared" si="41"/>
        <v>0</v>
      </c>
      <c r="S152" s="260">
        <f t="shared" si="41"/>
        <v>0</v>
      </c>
      <c r="T152" s="260">
        <f t="shared" si="41"/>
        <v>0</v>
      </c>
      <c r="U152" s="260">
        <f t="shared" si="41"/>
        <v>0</v>
      </c>
      <c r="V152" s="260">
        <f t="shared" si="41"/>
        <v>0</v>
      </c>
      <c r="W152" s="260">
        <f t="shared" si="41"/>
        <v>0</v>
      </c>
      <c r="X152" s="260">
        <f t="shared" si="41"/>
        <v>0</v>
      </c>
      <c r="Y152" s="260">
        <f t="shared" si="41"/>
        <v>0</v>
      </c>
      <c r="Z152" s="260">
        <f t="shared" si="41"/>
        <v>0</v>
      </c>
      <c r="AA152" s="260">
        <f t="shared" si="41"/>
        <v>0</v>
      </c>
      <c r="AB152" s="260">
        <f t="shared" si="41"/>
        <v>0</v>
      </c>
      <c r="AC152" s="260">
        <f t="shared" si="41"/>
        <v>0</v>
      </c>
      <c r="AD152" s="260">
        <f t="shared" si="41"/>
        <v>0</v>
      </c>
      <c r="AE152" s="260">
        <f t="shared" si="41"/>
        <v>0</v>
      </c>
      <c r="AF152" s="54"/>
    </row>
    <row r="153" spans="1:32">
      <c r="A153" s="100" t="s">
        <v>0</v>
      </c>
      <c r="C153" s="240">
        <f>SUM(C148,C152)</f>
        <v>624195</v>
      </c>
      <c r="F153" s="83" t="s">
        <v>216</v>
      </c>
      <c r="G153" s="262">
        <f>SUM(G148,G152)</f>
        <v>0</v>
      </c>
      <c r="H153" s="262">
        <f t="shared" ref="H153:AE153" si="42">SUM(H148,H152)</f>
        <v>0</v>
      </c>
      <c r="I153" s="262">
        <f t="shared" si="42"/>
        <v>0</v>
      </c>
      <c r="J153" s="262">
        <f t="shared" si="42"/>
        <v>0</v>
      </c>
      <c r="K153" s="262">
        <f t="shared" si="42"/>
        <v>0</v>
      </c>
      <c r="L153" s="262">
        <f t="shared" si="42"/>
        <v>0</v>
      </c>
      <c r="M153" s="262">
        <f t="shared" si="42"/>
        <v>0</v>
      </c>
      <c r="N153" s="262">
        <f t="shared" si="42"/>
        <v>0</v>
      </c>
      <c r="O153" s="262">
        <f t="shared" si="42"/>
        <v>0</v>
      </c>
      <c r="P153" s="262">
        <f t="shared" si="42"/>
        <v>0</v>
      </c>
      <c r="Q153" s="262">
        <f t="shared" si="42"/>
        <v>0</v>
      </c>
      <c r="R153" s="262">
        <f t="shared" si="42"/>
        <v>624193.65340686147</v>
      </c>
      <c r="S153" s="262">
        <f t="shared" si="42"/>
        <v>0</v>
      </c>
      <c r="T153" s="262">
        <f t="shared" si="42"/>
        <v>0</v>
      </c>
      <c r="U153" s="262">
        <f t="shared" si="42"/>
        <v>0</v>
      </c>
      <c r="V153" s="262">
        <f t="shared" si="42"/>
        <v>0</v>
      </c>
      <c r="W153" s="262">
        <f t="shared" si="42"/>
        <v>0</v>
      </c>
      <c r="X153" s="262">
        <f t="shared" si="42"/>
        <v>0</v>
      </c>
      <c r="Y153" s="262">
        <f t="shared" si="42"/>
        <v>0</v>
      </c>
      <c r="Z153" s="262">
        <f t="shared" si="42"/>
        <v>0</v>
      </c>
      <c r="AA153" s="262">
        <f t="shared" si="42"/>
        <v>0</v>
      </c>
      <c r="AB153" s="262">
        <f t="shared" si="42"/>
        <v>0</v>
      </c>
      <c r="AC153" s="262">
        <f t="shared" si="42"/>
        <v>0</v>
      </c>
      <c r="AD153" s="262">
        <f t="shared" si="42"/>
        <v>0</v>
      </c>
      <c r="AE153" s="262">
        <f t="shared" si="42"/>
        <v>0</v>
      </c>
      <c r="AF153" s="54"/>
    </row>
    <row r="154" spans="1:32">
      <c r="G154" s="26"/>
      <c r="H154" s="54"/>
      <c r="I154" s="54"/>
      <c r="J154" s="54"/>
      <c r="K154" s="54"/>
      <c r="L154" s="54"/>
      <c r="M154" s="54"/>
      <c r="N154" s="54"/>
      <c r="O154" s="54"/>
      <c r="P154" s="54"/>
      <c r="Q154" s="54"/>
      <c r="R154" s="54"/>
      <c r="S154" s="54"/>
      <c r="T154" s="54"/>
      <c r="U154" s="54"/>
      <c r="V154" s="54"/>
      <c r="W154" s="54"/>
      <c r="X154" s="54"/>
      <c r="Y154" s="54"/>
      <c r="Z154" s="54"/>
      <c r="AA154" s="54"/>
      <c r="AB154" s="54"/>
      <c r="AC154" s="54"/>
      <c r="AD154" s="54"/>
      <c r="AE154" s="54"/>
      <c r="AF154" s="54"/>
    </row>
    <row r="155" spans="1:32" ht="18.75">
      <c r="A155" s="237" t="s">
        <v>220</v>
      </c>
      <c r="B155" s="238"/>
      <c r="C155" s="238"/>
      <c r="D155" s="238"/>
      <c r="E155" s="238"/>
      <c r="G155" s="54"/>
      <c r="H155" s="54"/>
      <c r="I155" s="54"/>
      <c r="J155" s="54"/>
      <c r="K155" s="54"/>
      <c r="L155" s="54"/>
      <c r="M155" s="54"/>
      <c r="N155" s="54"/>
      <c r="O155" s="54"/>
      <c r="P155" s="54"/>
      <c r="Q155" s="54"/>
      <c r="R155" s="54"/>
      <c r="S155" s="54"/>
      <c r="T155" s="54"/>
      <c r="U155" s="54"/>
      <c r="V155" s="54"/>
      <c r="W155" s="54"/>
      <c r="X155" s="54"/>
      <c r="Y155" s="54"/>
      <c r="Z155" s="54"/>
      <c r="AA155" s="54"/>
      <c r="AB155" s="54"/>
      <c r="AC155" s="54"/>
      <c r="AD155" s="54"/>
      <c r="AE155" s="54"/>
      <c r="AF155" s="54"/>
    </row>
    <row r="156" spans="1:32" ht="15.75">
      <c r="A156" s="169" t="s">
        <v>222</v>
      </c>
      <c r="B156" s="91"/>
      <c r="C156" s="91"/>
      <c r="D156" s="91"/>
      <c r="E156" s="91"/>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row>
    <row r="157" spans="1:32" ht="15.75">
      <c r="A157" s="182"/>
      <c r="B157" s="11"/>
      <c r="C157" s="11"/>
      <c r="D157" s="11"/>
      <c r="E157" s="11"/>
      <c r="F157" s="11"/>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54"/>
    </row>
    <row r="158" spans="1:32">
      <c r="A158" s="29" t="s">
        <v>77</v>
      </c>
      <c r="B158" s="4" t="s">
        <v>78</v>
      </c>
      <c r="C158" s="301" t="s">
        <v>219</v>
      </c>
      <c r="D158" s="301"/>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row>
    <row r="159" spans="1:32">
      <c r="A159" s="29"/>
      <c r="B159" s="4"/>
      <c r="C159" s="253" t="s">
        <v>218</v>
      </c>
      <c r="D159" s="253" t="s">
        <v>189</v>
      </c>
      <c r="E159" s="253"/>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row>
    <row r="160" spans="1:32">
      <c r="A160" s="97" t="str">
        <f>A139</f>
        <v>Kay County Bridge Raises</v>
      </c>
      <c r="B160" s="89"/>
      <c r="C160" s="38" t="s">
        <v>221</v>
      </c>
      <c r="D160" s="38" t="s">
        <v>221</v>
      </c>
      <c r="E160" s="38"/>
      <c r="G160" s="26"/>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row>
    <row r="161" spans="1:32">
      <c r="A161" s="98">
        <f>A140</f>
        <v>14155</v>
      </c>
      <c r="B161" s="28" t="str">
        <f>B140</f>
        <v>Indian Road over I-35</v>
      </c>
      <c r="C161" s="9">
        <f>'Project Information'!C152</f>
        <v>2023</v>
      </c>
      <c r="D161" s="9">
        <f>'Project Information'!E152</f>
        <v>2028</v>
      </c>
      <c r="F161" s="115"/>
      <c r="G161" s="241">
        <f>IF($C161&lt;=G$35,IF($D161&lt;=G$35,1,'Project Information'!$D152),0)</f>
        <v>0</v>
      </c>
      <c r="H161" s="241">
        <f>IF($C161&lt;=H$35,IF($D161&lt;=H$35,1,'Project Information'!$D152),0)</f>
        <v>0</v>
      </c>
      <c r="I161" s="241">
        <f>IF($C161&lt;=I$35,IF($D161&lt;=I$35,1,'Project Information'!$D152),0)</f>
        <v>0</v>
      </c>
      <c r="J161" s="241">
        <f>IF($C161&lt;=J$35,IF($D161&lt;=J$35,1,'Project Information'!$D152),0)</f>
        <v>0</v>
      </c>
      <c r="K161" s="241">
        <f>IF($C161&lt;=K$35,IF($D161&lt;=K$35,1,'Project Information'!$D152),0)</f>
        <v>0</v>
      </c>
      <c r="L161" s="241">
        <f>IF($C161&lt;=L$35,IF($D161&lt;=L$35,1,'Project Information'!$D152),0)</f>
        <v>0</v>
      </c>
      <c r="M161" s="241">
        <f>IF($C161&lt;=M$35,IF($D161&lt;=M$35,1,'Project Information'!$D152),0)</f>
        <v>0.5</v>
      </c>
      <c r="N161" s="241">
        <f>IF($C161&lt;=N$35,IF($D161&lt;=N$35,1,'Project Information'!$D152),0)</f>
        <v>0.5</v>
      </c>
      <c r="O161" s="241">
        <f>IF($C161&lt;=O$35,IF($D161&lt;=O$35,1,'Project Information'!$D152),0)</f>
        <v>0.5</v>
      </c>
      <c r="P161" s="241">
        <f>IF($C161&lt;=P$35,IF($D161&lt;=P$35,1,'Project Information'!$D152),0)</f>
        <v>0.5</v>
      </c>
      <c r="Q161" s="241">
        <f>IF($C161&lt;=Q$35,IF($D161&lt;=Q$35,1,'Project Information'!$D152),0)</f>
        <v>0.5</v>
      </c>
      <c r="R161" s="241">
        <f>IF($C161&lt;=R$35,IF($D161&lt;=R$35,1,'Project Information'!$D152),0)</f>
        <v>1</v>
      </c>
      <c r="S161" s="241">
        <f>IF($C161&lt;=S$35,IF($D161&lt;=S$35,1,'Project Information'!$D152),0)</f>
        <v>1</v>
      </c>
      <c r="T161" s="241">
        <f>IF($C161&lt;=T$35,IF($D161&lt;=T$35,1,'Project Information'!$D152),0)</f>
        <v>1</v>
      </c>
      <c r="U161" s="241">
        <f>IF($C161&lt;=U$35,IF($D161&lt;=U$35,1,'Project Information'!$D152),0)</f>
        <v>1</v>
      </c>
      <c r="V161" s="241">
        <f>IF($C161&lt;=V$35,IF($D161&lt;=V$35,1,'Project Information'!$D152),0)</f>
        <v>1</v>
      </c>
      <c r="W161" s="241">
        <f>IF($C161&lt;=W$35,IF($D161&lt;=W$35,1,'Project Information'!$D152),0)</f>
        <v>1</v>
      </c>
      <c r="X161" s="241">
        <f>IF($C161&lt;=X$35,IF($D161&lt;=X$35,1,'Project Information'!$D152),0)</f>
        <v>1</v>
      </c>
      <c r="Y161" s="241">
        <f>IF($C161&lt;=Y$35,IF($D161&lt;=Y$35,1,'Project Information'!$D152),0)</f>
        <v>1</v>
      </c>
      <c r="Z161" s="241">
        <f>IF($C161&lt;=Z$35,IF($D161&lt;=Z$35,1,'Project Information'!$D152),0)</f>
        <v>1</v>
      </c>
      <c r="AA161" s="241">
        <f>IF($C161&lt;=AA$35,IF($D161&lt;=AA$35,1,'Project Information'!$D152),0)</f>
        <v>1</v>
      </c>
      <c r="AB161" s="241">
        <f>IF($C161&lt;=AB$35,IF($D161&lt;=AB$35,1,'Project Information'!$D152),0)</f>
        <v>1</v>
      </c>
      <c r="AC161" s="241">
        <f>IF($C161&lt;=AC$35,IF($D161&lt;=AC$35,1,'Project Information'!$D152),0)</f>
        <v>1</v>
      </c>
      <c r="AD161" s="241">
        <f>IF($C161&lt;=AD$35,IF($D161&lt;=AD$35,1,'Project Information'!$D152),0)</f>
        <v>1</v>
      </c>
      <c r="AE161" s="241">
        <f>IF($C161&lt;=AE$35,IF($D161&lt;=AE$35,1,'Project Information'!$D152),0)</f>
        <v>1</v>
      </c>
      <c r="AF161" s="54"/>
    </row>
    <row r="162" spans="1:32">
      <c r="A162" s="98">
        <f t="shared" ref="A162:B168" si="43">A141</f>
        <v>14429</v>
      </c>
      <c r="B162" s="28" t="str">
        <f t="shared" si="43"/>
        <v>North Avenue over I-35</v>
      </c>
      <c r="C162" s="9">
        <f>'Project Information'!C153</f>
        <v>2023</v>
      </c>
      <c r="D162" s="9">
        <f>'Project Information'!E153</f>
        <v>2028</v>
      </c>
      <c r="F162" s="115"/>
      <c r="G162" s="241">
        <f>IF($C162&lt;=G$35,IF($D162&lt;=G$35,1,'Project Information'!$D153),0)</f>
        <v>0</v>
      </c>
      <c r="H162" s="241">
        <f>IF($C162&lt;=H$35,IF($D162&lt;=H$35,1,'Project Information'!$D153),0)</f>
        <v>0</v>
      </c>
      <c r="I162" s="241">
        <f>IF($C162&lt;=I$35,IF($D162&lt;=I$35,1,'Project Information'!$D153),0)</f>
        <v>0</v>
      </c>
      <c r="J162" s="241">
        <f>IF($C162&lt;=J$35,IF($D162&lt;=J$35,1,'Project Information'!$D153),0)</f>
        <v>0</v>
      </c>
      <c r="K162" s="241">
        <f>IF($C162&lt;=K$35,IF($D162&lt;=K$35,1,'Project Information'!$D153),0)</f>
        <v>0</v>
      </c>
      <c r="L162" s="241">
        <f>IF($C162&lt;=L$35,IF($D162&lt;=L$35,1,'Project Information'!$D153),0)</f>
        <v>0</v>
      </c>
      <c r="M162" s="241">
        <f>IF($C162&lt;=M$35,IF($D162&lt;=M$35,1,'Project Information'!$D153),0)</f>
        <v>0.5</v>
      </c>
      <c r="N162" s="241">
        <f>IF($C162&lt;=N$35,IF($D162&lt;=N$35,1,'Project Information'!$D153),0)</f>
        <v>0.5</v>
      </c>
      <c r="O162" s="241">
        <f>IF($C162&lt;=O$35,IF($D162&lt;=O$35,1,'Project Information'!$D153),0)</f>
        <v>0.5</v>
      </c>
      <c r="P162" s="241">
        <f>IF($C162&lt;=P$35,IF($D162&lt;=P$35,1,'Project Information'!$D153),0)</f>
        <v>0.5</v>
      </c>
      <c r="Q162" s="241">
        <f>IF($C162&lt;=Q$35,IF($D162&lt;=Q$35,1,'Project Information'!$D153),0)</f>
        <v>0.5</v>
      </c>
      <c r="R162" s="241">
        <f>IF($C162&lt;=R$35,IF($D162&lt;=R$35,1,'Project Information'!$D153),0)</f>
        <v>1</v>
      </c>
      <c r="S162" s="241">
        <f>IF($C162&lt;=S$35,IF($D162&lt;=S$35,1,'Project Information'!$D153),0)</f>
        <v>1</v>
      </c>
      <c r="T162" s="241">
        <f>IF($C162&lt;=T$35,IF($D162&lt;=T$35,1,'Project Information'!$D153),0)</f>
        <v>1</v>
      </c>
      <c r="U162" s="241">
        <f>IF($C162&lt;=U$35,IF($D162&lt;=U$35,1,'Project Information'!$D153),0)</f>
        <v>1</v>
      </c>
      <c r="V162" s="241">
        <f>IF($C162&lt;=V$35,IF($D162&lt;=V$35,1,'Project Information'!$D153),0)</f>
        <v>1</v>
      </c>
      <c r="W162" s="241">
        <f>IF($C162&lt;=W$35,IF($D162&lt;=W$35,1,'Project Information'!$D153),0)</f>
        <v>1</v>
      </c>
      <c r="X162" s="241">
        <f>IF($C162&lt;=X$35,IF($D162&lt;=X$35,1,'Project Information'!$D153),0)</f>
        <v>1</v>
      </c>
      <c r="Y162" s="241">
        <f>IF($C162&lt;=Y$35,IF($D162&lt;=Y$35,1,'Project Information'!$D153),0)</f>
        <v>1</v>
      </c>
      <c r="Z162" s="241">
        <f>IF($C162&lt;=Z$35,IF($D162&lt;=Z$35,1,'Project Information'!$D153),0)</f>
        <v>1</v>
      </c>
      <c r="AA162" s="241">
        <f>IF($C162&lt;=AA$35,IF($D162&lt;=AA$35,1,'Project Information'!$D153),0)</f>
        <v>1</v>
      </c>
      <c r="AB162" s="241">
        <f>IF($C162&lt;=AB$35,IF($D162&lt;=AB$35,1,'Project Information'!$D153),0)</f>
        <v>1</v>
      </c>
      <c r="AC162" s="241">
        <f>IF($C162&lt;=AC$35,IF($D162&lt;=AC$35,1,'Project Information'!$D153),0)</f>
        <v>1</v>
      </c>
      <c r="AD162" s="241">
        <f>IF($C162&lt;=AD$35,IF($D162&lt;=AD$35,1,'Project Information'!$D153),0)</f>
        <v>1</v>
      </c>
      <c r="AE162" s="241">
        <f>IF($C162&lt;=AE$35,IF($D162&lt;=AE$35,1,'Project Information'!$D153),0)</f>
        <v>1</v>
      </c>
      <c r="AF162" s="54"/>
    </row>
    <row r="163" spans="1:32">
      <c r="A163" s="98">
        <f t="shared" si="43"/>
        <v>14435</v>
      </c>
      <c r="B163" s="28" t="str">
        <f t="shared" si="43"/>
        <v>Highland Avenue over I-35</v>
      </c>
      <c r="C163" s="9">
        <f>'Project Information'!C154</f>
        <v>2023</v>
      </c>
      <c r="D163" s="9">
        <f>'Project Information'!E154</f>
        <v>2028</v>
      </c>
      <c r="F163" s="115"/>
      <c r="G163" s="241">
        <f>IF($C163&lt;=G$35,IF($D163&lt;=G$35,1,'Project Information'!$D154),0)</f>
        <v>0</v>
      </c>
      <c r="H163" s="241">
        <f>IF($C163&lt;=H$35,IF($D163&lt;=H$35,1,'Project Information'!$D154),0)</f>
        <v>0</v>
      </c>
      <c r="I163" s="241">
        <f>IF($C163&lt;=I$35,IF($D163&lt;=I$35,1,'Project Information'!$D154),0)</f>
        <v>0</v>
      </c>
      <c r="J163" s="241">
        <f>IF($C163&lt;=J$35,IF($D163&lt;=J$35,1,'Project Information'!$D154),0)</f>
        <v>0</v>
      </c>
      <c r="K163" s="241">
        <f>IF($C163&lt;=K$35,IF($D163&lt;=K$35,1,'Project Information'!$D154),0)</f>
        <v>0</v>
      </c>
      <c r="L163" s="241">
        <f>IF($C163&lt;=L$35,IF($D163&lt;=L$35,1,'Project Information'!$D154),0)</f>
        <v>0</v>
      </c>
      <c r="M163" s="241">
        <f>IF($C163&lt;=M$35,IF($D163&lt;=M$35,1,'Project Information'!$D154),0)</f>
        <v>0.5</v>
      </c>
      <c r="N163" s="241">
        <f>IF($C163&lt;=N$35,IF($D163&lt;=N$35,1,'Project Information'!$D154),0)</f>
        <v>0.5</v>
      </c>
      <c r="O163" s="241">
        <f>IF($C163&lt;=O$35,IF($D163&lt;=O$35,1,'Project Information'!$D154),0)</f>
        <v>0.5</v>
      </c>
      <c r="P163" s="241">
        <f>IF($C163&lt;=P$35,IF($D163&lt;=P$35,1,'Project Information'!$D154),0)</f>
        <v>0.5</v>
      </c>
      <c r="Q163" s="241">
        <f>IF($C163&lt;=Q$35,IF($D163&lt;=Q$35,1,'Project Information'!$D154),0)</f>
        <v>0.5</v>
      </c>
      <c r="R163" s="241">
        <f>IF($C163&lt;=R$35,IF($D163&lt;=R$35,1,'Project Information'!$D154),0)</f>
        <v>1</v>
      </c>
      <c r="S163" s="241">
        <f>IF($C163&lt;=S$35,IF($D163&lt;=S$35,1,'Project Information'!$D154),0)</f>
        <v>1</v>
      </c>
      <c r="T163" s="241">
        <f>IF($C163&lt;=T$35,IF($D163&lt;=T$35,1,'Project Information'!$D154),0)</f>
        <v>1</v>
      </c>
      <c r="U163" s="241">
        <f>IF($C163&lt;=U$35,IF($D163&lt;=U$35,1,'Project Information'!$D154),0)</f>
        <v>1</v>
      </c>
      <c r="V163" s="241">
        <f>IF($C163&lt;=V$35,IF($D163&lt;=V$35,1,'Project Information'!$D154),0)</f>
        <v>1</v>
      </c>
      <c r="W163" s="241">
        <f>IF($C163&lt;=W$35,IF($D163&lt;=W$35,1,'Project Information'!$D154),0)</f>
        <v>1</v>
      </c>
      <c r="X163" s="241">
        <f>IF($C163&lt;=X$35,IF($D163&lt;=X$35,1,'Project Information'!$D154),0)</f>
        <v>1</v>
      </c>
      <c r="Y163" s="241">
        <f>IF($C163&lt;=Y$35,IF($D163&lt;=Y$35,1,'Project Information'!$D154),0)</f>
        <v>1</v>
      </c>
      <c r="Z163" s="241">
        <f>IF($C163&lt;=Z$35,IF($D163&lt;=Z$35,1,'Project Information'!$D154),0)</f>
        <v>1</v>
      </c>
      <c r="AA163" s="241">
        <f>IF($C163&lt;=AA$35,IF($D163&lt;=AA$35,1,'Project Information'!$D154),0)</f>
        <v>1</v>
      </c>
      <c r="AB163" s="241">
        <f>IF($C163&lt;=AB$35,IF($D163&lt;=AB$35,1,'Project Information'!$D154),0)</f>
        <v>1</v>
      </c>
      <c r="AC163" s="241">
        <f>IF($C163&lt;=AC$35,IF($D163&lt;=AC$35,1,'Project Information'!$D154),0)</f>
        <v>1</v>
      </c>
      <c r="AD163" s="241">
        <f>IF($C163&lt;=AD$35,IF($D163&lt;=AD$35,1,'Project Information'!$D154),0)</f>
        <v>1</v>
      </c>
      <c r="AE163" s="241">
        <f>IF($C163&lt;=AE$35,IF($D163&lt;=AE$35,1,'Project Information'!$D154),0)</f>
        <v>1</v>
      </c>
      <c r="AF163" s="54"/>
    </row>
    <row r="164" spans="1:32">
      <c r="A164" s="98">
        <f t="shared" si="43"/>
        <v>14437</v>
      </c>
      <c r="B164" s="28" t="str">
        <f t="shared" si="43"/>
        <v>Hartford Avenue over I-35</v>
      </c>
      <c r="C164" s="9">
        <f>'Project Information'!C155</f>
        <v>2023</v>
      </c>
      <c r="D164" s="9">
        <f>'Project Information'!E155</f>
        <v>2028</v>
      </c>
      <c r="F164" s="115"/>
      <c r="G164" s="241">
        <f>IF($C164&lt;=G$35,IF($D164&lt;=G$35,1,'Project Information'!$D155),0)</f>
        <v>0</v>
      </c>
      <c r="H164" s="241">
        <f>IF($C164&lt;=H$35,IF($D164&lt;=H$35,1,'Project Information'!$D155),0)</f>
        <v>0</v>
      </c>
      <c r="I164" s="241">
        <f>IF($C164&lt;=I$35,IF($D164&lt;=I$35,1,'Project Information'!$D155),0)</f>
        <v>0</v>
      </c>
      <c r="J164" s="241">
        <f>IF($C164&lt;=J$35,IF($D164&lt;=J$35,1,'Project Information'!$D155),0)</f>
        <v>0</v>
      </c>
      <c r="K164" s="241">
        <f>IF($C164&lt;=K$35,IF($D164&lt;=K$35,1,'Project Information'!$D155),0)</f>
        <v>0</v>
      </c>
      <c r="L164" s="241">
        <f>IF($C164&lt;=L$35,IF($D164&lt;=L$35,1,'Project Information'!$D155),0)</f>
        <v>0</v>
      </c>
      <c r="M164" s="241">
        <f>IF($C164&lt;=M$35,IF($D164&lt;=M$35,1,'Project Information'!$D155),0)</f>
        <v>0.5</v>
      </c>
      <c r="N164" s="241">
        <f>IF($C164&lt;=N$35,IF($D164&lt;=N$35,1,'Project Information'!$D155),0)</f>
        <v>0.5</v>
      </c>
      <c r="O164" s="241">
        <f>IF($C164&lt;=O$35,IF($D164&lt;=O$35,1,'Project Information'!$D155),0)</f>
        <v>0.5</v>
      </c>
      <c r="P164" s="241">
        <f>IF($C164&lt;=P$35,IF($D164&lt;=P$35,1,'Project Information'!$D155),0)</f>
        <v>0.5</v>
      </c>
      <c r="Q164" s="241">
        <f>IF($C164&lt;=Q$35,IF($D164&lt;=Q$35,1,'Project Information'!$D155),0)</f>
        <v>0.5</v>
      </c>
      <c r="R164" s="241">
        <f>IF($C164&lt;=R$35,IF($D164&lt;=R$35,1,'Project Information'!$D155),0)</f>
        <v>1</v>
      </c>
      <c r="S164" s="241">
        <f>IF($C164&lt;=S$35,IF($D164&lt;=S$35,1,'Project Information'!$D155),0)</f>
        <v>1</v>
      </c>
      <c r="T164" s="241">
        <f>IF($C164&lt;=T$35,IF($D164&lt;=T$35,1,'Project Information'!$D155),0)</f>
        <v>1</v>
      </c>
      <c r="U164" s="241">
        <f>IF($C164&lt;=U$35,IF($D164&lt;=U$35,1,'Project Information'!$D155),0)</f>
        <v>1</v>
      </c>
      <c r="V164" s="241">
        <f>IF($C164&lt;=V$35,IF($D164&lt;=V$35,1,'Project Information'!$D155),0)</f>
        <v>1</v>
      </c>
      <c r="W164" s="241">
        <f>IF($C164&lt;=W$35,IF($D164&lt;=W$35,1,'Project Information'!$D155),0)</f>
        <v>1</v>
      </c>
      <c r="X164" s="241">
        <f>IF($C164&lt;=X$35,IF($D164&lt;=X$35,1,'Project Information'!$D155),0)</f>
        <v>1</v>
      </c>
      <c r="Y164" s="241">
        <f>IF($C164&lt;=Y$35,IF($D164&lt;=Y$35,1,'Project Information'!$D155),0)</f>
        <v>1</v>
      </c>
      <c r="Z164" s="241">
        <f>IF($C164&lt;=Z$35,IF($D164&lt;=Z$35,1,'Project Information'!$D155),0)</f>
        <v>1</v>
      </c>
      <c r="AA164" s="241">
        <f>IF($C164&lt;=AA$35,IF($D164&lt;=AA$35,1,'Project Information'!$D155),0)</f>
        <v>1</v>
      </c>
      <c r="AB164" s="241">
        <f>IF($C164&lt;=AB$35,IF($D164&lt;=AB$35,1,'Project Information'!$D155),0)</f>
        <v>1</v>
      </c>
      <c r="AC164" s="241">
        <f>IF($C164&lt;=AC$35,IF($D164&lt;=AC$35,1,'Project Information'!$D155),0)</f>
        <v>1</v>
      </c>
      <c r="AD164" s="241">
        <f>IF($C164&lt;=AD$35,IF($D164&lt;=AD$35,1,'Project Information'!$D155),0)</f>
        <v>1</v>
      </c>
      <c r="AE164" s="241">
        <f>IF($C164&lt;=AE$35,IF($D164&lt;=AE$35,1,'Project Information'!$D155),0)</f>
        <v>1</v>
      </c>
      <c r="AF164" s="54"/>
    </row>
    <row r="165" spans="1:32">
      <c r="A165" s="98">
        <f t="shared" si="43"/>
        <v>15145</v>
      </c>
      <c r="B165" s="28" t="str">
        <f t="shared" si="43"/>
        <v>Coleman Road over I-35</v>
      </c>
      <c r="C165" s="9">
        <f>'Project Information'!C156</f>
        <v>2023</v>
      </c>
      <c r="D165" s="9">
        <f>'Project Information'!E156</f>
        <v>2028</v>
      </c>
      <c r="F165" s="115"/>
      <c r="G165" s="241">
        <f>IF($C165&lt;=G$35,IF($D165&lt;=G$35,1,'Project Information'!$D156),0)</f>
        <v>0</v>
      </c>
      <c r="H165" s="241">
        <f>IF($C165&lt;=H$35,IF($D165&lt;=H$35,1,'Project Information'!$D156),0)</f>
        <v>0</v>
      </c>
      <c r="I165" s="241">
        <f>IF($C165&lt;=I$35,IF($D165&lt;=I$35,1,'Project Information'!$D156),0)</f>
        <v>0</v>
      </c>
      <c r="J165" s="241">
        <f>IF($C165&lt;=J$35,IF($D165&lt;=J$35,1,'Project Information'!$D156),0)</f>
        <v>0</v>
      </c>
      <c r="K165" s="241">
        <f>IF($C165&lt;=K$35,IF($D165&lt;=K$35,1,'Project Information'!$D156),0)</f>
        <v>0</v>
      </c>
      <c r="L165" s="241">
        <f>IF($C165&lt;=L$35,IF($D165&lt;=L$35,1,'Project Information'!$D156),0)</f>
        <v>0</v>
      </c>
      <c r="M165" s="241">
        <f>IF($C165&lt;=M$35,IF($D165&lt;=M$35,1,'Project Information'!$D156),0)</f>
        <v>0.5</v>
      </c>
      <c r="N165" s="241">
        <f>IF($C165&lt;=N$35,IF($D165&lt;=N$35,1,'Project Information'!$D156),0)</f>
        <v>0.5</v>
      </c>
      <c r="O165" s="241">
        <f>IF($C165&lt;=O$35,IF($D165&lt;=O$35,1,'Project Information'!$D156),0)</f>
        <v>0.5</v>
      </c>
      <c r="P165" s="241">
        <f>IF($C165&lt;=P$35,IF($D165&lt;=P$35,1,'Project Information'!$D156),0)</f>
        <v>0.5</v>
      </c>
      <c r="Q165" s="241">
        <f>IF($C165&lt;=Q$35,IF($D165&lt;=Q$35,1,'Project Information'!$D156),0)</f>
        <v>0.5</v>
      </c>
      <c r="R165" s="241">
        <f>IF($C165&lt;=R$35,IF($D165&lt;=R$35,1,'Project Information'!$D156),0)</f>
        <v>1</v>
      </c>
      <c r="S165" s="241">
        <f>IF($C165&lt;=S$35,IF($D165&lt;=S$35,1,'Project Information'!$D156),0)</f>
        <v>1</v>
      </c>
      <c r="T165" s="241">
        <f>IF($C165&lt;=T$35,IF($D165&lt;=T$35,1,'Project Information'!$D156),0)</f>
        <v>1</v>
      </c>
      <c r="U165" s="241">
        <f>IF($C165&lt;=U$35,IF($D165&lt;=U$35,1,'Project Information'!$D156),0)</f>
        <v>1</v>
      </c>
      <c r="V165" s="241">
        <f>IF($C165&lt;=V$35,IF($D165&lt;=V$35,1,'Project Information'!$D156),0)</f>
        <v>1</v>
      </c>
      <c r="W165" s="241">
        <f>IF($C165&lt;=W$35,IF($D165&lt;=W$35,1,'Project Information'!$D156),0)</f>
        <v>1</v>
      </c>
      <c r="X165" s="241">
        <f>IF($C165&lt;=X$35,IF($D165&lt;=X$35,1,'Project Information'!$D156),0)</f>
        <v>1</v>
      </c>
      <c r="Y165" s="241">
        <f>IF($C165&lt;=Y$35,IF($D165&lt;=Y$35,1,'Project Information'!$D156),0)</f>
        <v>1</v>
      </c>
      <c r="Z165" s="241">
        <f>IF($C165&lt;=Z$35,IF($D165&lt;=Z$35,1,'Project Information'!$D156),0)</f>
        <v>1</v>
      </c>
      <c r="AA165" s="241">
        <f>IF($C165&lt;=AA$35,IF($D165&lt;=AA$35,1,'Project Information'!$D156),0)</f>
        <v>1</v>
      </c>
      <c r="AB165" s="241">
        <f>IF($C165&lt;=AB$35,IF($D165&lt;=AB$35,1,'Project Information'!$D156),0)</f>
        <v>1</v>
      </c>
      <c r="AC165" s="241">
        <f>IF($C165&lt;=AC$35,IF($D165&lt;=AC$35,1,'Project Information'!$D156),0)</f>
        <v>1</v>
      </c>
      <c r="AD165" s="241">
        <f>IF($C165&lt;=AD$35,IF($D165&lt;=AD$35,1,'Project Information'!$D156),0)</f>
        <v>1</v>
      </c>
      <c r="AE165" s="241">
        <f>IF($C165&lt;=AE$35,IF($D165&lt;=AE$35,1,'Project Information'!$D156),0)</f>
        <v>1</v>
      </c>
      <c r="AF165" s="54"/>
    </row>
    <row r="166" spans="1:32">
      <c r="A166" s="98">
        <f t="shared" si="43"/>
        <v>15146</v>
      </c>
      <c r="B166" s="28" t="str">
        <f t="shared" si="43"/>
        <v>Chrysler Avenue over I-35</v>
      </c>
      <c r="C166" s="9">
        <f>'Project Information'!C157</f>
        <v>2023</v>
      </c>
      <c r="D166" s="9">
        <f>'Project Information'!E157</f>
        <v>2028</v>
      </c>
      <c r="F166" s="115"/>
      <c r="G166" s="241">
        <f>IF($C166&lt;=G$35,IF($D166&lt;=G$35,1,'Project Information'!$D157),0)</f>
        <v>0</v>
      </c>
      <c r="H166" s="241">
        <f>IF($C166&lt;=H$35,IF($D166&lt;=H$35,1,'Project Information'!$D157),0)</f>
        <v>0</v>
      </c>
      <c r="I166" s="241">
        <f>IF($C166&lt;=I$35,IF($D166&lt;=I$35,1,'Project Information'!$D157),0)</f>
        <v>0</v>
      </c>
      <c r="J166" s="241">
        <f>IF($C166&lt;=J$35,IF($D166&lt;=J$35,1,'Project Information'!$D157),0)</f>
        <v>0</v>
      </c>
      <c r="K166" s="241">
        <f>IF($C166&lt;=K$35,IF($D166&lt;=K$35,1,'Project Information'!$D157),0)</f>
        <v>0</v>
      </c>
      <c r="L166" s="241">
        <f>IF($C166&lt;=L$35,IF($D166&lt;=L$35,1,'Project Information'!$D157),0)</f>
        <v>0</v>
      </c>
      <c r="M166" s="241">
        <f>IF($C166&lt;=M$35,IF($D166&lt;=M$35,1,'Project Information'!$D157),0)</f>
        <v>0.5</v>
      </c>
      <c r="N166" s="241">
        <f>IF($C166&lt;=N$35,IF($D166&lt;=N$35,1,'Project Information'!$D157),0)</f>
        <v>0.5</v>
      </c>
      <c r="O166" s="241">
        <f>IF($C166&lt;=O$35,IF($D166&lt;=O$35,1,'Project Information'!$D157),0)</f>
        <v>0.5</v>
      </c>
      <c r="P166" s="241">
        <f>IF($C166&lt;=P$35,IF($D166&lt;=P$35,1,'Project Information'!$D157),0)</f>
        <v>0.5</v>
      </c>
      <c r="Q166" s="241">
        <f>IF($C166&lt;=Q$35,IF($D166&lt;=Q$35,1,'Project Information'!$D157),0)</f>
        <v>0.5</v>
      </c>
      <c r="R166" s="241">
        <f>IF($C166&lt;=R$35,IF($D166&lt;=R$35,1,'Project Information'!$D157),0)</f>
        <v>1</v>
      </c>
      <c r="S166" s="241">
        <f>IF($C166&lt;=S$35,IF($D166&lt;=S$35,1,'Project Information'!$D157),0)</f>
        <v>1</v>
      </c>
      <c r="T166" s="241">
        <f>IF($C166&lt;=T$35,IF($D166&lt;=T$35,1,'Project Information'!$D157),0)</f>
        <v>1</v>
      </c>
      <c r="U166" s="241">
        <f>IF($C166&lt;=U$35,IF($D166&lt;=U$35,1,'Project Information'!$D157),0)</f>
        <v>1</v>
      </c>
      <c r="V166" s="241">
        <f>IF($C166&lt;=V$35,IF($D166&lt;=V$35,1,'Project Information'!$D157),0)</f>
        <v>1</v>
      </c>
      <c r="W166" s="241">
        <f>IF($C166&lt;=W$35,IF($D166&lt;=W$35,1,'Project Information'!$D157),0)</f>
        <v>1</v>
      </c>
      <c r="X166" s="241">
        <f>IF($C166&lt;=X$35,IF($D166&lt;=X$35,1,'Project Information'!$D157),0)</f>
        <v>1</v>
      </c>
      <c r="Y166" s="241">
        <f>IF($C166&lt;=Y$35,IF($D166&lt;=Y$35,1,'Project Information'!$D157),0)</f>
        <v>1</v>
      </c>
      <c r="Z166" s="241">
        <f>IF($C166&lt;=Z$35,IF($D166&lt;=Z$35,1,'Project Information'!$D157),0)</f>
        <v>1</v>
      </c>
      <c r="AA166" s="241">
        <f>IF($C166&lt;=AA$35,IF($D166&lt;=AA$35,1,'Project Information'!$D157),0)</f>
        <v>1</v>
      </c>
      <c r="AB166" s="241">
        <f>IF($C166&lt;=AB$35,IF($D166&lt;=AB$35,1,'Project Information'!$D157),0)</f>
        <v>1</v>
      </c>
      <c r="AC166" s="241">
        <f>IF($C166&lt;=AC$35,IF($D166&lt;=AC$35,1,'Project Information'!$D157),0)</f>
        <v>1</v>
      </c>
      <c r="AD166" s="241">
        <f>IF($C166&lt;=AD$35,IF($D166&lt;=AD$35,1,'Project Information'!$D157),0)</f>
        <v>1</v>
      </c>
      <c r="AE166" s="241">
        <f>IF($C166&lt;=AE$35,IF($D166&lt;=AE$35,1,'Project Information'!$D157),0)</f>
        <v>1</v>
      </c>
      <c r="AF166" s="54"/>
    </row>
    <row r="167" spans="1:32">
      <c r="A167" s="98">
        <f t="shared" si="43"/>
        <v>15147</v>
      </c>
      <c r="B167" s="28" t="str">
        <f t="shared" si="43"/>
        <v>Ferguson Avenue over I-35</v>
      </c>
      <c r="C167" s="9">
        <f>'Project Information'!C158</f>
        <v>2023</v>
      </c>
      <c r="D167" s="9">
        <f>'Project Information'!E158</f>
        <v>2028</v>
      </c>
      <c r="F167" s="115"/>
      <c r="G167" s="241">
        <f>IF($C167&lt;=G$35,IF($D167&lt;=G$35,1,'Project Information'!$D158),0)</f>
        <v>0</v>
      </c>
      <c r="H167" s="241">
        <f>IF($C167&lt;=H$35,IF($D167&lt;=H$35,1,'Project Information'!$D158),0)</f>
        <v>0</v>
      </c>
      <c r="I167" s="241">
        <f>IF($C167&lt;=I$35,IF($D167&lt;=I$35,1,'Project Information'!$D158),0)</f>
        <v>0</v>
      </c>
      <c r="J167" s="241">
        <f>IF($C167&lt;=J$35,IF($D167&lt;=J$35,1,'Project Information'!$D158),0)</f>
        <v>0</v>
      </c>
      <c r="K167" s="241">
        <f>IF($C167&lt;=K$35,IF($D167&lt;=K$35,1,'Project Information'!$D158),0)</f>
        <v>0</v>
      </c>
      <c r="L167" s="241">
        <f>IF($C167&lt;=L$35,IF($D167&lt;=L$35,1,'Project Information'!$D158),0)</f>
        <v>0</v>
      </c>
      <c r="M167" s="241">
        <f>IF($C167&lt;=M$35,IF($D167&lt;=M$35,1,'Project Information'!$D158),0)</f>
        <v>0.5</v>
      </c>
      <c r="N167" s="241">
        <f>IF($C167&lt;=N$35,IF($D167&lt;=N$35,1,'Project Information'!$D158),0)</f>
        <v>0.5</v>
      </c>
      <c r="O167" s="241">
        <f>IF($C167&lt;=O$35,IF($D167&lt;=O$35,1,'Project Information'!$D158),0)</f>
        <v>0.5</v>
      </c>
      <c r="P167" s="241">
        <f>IF($C167&lt;=P$35,IF($D167&lt;=P$35,1,'Project Information'!$D158),0)</f>
        <v>0.5</v>
      </c>
      <c r="Q167" s="241">
        <f>IF($C167&lt;=Q$35,IF($D167&lt;=Q$35,1,'Project Information'!$D158),0)</f>
        <v>0.5</v>
      </c>
      <c r="R167" s="241">
        <f>IF($C167&lt;=R$35,IF($D167&lt;=R$35,1,'Project Information'!$D158),0)</f>
        <v>1</v>
      </c>
      <c r="S167" s="241">
        <f>IF($C167&lt;=S$35,IF($D167&lt;=S$35,1,'Project Information'!$D158),0)</f>
        <v>1</v>
      </c>
      <c r="T167" s="241">
        <f>IF($C167&lt;=T$35,IF($D167&lt;=T$35,1,'Project Information'!$D158),0)</f>
        <v>1</v>
      </c>
      <c r="U167" s="241">
        <f>IF($C167&lt;=U$35,IF($D167&lt;=U$35,1,'Project Information'!$D158),0)</f>
        <v>1</v>
      </c>
      <c r="V167" s="241">
        <f>IF($C167&lt;=V$35,IF($D167&lt;=V$35,1,'Project Information'!$D158),0)</f>
        <v>1</v>
      </c>
      <c r="W167" s="241">
        <f>IF($C167&lt;=W$35,IF($D167&lt;=W$35,1,'Project Information'!$D158),0)</f>
        <v>1</v>
      </c>
      <c r="X167" s="241">
        <f>IF($C167&lt;=X$35,IF($D167&lt;=X$35,1,'Project Information'!$D158),0)</f>
        <v>1</v>
      </c>
      <c r="Y167" s="241">
        <f>IF($C167&lt;=Y$35,IF($D167&lt;=Y$35,1,'Project Information'!$D158),0)</f>
        <v>1</v>
      </c>
      <c r="Z167" s="241">
        <f>IF($C167&lt;=Z$35,IF($D167&lt;=Z$35,1,'Project Information'!$D158),0)</f>
        <v>1</v>
      </c>
      <c r="AA167" s="241">
        <f>IF($C167&lt;=AA$35,IF($D167&lt;=AA$35,1,'Project Information'!$D158),0)</f>
        <v>1</v>
      </c>
      <c r="AB167" s="241">
        <f>IF($C167&lt;=AB$35,IF($D167&lt;=AB$35,1,'Project Information'!$D158),0)</f>
        <v>1</v>
      </c>
      <c r="AC167" s="241">
        <f>IF($C167&lt;=AC$35,IF($D167&lt;=AC$35,1,'Project Information'!$D158),0)</f>
        <v>1</v>
      </c>
      <c r="AD167" s="241">
        <f>IF($C167&lt;=AD$35,IF($D167&lt;=AD$35,1,'Project Information'!$D158),0)</f>
        <v>1</v>
      </c>
      <c r="AE167" s="241">
        <f>IF($C167&lt;=AE$35,IF($D167&lt;=AE$35,1,'Project Information'!$D158),0)</f>
        <v>1</v>
      </c>
      <c r="AF167" s="54"/>
    </row>
    <row r="168" spans="1:32">
      <c r="A168" s="98">
        <f t="shared" si="43"/>
        <v>15149</v>
      </c>
      <c r="B168" s="28" t="str">
        <f t="shared" si="43"/>
        <v>Adobe Road over I-35</v>
      </c>
      <c r="C168" s="9">
        <f>'Project Information'!C159</f>
        <v>2023</v>
      </c>
      <c r="D168" s="9">
        <f>'Project Information'!E159</f>
        <v>2028</v>
      </c>
      <c r="F168" s="115"/>
      <c r="G168" s="241">
        <f>IF($C168&lt;=G$35,IF($D168&lt;=G$35,1,'Project Information'!$D159),0)</f>
        <v>0</v>
      </c>
      <c r="H168" s="241">
        <f>IF($C168&lt;=H$35,IF($D168&lt;=H$35,1,'Project Information'!$D159),0)</f>
        <v>0</v>
      </c>
      <c r="I168" s="241">
        <f>IF($C168&lt;=I$35,IF($D168&lt;=I$35,1,'Project Information'!$D159),0)</f>
        <v>0</v>
      </c>
      <c r="J168" s="241">
        <f>IF($C168&lt;=J$35,IF($D168&lt;=J$35,1,'Project Information'!$D159),0)</f>
        <v>0</v>
      </c>
      <c r="K168" s="241">
        <f>IF($C168&lt;=K$35,IF($D168&lt;=K$35,1,'Project Information'!$D159),0)</f>
        <v>0</v>
      </c>
      <c r="L168" s="241">
        <f>IF($C168&lt;=L$35,IF($D168&lt;=L$35,1,'Project Information'!$D159),0)</f>
        <v>0</v>
      </c>
      <c r="M168" s="241">
        <f>IF($C168&lt;=M$35,IF($D168&lt;=M$35,1,'Project Information'!$D159),0)</f>
        <v>0.5</v>
      </c>
      <c r="N168" s="241">
        <f>IF($C168&lt;=N$35,IF($D168&lt;=N$35,1,'Project Information'!$D159),0)</f>
        <v>0.5</v>
      </c>
      <c r="O168" s="241">
        <f>IF($C168&lt;=O$35,IF($D168&lt;=O$35,1,'Project Information'!$D159),0)</f>
        <v>0.5</v>
      </c>
      <c r="P168" s="241">
        <f>IF($C168&lt;=P$35,IF($D168&lt;=P$35,1,'Project Information'!$D159),0)</f>
        <v>0.5</v>
      </c>
      <c r="Q168" s="241">
        <f>IF($C168&lt;=Q$35,IF($D168&lt;=Q$35,1,'Project Information'!$D159),0)</f>
        <v>0.5</v>
      </c>
      <c r="R168" s="241">
        <f>IF($C168&lt;=R$35,IF($D168&lt;=R$35,1,'Project Information'!$D159),0)</f>
        <v>1</v>
      </c>
      <c r="S168" s="241">
        <f>IF($C168&lt;=S$35,IF($D168&lt;=S$35,1,'Project Information'!$D159),0)</f>
        <v>1</v>
      </c>
      <c r="T168" s="241">
        <f>IF($C168&lt;=T$35,IF($D168&lt;=T$35,1,'Project Information'!$D159),0)</f>
        <v>1</v>
      </c>
      <c r="U168" s="241">
        <f>IF($C168&lt;=U$35,IF($D168&lt;=U$35,1,'Project Information'!$D159),0)</f>
        <v>1</v>
      </c>
      <c r="V168" s="241">
        <f>IF($C168&lt;=V$35,IF($D168&lt;=V$35,1,'Project Information'!$D159),0)</f>
        <v>1</v>
      </c>
      <c r="W168" s="241">
        <f>IF($C168&lt;=W$35,IF($D168&lt;=W$35,1,'Project Information'!$D159),0)</f>
        <v>1</v>
      </c>
      <c r="X168" s="241">
        <f>IF($C168&lt;=X$35,IF($D168&lt;=X$35,1,'Project Information'!$D159),0)</f>
        <v>1</v>
      </c>
      <c r="Y168" s="241">
        <f>IF($C168&lt;=Y$35,IF($D168&lt;=Y$35,1,'Project Information'!$D159),0)</f>
        <v>1</v>
      </c>
      <c r="Z168" s="241">
        <f>IF($C168&lt;=Z$35,IF($D168&lt;=Z$35,1,'Project Information'!$D159),0)</f>
        <v>1</v>
      </c>
      <c r="AA168" s="241">
        <f>IF($C168&lt;=AA$35,IF($D168&lt;=AA$35,1,'Project Information'!$D159),0)</f>
        <v>1</v>
      </c>
      <c r="AB168" s="241">
        <f>IF($C168&lt;=AB$35,IF($D168&lt;=AB$35,1,'Project Information'!$D159),0)</f>
        <v>1</v>
      </c>
      <c r="AC168" s="241">
        <f>IF($C168&lt;=AC$35,IF($D168&lt;=AC$35,1,'Project Information'!$D159),0)</f>
        <v>1</v>
      </c>
      <c r="AD168" s="241">
        <f>IF($C168&lt;=AD$35,IF($D168&lt;=AD$35,1,'Project Information'!$D159),0)</f>
        <v>1</v>
      </c>
      <c r="AE168" s="241">
        <f>IF($C168&lt;=AE$35,IF($D168&lt;=AE$35,1,'Project Information'!$D159),0)</f>
        <v>1</v>
      </c>
      <c r="AF168" s="54"/>
    </row>
    <row r="169" spans="1:32">
      <c r="A169" s="99" t="s">
        <v>185</v>
      </c>
      <c r="B169" s="28"/>
      <c r="F169" s="115"/>
      <c r="G169" s="242">
        <f>SUM(G161:G168)</f>
        <v>0</v>
      </c>
      <c r="H169" s="242">
        <f t="shared" ref="H169:AE169" si="44">SUM(H161:H168)</f>
        <v>0</v>
      </c>
      <c r="I169" s="242">
        <f t="shared" si="44"/>
        <v>0</v>
      </c>
      <c r="J169" s="242">
        <f t="shared" si="44"/>
        <v>0</v>
      </c>
      <c r="K169" s="242">
        <f t="shared" si="44"/>
        <v>0</v>
      </c>
      <c r="L169" s="242">
        <f t="shared" si="44"/>
        <v>0</v>
      </c>
      <c r="M169" s="242">
        <f t="shared" si="44"/>
        <v>4</v>
      </c>
      <c r="N169" s="242">
        <f t="shared" si="44"/>
        <v>4</v>
      </c>
      <c r="O169" s="242">
        <f t="shared" si="44"/>
        <v>4</v>
      </c>
      <c r="P169" s="242">
        <f t="shared" si="44"/>
        <v>4</v>
      </c>
      <c r="Q169" s="242">
        <f t="shared" si="44"/>
        <v>4</v>
      </c>
      <c r="R169" s="242">
        <f t="shared" si="44"/>
        <v>8</v>
      </c>
      <c r="S169" s="242">
        <f t="shared" si="44"/>
        <v>8</v>
      </c>
      <c r="T169" s="242">
        <f t="shared" si="44"/>
        <v>8</v>
      </c>
      <c r="U169" s="242">
        <f t="shared" si="44"/>
        <v>8</v>
      </c>
      <c r="V169" s="242">
        <f t="shared" si="44"/>
        <v>8</v>
      </c>
      <c r="W169" s="242">
        <f t="shared" si="44"/>
        <v>8</v>
      </c>
      <c r="X169" s="242">
        <f t="shared" si="44"/>
        <v>8</v>
      </c>
      <c r="Y169" s="242">
        <f t="shared" si="44"/>
        <v>8</v>
      </c>
      <c r="Z169" s="242">
        <f t="shared" si="44"/>
        <v>8</v>
      </c>
      <c r="AA169" s="242">
        <f t="shared" si="44"/>
        <v>8</v>
      </c>
      <c r="AB169" s="242">
        <f t="shared" si="44"/>
        <v>8</v>
      </c>
      <c r="AC169" s="242">
        <f t="shared" si="44"/>
        <v>8</v>
      </c>
      <c r="AD169" s="242">
        <f t="shared" si="44"/>
        <v>8</v>
      </c>
      <c r="AE169" s="242">
        <f t="shared" si="44"/>
        <v>8</v>
      </c>
      <c r="AF169" s="54"/>
    </row>
    <row r="170" spans="1:32">
      <c r="A170" s="97" t="str">
        <f>A149</f>
        <v>Kay County Bridge Reconstructions</v>
      </c>
      <c r="B170" s="89"/>
      <c r="F170" s="85"/>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54"/>
    </row>
    <row r="171" spans="1:32">
      <c r="A171" s="98">
        <f>'Project Information'!$A$26</f>
        <v>14408</v>
      </c>
      <c r="B171" s="28" t="str">
        <f>'Project Information'!$B$26</f>
        <v>I-35 SB over US 60</v>
      </c>
      <c r="C171" s="9">
        <f>'Project Information'!C162</f>
        <v>2023</v>
      </c>
      <c r="D171" s="9">
        <f>'Project Information'!E162</f>
        <v>2028</v>
      </c>
      <c r="F171" s="115"/>
      <c r="G171" s="241">
        <f>IF($C171&lt;=G$35,IF($D171&lt;=G$35,1,'Project Information'!$D162),0)</f>
        <v>0</v>
      </c>
      <c r="H171" s="241">
        <f>IF($C171&lt;=H$35,IF($D171&lt;=H$35,1,'Project Information'!$D162),0)</f>
        <v>0</v>
      </c>
      <c r="I171" s="241">
        <f>IF($C171&lt;=I$35,IF($D171&lt;=I$35,1,'Project Information'!$D162),0)</f>
        <v>0</v>
      </c>
      <c r="J171" s="241">
        <f>IF($C171&lt;=J$35,IF($D171&lt;=J$35,1,'Project Information'!$D162),0)</f>
        <v>0</v>
      </c>
      <c r="K171" s="241">
        <f>IF($C171&lt;=K$35,IF($D171&lt;=K$35,1,'Project Information'!$D162),0)</f>
        <v>0</v>
      </c>
      <c r="L171" s="241">
        <f>IF($C171&lt;=L$35,IF($D171&lt;=L$35,1,'Project Information'!$D162),0)</f>
        <v>0</v>
      </c>
      <c r="M171" s="241">
        <f>IF($C171&lt;=M$35,IF($D171&lt;=M$35,1,'Project Information'!$D162),0)</f>
        <v>0.5</v>
      </c>
      <c r="N171" s="241">
        <f>IF($C171&lt;=N$35,IF($D171&lt;=N$35,1,'Project Information'!$D162),0)</f>
        <v>0.5</v>
      </c>
      <c r="O171" s="241">
        <f>IF($C171&lt;=O$35,IF($D171&lt;=O$35,1,'Project Information'!$D162),0)</f>
        <v>0.5</v>
      </c>
      <c r="P171" s="241">
        <f>IF($C171&lt;=P$35,IF($D171&lt;=P$35,1,'Project Information'!$D162),0)</f>
        <v>0.5</v>
      </c>
      <c r="Q171" s="241">
        <f>IF($C171&lt;=Q$35,IF($D171&lt;=Q$35,1,'Project Information'!$D162),0)</f>
        <v>0.5</v>
      </c>
      <c r="R171" s="241">
        <f>IF($C171&lt;=R$35,IF($D171&lt;=R$35,1,'Project Information'!$D162),0)</f>
        <v>1</v>
      </c>
      <c r="S171" s="241">
        <f>IF($C171&lt;=S$35,IF($D171&lt;=S$35,1,'Project Information'!$D162),0)</f>
        <v>1</v>
      </c>
      <c r="T171" s="241">
        <f>IF($C171&lt;=T$35,IF($D171&lt;=T$35,1,'Project Information'!$D162),0)</f>
        <v>1</v>
      </c>
      <c r="U171" s="241">
        <f>IF($C171&lt;=U$35,IF($D171&lt;=U$35,1,'Project Information'!$D162),0)</f>
        <v>1</v>
      </c>
      <c r="V171" s="241">
        <f>IF($C171&lt;=V$35,IF($D171&lt;=V$35,1,'Project Information'!$D162),0)</f>
        <v>1</v>
      </c>
      <c r="W171" s="241">
        <f>IF($C171&lt;=W$35,IF($D171&lt;=W$35,1,'Project Information'!$D162),0)</f>
        <v>1</v>
      </c>
      <c r="X171" s="241">
        <f>IF($C171&lt;=X$35,IF($D171&lt;=X$35,1,'Project Information'!$D162),0)</f>
        <v>1</v>
      </c>
      <c r="Y171" s="241">
        <f>IF($C171&lt;=Y$35,IF($D171&lt;=Y$35,1,'Project Information'!$D162),0)</f>
        <v>1</v>
      </c>
      <c r="Z171" s="241">
        <f>IF($C171&lt;=Z$35,IF($D171&lt;=Z$35,1,'Project Information'!$D162),0)</f>
        <v>1</v>
      </c>
      <c r="AA171" s="241">
        <f>IF($C171&lt;=AA$35,IF($D171&lt;=AA$35,1,'Project Information'!$D162),0)</f>
        <v>1</v>
      </c>
      <c r="AB171" s="241">
        <f>IF($C171&lt;=AB$35,IF($D171&lt;=AB$35,1,'Project Information'!$D162),0)</f>
        <v>1</v>
      </c>
      <c r="AC171" s="241">
        <f>IF($C171&lt;=AC$35,IF($D171&lt;=AC$35,1,'Project Information'!$D162),0)</f>
        <v>1</v>
      </c>
      <c r="AD171" s="241">
        <f>IF($C171&lt;=AD$35,IF($D171&lt;=AD$35,1,'Project Information'!$D162),0)</f>
        <v>1</v>
      </c>
      <c r="AE171" s="241">
        <f>IF($C171&lt;=AE$35,IF($D171&lt;=AE$35,1,'Project Information'!$D162),0)</f>
        <v>1</v>
      </c>
      <c r="AF171" s="54"/>
    </row>
    <row r="172" spans="1:32">
      <c r="A172" s="98">
        <f>'Project Information'!$A$27</f>
        <v>14409</v>
      </c>
      <c r="B172" s="28" t="str">
        <f>'Project Information'!$B$27</f>
        <v>I-35 NB over US 60</v>
      </c>
      <c r="C172" s="9">
        <f>'Project Information'!C163</f>
        <v>2023</v>
      </c>
      <c r="D172" s="9">
        <f>'Project Information'!E163</f>
        <v>2028</v>
      </c>
      <c r="F172" s="115"/>
      <c r="G172" s="241">
        <f>IF($C172&lt;=G$35,IF($D172&lt;=G$35,1,'Project Information'!$D163),0)</f>
        <v>0</v>
      </c>
      <c r="H172" s="241">
        <f>IF($C172&lt;=H$35,IF($D172&lt;=H$35,1,'Project Information'!$D163),0)</f>
        <v>0</v>
      </c>
      <c r="I172" s="241">
        <f>IF($C172&lt;=I$35,IF($D172&lt;=I$35,1,'Project Information'!$D163),0)</f>
        <v>0</v>
      </c>
      <c r="J172" s="241">
        <f>IF($C172&lt;=J$35,IF($D172&lt;=J$35,1,'Project Information'!$D163),0)</f>
        <v>0</v>
      </c>
      <c r="K172" s="241">
        <f>IF($C172&lt;=K$35,IF($D172&lt;=K$35,1,'Project Information'!$D163),0)</f>
        <v>0</v>
      </c>
      <c r="L172" s="241">
        <f>IF($C172&lt;=L$35,IF($D172&lt;=L$35,1,'Project Information'!$D163),0)</f>
        <v>0</v>
      </c>
      <c r="M172" s="241">
        <f>IF($C172&lt;=M$35,IF($D172&lt;=M$35,1,'Project Information'!$D163),0)</f>
        <v>0.5</v>
      </c>
      <c r="N172" s="241">
        <f>IF($C172&lt;=N$35,IF($D172&lt;=N$35,1,'Project Information'!$D163),0)</f>
        <v>0.5</v>
      </c>
      <c r="O172" s="241">
        <f>IF($C172&lt;=O$35,IF($D172&lt;=O$35,1,'Project Information'!$D163),0)</f>
        <v>0.5</v>
      </c>
      <c r="P172" s="241">
        <f>IF($C172&lt;=P$35,IF($D172&lt;=P$35,1,'Project Information'!$D163),0)</f>
        <v>0.5</v>
      </c>
      <c r="Q172" s="241">
        <f>IF($C172&lt;=Q$35,IF($D172&lt;=Q$35,1,'Project Information'!$D163),0)</f>
        <v>0.5</v>
      </c>
      <c r="R172" s="241">
        <f>IF($C172&lt;=R$35,IF($D172&lt;=R$35,1,'Project Information'!$D163),0)</f>
        <v>1</v>
      </c>
      <c r="S172" s="241">
        <f>IF($C172&lt;=S$35,IF($D172&lt;=S$35,1,'Project Information'!$D163),0)</f>
        <v>1</v>
      </c>
      <c r="T172" s="241">
        <f>IF($C172&lt;=T$35,IF($D172&lt;=T$35,1,'Project Information'!$D163),0)</f>
        <v>1</v>
      </c>
      <c r="U172" s="241">
        <f>IF($C172&lt;=U$35,IF($D172&lt;=U$35,1,'Project Information'!$D163),0)</f>
        <v>1</v>
      </c>
      <c r="V172" s="241">
        <f>IF($C172&lt;=V$35,IF($D172&lt;=V$35,1,'Project Information'!$D163),0)</f>
        <v>1</v>
      </c>
      <c r="W172" s="241">
        <f>IF($C172&lt;=W$35,IF($D172&lt;=W$35,1,'Project Information'!$D163),0)</f>
        <v>1</v>
      </c>
      <c r="X172" s="241">
        <f>IF($C172&lt;=X$35,IF($D172&lt;=X$35,1,'Project Information'!$D163),0)</f>
        <v>1</v>
      </c>
      <c r="Y172" s="241">
        <f>IF($C172&lt;=Y$35,IF($D172&lt;=Y$35,1,'Project Information'!$D163),0)</f>
        <v>1</v>
      </c>
      <c r="Z172" s="241">
        <f>IF($C172&lt;=Z$35,IF($D172&lt;=Z$35,1,'Project Information'!$D163),0)</f>
        <v>1</v>
      </c>
      <c r="AA172" s="241">
        <f>IF($C172&lt;=AA$35,IF($D172&lt;=AA$35,1,'Project Information'!$D163),0)</f>
        <v>1</v>
      </c>
      <c r="AB172" s="241">
        <f>IF($C172&lt;=AB$35,IF($D172&lt;=AB$35,1,'Project Information'!$D163),0)</f>
        <v>1</v>
      </c>
      <c r="AC172" s="241">
        <f>IF($C172&lt;=AC$35,IF($D172&lt;=AC$35,1,'Project Information'!$D163),0)</f>
        <v>1</v>
      </c>
      <c r="AD172" s="241">
        <f>IF($C172&lt;=AD$35,IF($D172&lt;=AD$35,1,'Project Information'!$D163),0)</f>
        <v>1</v>
      </c>
      <c r="AE172" s="241">
        <f>IF($C172&lt;=AE$35,IF($D172&lt;=AE$35,1,'Project Information'!$D163),0)</f>
        <v>1</v>
      </c>
      <c r="AF172" s="54"/>
    </row>
    <row r="173" spans="1:32">
      <c r="A173" s="99" t="s">
        <v>185</v>
      </c>
      <c r="B173" s="28"/>
      <c r="C173" s="2"/>
      <c r="D173" s="2"/>
      <c r="F173" s="115"/>
      <c r="G173" s="242">
        <f>SUM(G171:G172)</f>
        <v>0</v>
      </c>
      <c r="H173" s="242">
        <f t="shared" ref="H173:AE173" si="45">SUM(H171:H172)</f>
        <v>0</v>
      </c>
      <c r="I173" s="242">
        <f t="shared" si="45"/>
        <v>0</v>
      </c>
      <c r="J173" s="242">
        <f t="shared" si="45"/>
        <v>0</v>
      </c>
      <c r="K173" s="242">
        <f t="shared" si="45"/>
        <v>0</v>
      </c>
      <c r="L173" s="242">
        <f t="shared" si="45"/>
        <v>0</v>
      </c>
      <c r="M173" s="242">
        <f t="shared" si="45"/>
        <v>1</v>
      </c>
      <c r="N173" s="242">
        <f t="shared" si="45"/>
        <v>1</v>
      </c>
      <c r="O173" s="242">
        <f t="shared" si="45"/>
        <v>1</v>
      </c>
      <c r="P173" s="242">
        <f t="shared" si="45"/>
        <v>1</v>
      </c>
      <c r="Q173" s="242">
        <f t="shared" si="45"/>
        <v>1</v>
      </c>
      <c r="R173" s="242">
        <f t="shared" si="45"/>
        <v>2</v>
      </c>
      <c r="S173" s="242">
        <f t="shared" si="45"/>
        <v>2</v>
      </c>
      <c r="T173" s="242">
        <f t="shared" si="45"/>
        <v>2</v>
      </c>
      <c r="U173" s="242">
        <f t="shared" si="45"/>
        <v>2</v>
      </c>
      <c r="V173" s="242">
        <f t="shared" si="45"/>
        <v>2</v>
      </c>
      <c r="W173" s="242">
        <f t="shared" si="45"/>
        <v>2</v>
      </c>
      <c r="X173" s="242">
        <f t="shared" si="45"/>
        <v>2</v>
      </c>
      <c r="Y173" s="242">
        <f t="shared" si="45"/>
        <v>2</v>
      </c>
      <c r="Z173" s="242">
        <f t="shared" si="45"/>
        <v>2</v>
      </c>
      <c r="AA173" s="242">
        <f t="shared" si="45"/>
        <v>2</v>
      </c>
      <c r="AB173" s="242">
        <f t="shared" si="45"/>
        <v>2</v>
      </c>
      <c r="AC173" s="242">
        <f t="shared" si="45"/>
        <v>2</v>
      </c>
      <c r="AD173" s="242">
        <f t="shared" si="45"/>
        <v>2</v>
      </c>
      <c r="AE173" s="242">
        <f t="shared" si="45"/>
        <v>2</v>
      </c>
      <c r="AF173" s="54"/>
    </row>
    <row r="174" spans="1:32">
      <c r="A174" s="100" t="s">
        <v>0</v>
      </c>
      <c r="F174" s="115"/>
      <c r="G174" s="244">
        <f>SUM(G169,G173)</f>
        <v>0</v>
      </c>
      <c r="H174" s="244">
        <f t="shared" ref="H174:AE174" si="46">SUM(H169,H173)</f>
        <v>0</v>
      </c>
      <c r="I174" s="244">
        <f t="shared" si="46"/>
        <v>0</v>
      </c>
      <c r="J174" s="244">
        <f t="shared" si="46"/>
        <v>0</v>
      </c>
      <c r="K174" s="244">
        <f t="shared" si="46"/>
        <v>0</v>
      </c>
      <c r="L174" s="244">
        <f t="shared" si="46"/>
        <v>0</v>
      </c>
      <c r="M174" s="244">
        <f t="shared" si="46"/>
        <v>5</v>
      </c>
      <c r="N174" s="244">
        <f t="shared" si="46"/>
        <v>5</v>
      </c>
      <c r="O174" s="244">
        <f t="shared" si="46"/>
        <v>5</v>
      </c>
      <c r="P174" s="244">
        <f t="shared" si="46"/>
        <v>5</v>
      </c>
      <c r="Q174" s="244">
        <f t="shared" si="46"/>
        <v>5</v>
      </c>
      <c r="R174" s="244">
        <f t="shared" si="46"/>
        <v>10</v>
      </c>
      <c r="S174" s="244">
        <f t="shared" si="46"/>
        <v>10</v>
      </c>
      <c r="T174" s="244">
        <f t="shared" si="46"/>
        <v>10</v>
      </c>
      <c r="U174" s="244">
        <f t="shared" si="46"/>
        <v>10</v>
      </c>
      <c r="V174" s="244">
        <f t="shared" si="46"/>
        <v>10</v>
      </c>
      <c r="W174" s="244">
        <f t="shared" si="46"/>
        <v>10</v>
      </c>
      <c r="X174" s="244">
        <f t="shared" si="46"/>
        <v>10</v>
      </c>
      <c r="Y174" s="244">
        <f t="shared" si="46"/>
        <v>10</v>
      </c>
      <c r="Z174" s="244">
        <f t="shared" si="46"/>
        <v>10</v>
      </c>
      <c r="AA174" s="244">
        <f t="shared" si="46"/>
        <v>10</v>
      </c>
      <c r="AB174" s="244">
        <f t="shared" si="46"/>
        <v>10</v>
      </c>
      <c r="AC174" s="244">
        <f t="shared" si="46"/>
        <v>10</v>
      </c>
      <c r="AD174" s="244">
        <f t="shared" si="46"/>
        <v>10</v>
      </c>
      <c r="AE174" s="244">
        <f t="shared" si="46"/>
        <v>10</v>
      </c>
      <c r="AF174" s="54"/>
    </row>
    <row r="175" spans="1:32">
      <c r="A175" s="100"/>
      <c r="G175" s="96"/>
      <c r="H175" s="96"/>
      <c r="I175" s="96"/>
      <c r="J175" s="96"/>
      <c r="K175" s="96"/>
      <c r="L175" s="96"/>
      <c r="M175" s="96"/>
      <c r="N175" s="96"/>
      <c r="O175" s="96"/>
      <c r="P175" s="96"/>
      <c r="Q175" s="96"/>
      <c r="R175" s="96"/>
      <c r="S175" s="96"/>
      <c r="T175" s="96"/>
      <c r="U175" s="96"/>
      <c r="V175" s="96"/>
      <c r="W175" s="96"/>
      <c r="X175" s="96"/>
      <c r="Y175" s="96"/>
      <c r="Z175" s="96"/>
      <c r="AA175" s="96"/>
      <c r="AB175" s="96"/>
      <c r="AC175" s="96"/>
      <c r="AD175" s="96"/>
      <c r="AE175" s="96"/>
    </row>
    <row r="176" spans="1:32" ht="15.75">
      <c r="A176" s="169" t="s">
        <v>154</v>
      </c>
      <c r="B176" s="91"/>
      <c r="C176" s="91"/>
      <c r="D176" s="91"/>
      <c r="E176" s="91"/>
      <c r="G176" s="54"/>
      <c r="H176" s="54"/>
      <c r="I176" s="54"/>
      <c r="J176" s="54"/>
      <c r="K176" s="54"/>
      <c r="L176" s="54"/>
      <c r="M176" s="54"/>
      <c r="N176" s="54"/>
      <c r="O176" s="54"/>
      <c r="P176" s="54"/>
      <c r="Q176" s="54"/>
      <c r="R176" s="54"/>
      <c r="S176" s="54"/>
      <c r="T176" s="54"/>
      <c r="U176" s="54"/>
      <c r="V176" s="54"/>
      <c r="W176" s="54"/>
      <c r="X176" s="54"/>
      <c r="Y176" s="54"/>
      <c r="Z176" s="54"/>
      <c r="AA176" s="54"/>
      <c r="AB176" s="54"/>
      <c r="AC176" s="54"/>
      <c r="AD176" s="54"/>
      <c r="AE176" s="54"/>
    </row>
    <row r="177" spans="1:31">
      <c r="A177" s="183"/>
      <c r="B177" s="11"/>
      <c r="C177" s="11"/>
      <c r="D177" s="11"/>
      <c r="E177" s="11"/>
      <c r="F177" s="11"/>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row>
    <row r="178" spans="1:31" s="11" customFormat="1">
      <c r="A178" s="29" t="s">
        <v>77</v>
      </c>
      <c r="B178" s="4" t="s">
        <v>78</v>
      </c>
      <c r="C178" s="301" t="s">
        <v>211</v>
      </c>
      <c r="D178" s="301"/>
      <c r="E178" s="9"/>
      <c r="F178" s="9"/>
      <c r="G178" s="54"/>
      <c r="H178" s="54"/>
      <c r="I178" s="54"/>
      <c r="J178" s="54"/>
      <c r="K178" s="54"/>
      <c r="L178" s="54"/>
      <c r="M178" s="54"/>
      <c r="N178" s="54"/>
      <c r="O178" s="54"/>
      <c r="P178" s="54"/>
      <c r="Q178" s="54"/>
      <c r="R178" s="54"/>
      <c r="S178" s="54"/>
      <c r="T178" s="54"/>
      <c r="U178" s="54"/>
      <c r="V178" s="54"/>
      <c r="W178" s="54"/>
      <c r="X178" s="54"/>
      <c r="Y178" s="54"/>
      <c r="Z178" s="54"/>
      <c r="AA178" s="54"/>
      <c r="AB178" s="54"/>
      <c r="AC178" s="54"/>
      <c r="AD178" s="54"/>
      <c r="AE178" s="54"/>
    </row>
    <row r="179" spans="1:31">
      <c r="A179" s="29"/>
      <c r="B179" s="4"/>
      <c r="C179" s="253" t="s">
        <v>207</v>
      </c>
      <c r="D179" s="253" t="s">
        <v>210</v>
      </c>
      <c r="E179" s="253" t="s">
        <v>208</v>
      </c>
      <c r="G179" s="54"/>
      <c r="H179" s="54"/>
      <c r="I179" s="54"/>
      <c r="J179" s="54"/>
      <c r="K179" s="54"/>
      <c r="L179" s="54"/>
      <c r="M179" s="54"/>
      <c r="N179" s="54"/>
      <c r="O179" s="54"/>
      <c r="P179" s="54"/>
      <c r="Q179" s="54"/>
      <c r="R179" s="54"/>
      <c r="S179" s="54"/>
      <c r="T179" s="54"/>
      <c r="U179" s="54"/>
      <c r="V179" s="54"/>
      <c r="W179" s="54"/>
      <c r="X179" s="54"/>
      <c r="Y179" s="54"/>
      <c r="Z179" s="54"/>
      <c r="AA179" s="54"/>
      <c r="AB179" s="54"/>
      <c r="AC179" s="54"/>
      <c r="AD179" s="54"/>
      <c r="AE179" s="54"/>
    </row>
    <row r="180" spans="1:31">
      <c r="A180" s="97" t="str">
        <f>A160</f>
        <v>Kay County Bridge Raises</v>
      </c>
      <c r="B180" s="89"/>
      <c r="C180" s="38" t="s">
        <v>209</v>
      </c>
      <c r="D180" s="38" t="s">
        <v>209</v>
      </c>
      <c r="E180" s="38" t="s">
        <v>209</v>
      </c>
      <c r="G180" s="26"/>
      <c r="H180" s="54"/>
      <c r="I180" s="54"/>
      <c r="J180" s="54"/>
      <c r="K180" s="54"/>
      <c r="L180" s="54"/>
      <c r="M180" s="54"/>
      <c r="N180" s="54"/>
      <c r="O180" s="54"/>
      <c r="P180" s="54"/>
      <c r="Q180" s="54"/>
      <c r="R180" s="54"/>
      <c r="S180" s="54"/>
      <c r="T180" s="54"/>
      <c r="U180" s="54"/>
      <c r="V180" s="54"/>
      <c r="W180" s="54"/>
      <c r="X180" s="54"/>
      <c r="Y180" s="54"/>
      <c r="Z180" s="54"/>
      <c r="AA180" s="54"/>
      <c r="AB180" s="54"/>
      <c r="AC180" s="54"/>
      <c r="AD180" s="54"/>
      <c r="AE180" s="54"/>
    </row>
    <row r="181" spans="1:31">
      <c r="A181" s="98">
        <f>A161</f>
        <v>14155</v>
      </c>
      <c r="B181" s="28" t="str">
        <f>B161</f>
        <v>Indian Road over I-35</v>
      </c>
      <c r="C181" s="141">
        <v>1</v>
      </c>
      <c r="D181" s="141">
        <v>5</v>
      </c>
      <c r="E181" s="9">
        <f>D181-C181</f>
        <v>4</v>
      </c>
      <c r="F181" s="83" t="s">
        <v>209</v>
      </c>
      <c r="G181" s="93">
        <f>IF(G161&gt;0,$E181,0)</f>
        <v>0</v>
      </c>
      <c r="H181" s="93">
        <f t="shared" ref="H181:AE188" si="47">IF(H161&gt;0,$E181,0)</f>
        <v>0</v>
      </c>
      <c r="I181" s="93">
        <f t="shared" si="47"/>
        <v>0</v>
      </c>
      <c r="J181" s="93">
        <f t="shared" si="47"/>
        <v>0</v>
      </c>
      <c r="K181" s="93">
        <f t="shared" si="47"/>
        <v>0</v>
      </c>
      <c r="L181" s="93">
        <f t="shared" si="47"/>
        <v>0</v>
      </c>
      <c r="M181" s="93">
        <f t="shared" si="47"/>
        <v>4</v>
      </c>
      <c r="N181" s="93">
        <f t="shared" si="47"/>
        <v>4</v>
      </c>
      <c r="O181" s="93">
        <f t="shared" si="47"/>
        <v>4</v>
      </c>
      <c r="P181" s="93">
        <f t="shared" si="47"/>
        <v>4</v>
      </c>
      <c r="Q181" s="93">
        <f t="shared" si="47"/>
        <v>4</v>
      </c>
      <c r="R181" s="93">
        <f t="shared" si="47"/>
        <v>4</v>
      </c>
      <c r="S181" s="93">
        <f t="shared" si="47"/>
        <v>4</v>
      </c>
      <c r="T181" s="93">
        <f t="shared" si="47"/>
        <v>4</v>
      </c>
      <c r="U181" s="93">
        <f t="shared" si="47"/>
        <v>4</v>
      </c>
      <c r="V181" s="93">
        <f t="shared" si="47"/>
        <v>4</v>
      </c>
      <c r="W181" s="93">
        <f t="shared" si="47"/>
        <v>4</v>
      </c>
      <c r="X181" s="93">
        <f t="shared" si="47"/>
        <v>4</v>
      </c>
      <c r="Y181" s="93">
        <f t="shared" si="47"/>
        <v>4</v>
      </c>
      <c r="Z181" s="93">
        <f t="shared" si="47"/>
        <v>4</v>
      </c>
      <c r="AA181" s="93">
        <f t="shared" si="47"/>
        <v>4</v>
      </c>
      <c r="AB181" s="93">
        <f t="shared" si="47"/>
        <v>4</v>
      </c>
      <c r="AC181" s="93">
        <f t="shared" si="47"/>
        <v>4</v>
      </c>
      <c r="AD181" s="93">
        <f t="shared" si="47"/>
        <v>4</v>
      </c>
      <c r="AE181" s="93">
        <f t="shared" si="47"/>
        <v>4</v>
      </c>
    </row>
    <row r="182" spans="1:31">
      <c r="A182" s="98">
        <f t="shared" ref="A182:B188" si="48">A162</f>
        <v>14429</v>
      </c>
      <c r="B182" s="28" t="str">
        <f t="shared" si="48"/>
        <v>North Avenue over I-35</v>
      </c>
      <c r="C182" s="141">
        <v>1</v>
      </c>
      <c r="D182" s="141">
        <v>3</v>
      </c>
      <c r="E182" s="9">
        <f t="shared" ref="E182:E188" si="49">D182-C182</f>
        <v>2</v>
      </c>
      <c r="F182" s="83" t="s">
        <v>209</v>
      </c>
      <c r="G182" s="93">
        <f t="shared" ref="G182:V188" si="50">IF(G162&gt;0,$E182,0)</f>
        <v>0</v>
      </c>
      <c r="H182" s="93">
        <f t="shared" si="50"/>
        <v>0</v>
      </c>
      <c r="I182" s="93">
        <f t="shared" si="50"/>
        <v>0</v>
      </c>
      <c r="J182" s="93">
        <f t="shared" si="50"/>
        <v>0</v>
      </c>
      <c r="K182" s="93">
        <f t="shared" si="50"/>
        <v>0</v>
      </c>
      <c r="L182" s="93">
        <f t="shared" si="50"/>
        <v>0</v>
      </c>
      <c r="M182" s="93">
        <f t="shared" si="50"/>
        <v>2</v>
      </c>
      <c r="N182" s="93">
        <f t="shared" si="50"/>
        <v>2</v>
      </c>
      <c r="O182" s="93">
        <f t="shared" si="50"/>
        <v>2</v>
      </c>
      <c r="P182" s="93">
        <f t="shared" si="50"/>
        <v>2</v>
      </c>
      <c r="Q182" s="93">
        <f t="shared" si="50"/>
        <v>2</v>
      </c>
      <c r="R182" s="93">
        <f t="shared" si="50"/>
        <v>2</v>
      </c>
      <c r="S182" s="93">
        <f t="shared" si="50"/>
        <v>2</v>
      </c>
      <c r="T182" s="93">
        <f t="shared" si="50"/>
        <v>2</v>
      </c>
      <c r="U182" s="93">
        <f t="shared" si="50"/>
        <v>2</v>
      </c>
      <c r="V182" s="93">
        <f t="shared" si="50"/>
        <v>2</v>
      </c>
      <c r="W182" s="93">
        <f t="shared" si="47"/>
        <v>2</v>
      </c>
      <c r="X182" s="93">
        <f t="shared" si="47"/>
        <v>2</v>
      </c>
      <c r="Y182" s="93">
        <f t="shared" si="47"/>
        <v>2</v>
      </c>
      <c r="Z182" s="93">
        <f t="shared" si="47"/>
        <v>2</v>
      </c>
      <c r="AA182" s="93">
        <f t="shared" si="47"/>
        <v>2</v>
      </c>
      <c r="AB182" s="93">
        <f t="shared" si="47"/>
        <v>2</v>
      </c>
      <c r="AC182" s="93">
        <f t="shared" si="47"/>
        <v>2</v>
      </c>
      <c r="AD182" s="93">
        <f t="shared" si="47"/>
        <v>2</v>
      </c>
      <c r="AE182" s="93">
        <f t="shared" si="47"/>
        <v>2</v>
      </c>
    </row>
    <row r="183" spans="1:31">
      <c r="A183" s="98">
        <f t="shared" si="48"/>
        <v>14435</v>
      </c>
      <c r="B183" s="28" t="str">
        <f t="shared" si="48"/>
        <v>Highland Avenue over I-35</v>
      </c>
      <c r="C183" s="141">
        <v>1</v>
      </c>
      <c r="D183" s="141">
        <v>3</v>
      </c>
      <c r="E183" s="9">
        <f t="shared" si="49"/>
        <v>2</v>
      </c>
      <c r="F183" s="83" t="s">
        <v>209</v>
      </c>
      <c r="G183" s="93">
        <f t="shared" si="50"/>
        <v>0</v>
      </c>
      <c r="H183" s="93">
        <f t="shared" si="47"/>
        <v>0</v>
      </c>
      <c r="I183" s="93">
        <f t="shared" si="47"/>
        <v>0</v>
      </c>
      <c r="J183" s="93">
        <f t="shared" si="47"/>
        <v>0</v>
      </c>
      <c r="K183" s="93">
        <f t="shared" si="47"/>
        <v>0</v>
      </c>
      <c r="L183" s="93">
        <f t="shared" si="47"/>
        <v>0</v>
      </c>
      <c r="M183" s="93">
        <f t="shared" si="47"/>
        <v>2</v>
      </c>
      <c r="N183" s="93">
        <f t="shared" si="47"/>
        <v>2</v>
      </c>
      <c r="O183" s="93">
        <f t="shared" si="47"/>
        <v>2</v>
      </c>
      <c r="P183" s="93">
        <f t="shared" si="47"/>
        <v>2</v>
      </c>
      <c r="Q183" s="93">
        <f t="shared" si="47"/>
        <v>2</v>
      </c>
      <c r="R183" s="93">
        <f t="shared" si="47"/>
        <v>2</v>
      </c>
      <c r="S183" s="93">
        <f t="shared" si="47"/>
        <v>2</v>
      </c>
      <c r="T183" s="93">
        <f t="shared" si="47"/>
        <v>2</v>
      </c>
      <c r="U183" s="93">
        <f t="shared" si="47"/>
        <v>2</v>
      </c>
      <c r="V183" s="93">
        <f t="shared" si="47"/>
        <v>2</v>
      </c>
      <c r="W183" s="93">
        <f t="shared" si="47"/>
        <v>2</v>
      </c>
      <c r="X183" s="93">
        <f t="shared" si="47"/>
        <v>2</v>
      </c>
      <c r="Y183" s="93">
        <f t="shared" si="47"/>
        <v>2</v>
      </c>
      <c r="Z183" s="93">
        <f t="shared" si="47"/>
        <v>2</v>
      </c>
      <c r="AA183" s="93">
        <f t="shared" si="47"/>
        <v>2</v>
      </c>
      <c r="AB183" s="93">
        <f t="shared" si="47"/>
        <v>2</v>
      </c>
      <c r="AC183" s="93">
        <f t="shared" si="47"/>
        <v>2</v>
      </c>
      <c r="AD183" s="93">
        <f t="shared" si="47"/>
        <v>2</v>
      </c>
      <c r="AE183" s="93">
        <f t="shared" si="47"/>
        <v>2</v>
      </c>
    </row>
    <row r="184" spans="1:31">
      <c r="A184" s="98">
        <f t="shared" si="48"/>
        <v>14437</v>
      </c>
      <c r="B184" s="28" t="str">
        <f t="shared" si="48"/>
        <v>Hartford Avenue over I-35</v>
      </c>
      <c r="C184" s="141">
        <v>1</v>
      </c>
      <c r="D184" s="141">
        <v>5</v>
      </c>
      <c r="E184" s="9">
        <f t="shared" si="49"/>
        <v>4</v>
      </c>
      <c r="F184" s="83" t="s">
        <v>209</v>
      </c>
      <c r="G184" s="93">
        <f t="shared" si="50"/>
        <v>0</v>
      </c>
      <c r="H184" s="93">
        <f t="shared" si="47"/>
        <v>0</v>
      </c>
      <c r="I184" s="93">
        <f t="shared" si="47"/>
        <v>0</v>
      </c>
      <c r="J184" s="93">
        <f t="shared" si="47"/>
        <v>0</v>
      </c>
      <c r="K184" s="93">
        <f t="shared" si="47"/>
        <v>0</v>
      </c>
      <c r="L184" s="93">
        <f t="shared" si="47"/>
        <v>0</v>
      </c>
      <c r="M184" s="93">
        <f t="shared" si="47"/>
        <v>4</v>
      </c>
      <c r="N184" s="93">
        <f t="shared" si="47"/>
        <v>4</v>
      </c>
      <c r="O184" s="93">
        <f t="shared" si="47"/>
        <v>4</v>
      </c>
      <c r="P184" s="93">
        <f t="shared" si="47"/>
        <v>4</v>
      </c>
      <c r="Q184" s="93">
        <f t="shared" si="47"/>
        <v>4</v>
      </c>
      <c r="R184" s="93">
        <f t="shared" si="47"/>
        <v>4</v>
      </c>
      <c r="S184" s="93">
        <f t="shared" si="47"/>
        <v>4</v>
      </c>
      <c r="T184" s="93">
        <f t="shared" si="47"/>
        <v>4</v>
      </c>
      <c r="U184" s="93">
        <f t="shared" si="47"/>
        <v>4</v>
      </c>
      <c r="V184" s="93">
        <f t="shared" si="47"/>
        <v>4</v>
      </c>
      <c r="W184" s="93">
        <f t="shared" si="47"/>
        <v>4</v>
      </c>
      <c r="X184" s="93">
        <f t="shared" si="47"/>
        <v>4</v>
      </c>
      <c r="Y184" s="93">
        <f t="shared" si="47"/>
        <v>4</v>
      </c>
      <c r="Z184" s="93">
        <f t="shared" si="47"/>
        <v>4</v>
      </c>
      <c r="AA184" s="93">
        <f t="shared" si="47"/>
        <v>4</v>
      </c>
      <c r="AB184" s="93">
        <f t="shared" si="47"/>
        <v>4</v>
      </c>
      <c r="AC184" s="93">
        <f t="shared" si="47"/>
        <v>4</v>
      </c>
      <c r="AD184" s="93">
        <f t="shared" si="47"/>
        <v>4</v>
      </c>
      <c r="AE184" s="93">
        <f t="shared" si="47"/>
        <v>4</v>
      </c>
    </row>
    <row r="185" spans="1:31">
      <c r="A185" s="98">
        <f t="shared" si="48"/>
        <v>15145</v>
      </c>
      <c r="B185" s="28" t="str">
        <f t="shared" si="48"/>
        <v>Coleman Road over I-35</v>
      </c>
      <c r="C185" s="141">
        <v>1</v>
      </c>
      <c r="D185" s="141">
        <v>3</v>
      </c>
      <c r="E185" s="9">
        <f t="shared" si="49"/>
        <v>2</v>
      </c>
      <c r="F185" s="83" t="s">
        <v>209</v>
      </c>
      <c r="G185" s="93">
        <f t="shared" si="50"/>
        <v>0</v>
      </c>
      <c r="H185" s="93">
        <f t="shared" si="47"/>
        <v>0</v>
      </c>
      <c r="I185" s="93">
        <f t="shared" si="47"/>
        <v>0</v>
      </c>
      <c r="J185" s="93">
        <f t="shared" si="47"/>
        <v>0</v>
      </c>
      <c r="K185" s="93">
        <f t="shared" si="47"/>
        <v>0</v>
      </c>
      <c r="L185" s="93">
        <f t="shared" si="47"/>
        <v>0</v>
      </c>
      <c r="M185" s="93">
        <f t="shared" si="47"/>
        <v>2</v>
      </c>
      <c r="N185" s="93">
        <f t="shared" si="47"/>
        <v>2</v>
      </c>
      <c r="O185" s="93">
        <f t="shared" si="47"/>
        <v>2</v>
      </c>
      <c r="P185" s="93">
        <f t="shared" si="47"/>
        <v>2</v>
      </c>
      <c r="Q185" s="93">
        <f t="shared" si="47"/>
        <v>2</v>
      </c>
      <c r="R185" s="93">
        <f t="shared" si="47"/>
        <v>2</v>
      </c>
      <c r="S185" s="93">
        <f t="shared" si="47"/>
        <v>2</v>
      </c>
      <c r="T185" s="93">
        <f t="shared" si="47"/>
        <v>2</v>
      </c>
      <c r="U185" s="93">
        <f t="shared" si="47"/>
        <v>2</v>
      </c>
      <c r="V185" s="93">
        <f t="shared" si="47"/>
        <v>2</v>
      </c>
      <c r="W185" s="93">
        <f t="shared" si="47"/>
        <v>2</v>
      </c>
      <c r="X185" s="93">
        <f t="shared" si="47"/>
        <v>2</v>
      </c>
      <c r="Y185" s="93">
        <f t="shared" si="47"/>
        <v>2</v>
      </c>
      <c r="Z185" s="93">
        <f t="shared" si="47"/>
        <v>2</v>
      </c>
      <c r="AA185" s="93">
        <f t="shared" si="47"/>
        <v>2</v>
      </c>
      <c r="AB185" s="93">
        <f t="shared" si="47"/>
        <v>2</v>
      </c>
      <c r="AC185" s="93">
        <f t="shared" si="47"/>
        <v>2</v>
      </c>
      <c r="AD185" s="93">
        <f t="shared" si="47"/>
        <v>2</v>
      </c>
      <c r="AE185" s="93">
        <f t="shared" si="47"/>
        <v>2</v>
      </c>
    </row>
    <row r="186" spans="1:31">
      <c r="A186" s="98">
        <f t="shared" si="48"/>
        <v>15146</v>
      </c>
      <c r="B186" s="28" t="str">
        <f t="shared" si="48"/>
        <v>Chrysler Avenue over I-35</v>
      </c>
      <c r="C186" s="141">
        <v>1</v>
      </c>
      <c r="D186" s="141">
        <v>5</v>
      </c>
      <c r="E186" s="9">
        <f t="shared" si="49"/>
        <v>4</v>
      </c>
      <c r="F186" s="83" t="s">
        <v>209</v>
      </c>
      <c r="G186" s="93">
        <f t="shared" si="50"/>
        <v>0</v>
      </c>
      <c r="H186" s="93">
        <f t="shared" si="47"/>
        <v>0</v>
      </c>
      <c r="I186" s="93">
        <f t="shared" si="47"/>
        <v>0</v>
      </c>
      <c r="J186" s="93">
        <f t="shared" si="47"/>
        <v>0</v>
      </c>
      <c r="K186" s="93">
        <f t="shared" si="47"/>
        <v>0</v>
      </c>
      <c r="L186" s="93">
        <f t="shared" si="47"/>
        <v>0</v>
      </c>
      <c r="M186" s="93">
        <f t="shared" si="47"/>
        <v>4</v>
      </c>
      <c r="N186" s="93">
        <f t="shared" si="47"/>
        <v>4</v>
      </c>
      <c r="O186" s="93">
        <f t="shared" si="47"/>
        <v>4</v>
      </c>
      <c r="P186" s="93">
        <f t="shared" si="47"/>
        <v>4</v>
      </c>
      <c r="Q186" s="93">
        <f t="shared" si="47"/>
        <v>4</v>
      </c>
      <c r="R186" s="93">
        <f t="shared" si="47"/>
        <v>4</v>
      </c>
      <c r="S186" s="93">
        <f t="shared" si="47"/>
        <v>4</v>
      </c>
      <c r="T186" s="93">
        <f t="shared" si="47"/>
        <v>4</v>
      </c>
      <c r="U186" s="93">
        <f t="shared" si="47"/>
        <v>4</v>
      </c>
      <c r="V186" s="93">
        <f t="shared" si="47"/>
        <v>4</v>
      </c>
      <c r="W186" s="93">
        <f t="shared" si="47"/>
        <v>4</v>
      </c>
      <c r="X186" s="93">
        <f t="shared" si="47"/>
        <v>4</v>
      </c>
      <c r="Y186" s="93">
        <f t="shared" si="47"/>
        <v>4</v>
      </c>
      <c r="Z186" s="93">
        <f t="shared" si="47"/>
        <v>4</v>
      </c>
      <c r="AA186" s="93">
        <f t="shared" si="47"/>
        <v>4</v>
      </c>
      <c r="AB186" s="93">
        <f t="shared" si="47"/>
        <v>4</v>
      </c>
      <c r="AC186" s="93">
        <f t="shared" si="47"/>
        <v>4</v>
      </c>
      <c r="AD186" s="93">
        <f t="shared" si="47"/>
        <v>4</v>
      </c>
      <c r="AE186" s="93">
        <f t="shared" si="47"/>
        <v>4</v>
      </c>
    </row>
    <row r="187" spans="1:31">
      <c r="A187" s="98">
        <f t="shared" si="48"/>
        <v>15147</v>
      </c>
      <c r="B187" s="28" t="str">
        <f t="shared" si="48"/>
        <v>Ferguson Avenue over I-35</v>
      </c>
      <c r="C187" s="141">
        <v>1</v>
      </c>
      <c r="D187" s="141">
        <v>3</v>
      </c>
      <c r="E187" s="9">
        <f t="shared" si="49"/>
        <v>2</v>
      </c>
      <c r="F187" s="83" t="s">
        <v>209</v>
      </c>
      <c r="G187" s="93">
        <f t="shared" si="50"/>
        <v>0</v>
      </c>
      <c r="H187" s="93">
        <f t="shared" si="47"/>
        <v>0</v>
      </c>
      <c r="I187" s="93">
        <f t="shared" si="47"/>
        <v>0</v>
      </c>
      <c r="J187" s="93">
        <f t="shared" si="47"/>
        <v>0</v>
      </c>
      <c r="K187" s="93">
        <f t="shared" si="47"/>
        <v>0</v>
      </c>
      <c r="L187" s="93">
        <f t="shared" si="47"/>
        <v>0</v>
      </c>
      <c r="M187" s="93">
        <f t="shared" si="47"/>
        <v>2</v>
      </c>
      <c r="N187" s="93">
        <f t="shared" si="47"/>
        <v>2</v>
      </c>
      <c r="O187" s="93">
        <f t="shared" si="47"/>
        <v>2</v>
      </c>
      <c r="P187" s="93">
        <f t="shared" si="47"/>
        <v>2</v>
      </c>
      <c r="Q187" s="93">
        <f t="shared" si="47"/>
        <v>2</v>
      </c>
      <c r="R187" s="93">
        <f t="shared" si="47"/>
        <v>2</v>
      </c>
      <c r="S187" s="93">
        <f t="shared" si="47"/>
        <v>2</v>
      </c>
      <c r="T187" s="93">
        <f t="shared" si="47"/>
        <v>2</v>
      </c>
      <c r="U187" s="93">
        <f t="shared" si="47"/>
        <v>2</v>
      </c>
      <c r="V187" s="93">
        <f t="shared" si="47"/>
        <v>2</v>
      </c>
      <c r="W187" s="93">
        <f t="shared" si="47"/>
        <v>2</v>
      </c>
      <c r="X187" s="93">
        <f t="shared" si="47"/>
        <v>2</v>
      </c>
      <c r="Y187" s="93">
        <f t="shared" si="47"/>
        <v>2</v>
      </c>
      <c r="Z187" s="93">
        <f t="shared" si="47"/>
        <v>2</v>
      </c>
      <c r="AA187" s="93">
        <f t="shared" si="47"/>
        <v>2</v>
      </c>
      <c r="AB187" s="93">
        <f t="shared" si="47"/>
        <v>2</v>
      </c>
      <c r="AC187" s="93">
        <f t="shared" si="47"/>
        <v>2</v>
      </c>
      <c r="AD187" s="93">
        <f t="shared" si="47"/>
        <v>2</v>
      </c>
      <c r="AE187" s="93">
        <f t="shared" si="47"/>
        <v>2</v>
      </c>
    </row>
    <row r="188" spans="1:31">
      <c r="A188" s="98">
        <f t="shared" si="48"/>
        <v>15149</v>
      </c>
      <c r="B188" s="28" t="str">
        <f t="shared" si="48"/>
        <v>Adobe Road over I-35</v>
      </c>
      <c r="C188" s="141">
        <v>1</v>
      </c>
      <c r="D188" s="141">
        <v>3</v>
      </c>
      <c r="E188" s="9">
        <f t="shared" si="49"/>
        <v>2</v>
      </c>
      <c r="F188" s="83" t="s">
        <v>209</v>
      </c>
      <c r="G188" s="93">
        <f t="shared" si="50"/>
        <v>0</v>
      </c>
      <c r="H188" s="93">
        <f t="shared" si="47"/>
        <v>0</v>
      </c>
      <c r="I188" s="93">
        <f t="shared" si="47"/>
        <v>0</v>
      </c>
      <c r="J188" s="93">
        <f t="shared" si="47"/>
        <v>0</v>
      </c>
      <c r="K188" s="93">
        <f t="shared" si="47"/>
        <v>0</v>
      </c>
      <c r="L188" s="93">
        <f t="shared" si="47"/>
        <v>0</v>
      </c>
      <c r="M188" s="93">
        <f t="shared" si="47"/>
        <v>2</v>
      </c>
      <c r="N188" s="93">
        <f t="shared" si="47"/>
        <v>2</v>
      </c>
      <c r="O188" s="93">
        <f t="shared" si="47"/>
        <v>2</v>
      </c>
      <c r="P188" s="93">
        <f t="shared" si="47"/>
        <v>2</v>
      </c>
      <c r="Q188" s="93">
        <f t="shared" si="47"/>
        <v>2</v>
      </c>
      <c r="R188" s="93">
        <f t="shared" si="47"/>
        <v>2</v>
      </c>
      <c r="S188" s="93">
        <f t="shared" si="47"/>
        <v>2</v>
      </c>
      <c r="T188" s="93">
        <f t="shared" si="47"/>
        <v>2</v>
      </c>
      <c r="U188" s="93">
        <f t="shared" si="47"/>
        <v>2</v>
      </c>
      <c r="V188" s="93">
        <f t="shared" si="47"/>
        <v>2</v>
      </c>
      <c r="W188" s="93">
        <f t="shared" si="47"/>
        <v>2</v>
      </c>
      <c r="X188" s="93">
        <f t="shared" si="47"/>
        <v>2</v>
      </c>
      <c r="Y188" s="93">
        <f t="shared" si="47"/>
        <v>2</v>
      </c>
      <c r="Z188" s="93">
        <f t="shared" si="47"/>
        <v>2</v>
      </c>
      <c r="AA188" s="93">
        <f t="shared" si="47"/>
        <v>2</v>
      </c>
      <c r="AB188" s="93">
        <f t="shared" si="47"/>
        <v>2</v>
      </c>
      <c r="AC188" s="93">
        <f t="shared" si="47"/>
        <v>2</v>
      </c>
      <c r="AD188" s="93">
        <f t="shared" si="47"/>
        <v>2</v>
      </c>
      <c r="AE188" s="93">
        <f t="shared" si="47"/>
        <v>2</v>
      </c>
    </row>
    <row r="189" spans="1:31">
      <c r="A189" s="99" t="s">
        <v>185</v>
      </c>
      <c r="B189" s="28"/>
      <c r="C189" s="142"/>
      <c r="D189" s="142"/>
      <c r="F189" s="83" t="s">
        <v>209</v>
      </c>
      <c r="G189" s="95">
        <f>SUM(G181:G188)</f>
        <v>0</v>
      </c>
      <c r="H189" s="95">
        <f t="shared" ref="H189:AE189" si="51">SUM(H181:H188)</f>
        <v>0</v>
      </c>
      <c r="I189" s="95">
        <f t="shared" si="51"/>
        <v>0</v>
      </c>
      <c r="J189" s="95">
        <f t="shared" si="51"/>
        <v>0</v>
      </c>
      <c r="K189" s="95">
        <f t="shared" si="51"/>
        <v>0</v>
      </c>
      <c r="L189" s="95">
        <f t="shared" si="51"/>
        <v>0</v>
      </c>
      <c r="M189" s="95">
        <f t="shared" si="51"/>
        <v>22</v>
      </c>
      <c r="N189" s="95">
        <f t="shared" si="51"/>
        <v>22</v>
      </c>
      <c r="O189" s="95">
        <f t="shared" si="51"/>
        <v>22</v>
      </c>
      <c r="P189" s="95">
        <f t="shared" si="51"/>
        <v>22</v>
      </c>
      <c r="Q189" s="95">
        <f t="shared" si="51"/>
        <v>22</v>
      </c>
      <c r="R189" s="95">
        <f t="shared" si="51"/>
        <v>22</v>
      </c>
      <c r="S189" s="95">
        <f t="shared" si="51"/>
        <v>22</v>
      </c>
      <c r="T189" s="95">
        <f t="shared" si="51"/>
        <v>22</v>
      </c>
      <c r="U189" s="95">
        <f t="shared" si="51"/>
        <v>22</v>
      </c>
      <c r="V189" s="95">
        <f t="shared" si="51"/>
        <v>22</v>
      </c>
      <c r="W189" s="95">
        <f t="shared" si="51"/>
        <v>22</v>
      </c>
      <c r="X189" s="95">
        <f t="shared" si="51"/>
        <v>22</v>
      </c>
      <c r="Y189" s="95">
        <f t="shared" si="51"/>
        <v>22</v>
      </c>
      <c r="Z189" s="95">
        <f t="shared" si="51"/>
        <v>22</v>
      </c>
      <c r="AA189" s="95">
        <f t="shared" si="51"/>
        <v>22</v>
      </c>
      <c r="AB189" s="95">
        <f t="shared" si="51"/>
        <v>22</v>
      </c>
      <c r="AC189" s="95">
        <f t="shared" si="51"/>
        <v>22</v>
      </c>
      <c r="AD189" s="95">
        <f t="shared" si="51"/>
        <v>22</v>
      </c>
      <c r="AE189" s="95">
        <f t="shared" si="51"/>
        <v>22</v>
      </c>
    </row>
    <row r="190" spans="1:31">
      <c r="A190" s="97" t="str">
        <f>A170</f>
        <v>Kay County Bridge Reconstructions</v>
      </c>
      <c r="B190" s="89"/>
      <c r="C190" s="142"/>
      <c r="D190" s="142"/>
      <c r="F190" s="83"/>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row>
    <row r="191" spans="1:31">
      <c r="A191" s="98">
        <f>'Project Information'!$A$26</f>
        <v>14408</v>
      </c>
      <c r="B191" s="28" t="str">
        <f>'Project Information'!$B$26</f>
        <v>I-35 SB over US 60</v>
      </c>
      <c r="C191" s="141">
        <v>11.5</v>
      </c>
      <c r="D191" s="141">
        <v>18.5</v>
      </c>
      <c r="E191" s="9">
        <f t="shared" ref="E191:E192" si="52">D191-C191</f>
        <v>7</v>
      </c>
      <c r="F191" s="83" t="s">
        <v>209</v>
      </c>
      <c r="G191" s="93">
        <f>IF(G171&gt;0,$E191,0)</f>
        <v>0</v>
      </c>
      <c r="H191" s="93">
        <f t="shared" ref="H191:AE191" si="53">IF(H171&gt;0,$E191,0)</f>
        <v>0</v>
      </c>
      <c r="I191" s="93">
        <f t="shared" si="53"/>
        <v>0</v>
      </c>
      <c r="J191" s="93">
        <f t="shared" si="53"/>
        <v>0</v>
      </c>
      <c r="K191" s="93">
        <f t="shared" si="53"/>
        <v>0</v>
      </c>
      <c r="L191" s="93">
        <f t="shared" si="53"/>
        <v>0</v>
      </c>
      <c r="M191" s="93">
        <f t="shared" si="53"/>
        <v>7</v>
      </c>
      <c r="N191" s="93">
        <f t="shared" si="53"/>
        <v>7</v>
      </c>
      <c r="O191" s="93">
        <f t="shared" si="53"/>
        <v>7</v>
      </c>
      <c r="P191" s="93">
        <f t="shared" si="53"/>
        <v>7</v>
      </c>
      <c r="Q191" s="93">
        <f t="shared" si="53"/>
        <v>7</v>
      </c>
      <c r="R191" s="93">
        <f t="shared" si="53"/>
        <v>7</v>
      </c>
      <c r="S191" s="93">
        <f t="shared" si="53"/>
        <v>7</v>
      </c>
      <c r="T191" s="93">
        <f t="shared" si="53"/>
        <v>7</v>
      </c>
      <c r="U191" s="93">
        <f t="shared" si="53"/>
        <v>7</v>
      </c>
      <c r="V191" s="93">
        <f t="shared" si="53"/>
        <v>7</v>
      </c>
      <c r="W191" s="93">
        <f t="shared" si="53"/>
        <v>7</v>
      </c>
      <c r="X191" s="93">
        <f t="shared" si="53"/>
        <v>7</v>
      </c>
      <c r="Y191" s="93">
        <f t="shared" si="53"/>
        <v>7</v>
      </c>
      <c r="Z191" s="93">
        <f t="shared" si="53"/>
        <v>7</v>
      </c>
      <c r="AA191" s="93">
        <f t="shared" si="53"/>
        <v>7</v>
      </c>
      <c r="AB191" s="93">
        <f t="shared" si="53"/>
        <v>7</v>
      </c>
      <c r="AC191" s="93">
        <f t="shared" si="53"/>
        <v>7</v>
      </c>
      <c r="AD191" s="93">
        <f t="shared" si="53"/>
        <v>7</v>
      </c>
      <c r="AE191" s="93">
        <f t="shared" si="53"/>
        <v>7</v>
      </c>
    </row>
    <row r="192" spans="1:31">
      <c r="A192" s="98">
        <f>'Project Information'!$A$27</f>
        <v>14409</v>
      </c>
      <c r="B192" s="28" t="str">
        <f>'Project Information'!$B$27</f>
        <v>I-35 NB over US 60</v>
      </c>
      <c r="C192" s="141">
        <v>11.5</v>
      </c>
      <c r="D192" s="141">
        <v>18.5</v>
      </c>
      <c r="E192" s="9">
        <f t="shared" si="52"/>
        <v>7</v>
      </c>
      <c r="F192" s="83" t="s">
        <v>209</v>
      </c>
      <c r="G192" s="93">
        <f t="shared" ref="G192:AE192" si="54">IF(G172&gt;0,$E192,0)</f>
        <v>0</v>
      </c>
      <c r="H192" s="93">
        <f t="shared" si="54"/>
        <v>0</v>
      </c>
      <c r="I192" s="93">
        <f t="shared" si="54"/>
        <v>0</v>
      </c>
      <c r="J192" s="93">
        <f t="shared" si="54"/>
        <v>0</v>
      </c>
      <c r="K192" s="93">
        <f t="shared" si="54"/>
        <v>0</v>
      </c>
      <c r="L192" s="93">
        <f t="shared" si="54"/>
        <v>0</v>
      </c>
      <c r="M192" s="93">
        <f t="shared" si="54"/>
        <v>7</v>
      </c>
      <c r="N192" s="93">
        <f t="shared" si="54"/>
        <v>7</v>
      </c>
      <c r="O192" s="93">
        <f t="shared" si="54"/>
        <v>7</v>
      </c>
      <c r="P192" s="93">
        <f t="shared" si="54"/>
        <v>7</v>
      </c>
      <c r="Q192" s="93">
        <f t="shared" si="54"/>
        <v>7</v>
      </c>
      <c r="R192" s="93">
        <f t="shared" si="54"/>
        <v>7</v>
      </c>
      <c r="S192" s="93">
        <f t="shared" si="54"/>
        <v>7</v>
      </c>
      <c r="T192" s="93">
        <f t="shared" si="54"/>
        <v>7</v>
      </c>
      <c r="U192" s="93">
        <f t="shared" si="54"/>
        <v>7</v>
      </c>
      <c r="V192" s="93">
        <f t="shared" si="54"/>
        <v>7</v>
      </c>
      <c r="W192" s="93">
        <f t="shared" si="54"/>
        <v>7</v>
      </c>
      <c r="X192" s="93">
        <f t="shared" si="54"/>
        <v>7</v>
      </c>
      <c r="Y192" s="93">
        <f t="shared" si="54"/>
        <v>7</v>
      </c>
      <c r="Z192" s="93">
        <f t="shared" si="54"/>
        <v>7</v>
      </c>
      <c r="AA192" s="93">
        <f t="shared" si="54"/>
        <v>7</v>
      </c>
      <c r="AB192" s="93">
        <f t="shared" si="54"/>
        <v>7</v>
      </c>
      <c r="AC192" s="93">
        <f t="shared" si="54"/>
        <v>7</v>
      </c>
      <c r="AD192" s="93">
        <f t="shared" si="54"/>
        <v>7</v>
      </c>
      <c r="AE192" s="93">
        <f t="shared" si="54"/>
        <v>7</v>
      </c>
    </row>
    <row r="193" spans="1:31">
      <c r="A193" s="99" t="s">
        <v>185</v>
      </c>
      <c r="B193" s="28"/>
      <c r="C193" s="2"/>
      <c r="D193" s="2"/>
      <c r="F193" s="83" t="s">
        <v>209</v>
      </c>
      <c r="G193" s="95">
        <f>SUM(G191:G192)</f>
        <v>0</v>
      </c>
      <c r="H193" s="95">
        <f t="shared" ref="H193:AE193" si="55">SUM(H191:H192)</f>
        <v>0</v>
      </c>
      <c r="I193" s="95">
        <f t="shared" si="55"/>
        <v>0</v>
      </c>
      <c r="J193" s="95">
        <f t="shared" si="55"/>
        <v>0</v>
      </c>
      <c r="K193" s="95">
        <f t="shared" si="55"/>
        <v>0</v>
      </c>
      <c r="L193" s="95">
        <f t="shared" si="55"/>
        <v>0</v>
      </c>
      <c r="M193" s="95">
        <f t="shared" si="55"/>
        <v>14</v>
      </c>
      <c r="N193" s="95">
        <f t="shared" si="55"/>
        <v>14</v>
      </c>
      <c r="O193" s="95">
        <f t="shared" si="55"/>
        <v>14</v>
      </c>
      <c r="P193" s="95">
        <f t="shared" si="55"/>
        <v>14</v>
      </c>
      <c r="Q193" s="95">
        <f t="shared" si="55"/>
        <v>14</v>
      </c>
      <c r="R193" s="95">
        <f t="shared" si="55"/>
        <v>14</v>
      </c>
      <c r="S193" s="95">
        <f t="shared" si="55"/>
        <v>14</v>
      </c>
      <c r="T193" s="95">
        <f t="shared" si="55"/>
        <v>14</v>
      </c>
      <c r="U193" s="95">
        <f t="shared" si="55"/>
        <v>14</v>
      </c>
      <c r="V193" s="95">
        <f t="shared" si="55"/>
        <v>14</v>
      </c>
      <c r="W193" s="95">
        <f t="shared" si="55"/>
        <v>14</v>
      </c>
      <c r="X193" s="95">
        <f t="shared" si="55"/>
        <v>14</v>
      </c>
      <c r="Y193" s="95">
        <f t="shared" si="55"/>
        <v>14</v>
      </c>
      <c r="Z193" s="95">
        <f t="shared" si="55"/>
        <v>14</v>
      </c>
      <c r="AA193" s="95">
        <f t="shared" si="55"/>
        <v>14</v>
      </c>
      <c r="AB193" s="95">
        <f t="shared" si="55"/>
        <v>14</v>
      </c>
      <c r="AC193" s="95">
        <f t="shared" si="55"/>
        <v>14</v>
      </c>
      <c r="AD193" s="95">
        <f t="shared" si="55"/>
        <v>14</v>
      </c>
      <c r="AE193" s="95">
        <f t="shared" si="55"/>
        <v>14</v>
      </c>
    </row>
    <row r="194" spans="1:31">
      <c r="A194" s="100" t="s">
        <v>0</v>
      </c>
      <c r="F194" s="83" t="s">
        <v>209</v>
      </c>
      <c r="G194" s="96">
        <f>SUM(G189,G193)</f>
        <v>0</v>
      </c>
      <c r="H194" s="96">
        <f t="shared" ref="H194:AE194" si="56">SUM(H189,H193)</f>
        <v>0</v>
      </c>
      <c r="I194" s="96">
        <f t="shared" si="56"/>
        <v>0</v>
      </c>
      <c r="J194" s="96">
        <f t="shared" si="56"/>
        <v>0</v>
      </c>
      <c r="K194" s="96">
        <f t="shared" si="56"/>
        <v>0</v>
      </c>
      <c r="L194" s="96">
        <f t="shared" si="56"/>
        <v>0</v>
      </c>
      <c r="M194" s="96">
        <f t="shared" si="56"/>
        <v>36</v>
      </c>
      <c r="N194" s="96">
        <f t="shared" si="56"/>
        <v>36</v>
      </c>
      <c r="O194" s="96">
        <f t="shared" si="56"/>
        <v>36</v>
      </c>
      <c r="P194" s="96">
        <f t="shared" si="56"/>
        <v>36</v>
      </c>
      <c r="Q194" s="96">
        <f t="shared" si="56"/>
        <v>36</v>
      </c>
      <c r="R194" s="96">
        <f t="shared" si="56"/>
        <v>36</v>
      </c>
      <c r="S194" s="96">
        <f t="shared" si="56"/>
        <v>36</v>
      </c>
      <c r="T194" s="96">
        <f t="shared" si="56"/>
        <v>36</v>
      </c>
      <c r="U194" s="96">
        <f t="shared" si="56"/>
        <v>36</v>
      </c>
      <c r="V194" s="96">
        <f t="shared" si="56"/>
        <v>36</v>
      </c>
      <c r="W194" s="96">
        <f t="shared" si="56"/>
        <v>36</v>
      </c>
      <c r="X194" s="96">
        <f t="shared" si="56"/>
        <v>36</v>
      </c>
      <c r="Y194" s="96">
        <f t="shared" si="56"/>
        <v>36</v>
      </c>
      <c r="Z194" s="96">
        <f t="shared" si="56"/>
        <v>36</v>
      </c>
      <c r="AA194" s="96">
        <f t="shared" si="56"/>
        <v>36</v>
      </c>
      <c r="AB194" s="96">
        <f t="shared" si="56"/>
        <v>36</v>
      </c>
      <c r="AC194" s="96">
        <f t="shared" si="56"/>
        <v>36</v>
      </c>
      <c r="AD194" s="96">
        <f t="shared" si="56"/>
        <v>36</v>
      </c>
      <c r="AE194" s="96">
        <f t="shared" si="56"/>
        <v>36</v>
      </c>
    </row>
    <row r="195" spans="1:31">
      <c r="G195" s="26"/>
      <c r="H195" s="54"/>
      <c r="I195" s="54"/>
      <c r="J195" s="54"/>
      <c r="K195" s="54"/>
      <c r="L195" s="54"/>
      <c r="M195" s="54"/>
      <c r="N195" s="54"/>
      <c r="O195" s="54"/>
      <c r="P195" s="54"/>
      <c r="Q195" s="54"/>
      <c r="R195" s="54"/>
      <c r="S195" s="54"/>
      <c r="T195" s="54"/>
      <c r="U195" s="54"/>
      <c r="V195" s="54"/>
      <c r="W195" s="54"/>
      <c r="X195" s="54"/>
      <c r="Y195" s="54"/>
      <c r="Z195" s="54"/>
      <c r="AA195" s="54"/>
      <c r="AB195" s="54"/>
      <c r="AC195" s="54"/>
      <c r="AD195" s="54"/>
      <c r="AE195" s="54"/>
    </row>
    <row r="196" spans="1:31" ht="15.75">
      <c r="A196" s="169" t="s">
        <v>223</v>
      </c>
      <c r="B196" s="91"/>
      <c r="C196" s="91"/>
      <c r="D196" s="91"/>
      <c r="E196" s="91"/>
      <c r="G196" s="26"/>
      <c r="H196" s="54"/>
      <c r="I196" s="54"/>
      <c r="J196" s="54"/>
      <c r="K196" s="54"/>
      <c r="L196" s="54"/>
      <c r="M196" s="54"/>
      <c r="N196" s="54"/>
      <c r="O196" s="54"/>
      <c r="P196" s="54"/>
      <c r="Q196" s="54"/>
      <c r="R196" s="54"/>
      <c r="S196" s="54"/>
      <c r="T196" s="54"/>
      <c r="U196" s="54"/>
      <c r="V196" s="54"/>
      <c r="W196" s="54"/>
      <c r="X196" s="54"/>
      <c r="Y196" s="54"/>
      <c r="Z196" s="54"/>
      <c r="AA196" s="54"/>
      <c r="AB196" s="54"/>
      <c r="AC196" s="54"/>
      <c r="AD196" s="54"/>
      <c r="AE196" s="54"/>
    </row>
    <row r="197" spans="1:31">
      <c r="A197" s="29"/>
      <c r="B197" s="4"/>
      <c r="C197" s="253" t="s">
        <v>0</v>
      </c>
      <c r="D197" s="4"/>
      <c r="G197" s="26"/>
      <c r="H197" s="54"/>
      <c r="I197" s="54"/>
      <c r="J197" s="54"/>
      <c r="K197" s="54"/>
      <c r="L197" s="54"/>
      <c r="M197" s="54"/>
      <c r="N197" s="54"/>
      <c r="O197" s="54"/>
      <c r="P197" s="54"/>
      <c r="Q197" s="54"/>
      <c r="R197" s="54"/>
      <c r="S197" s="54"/>
      <c r="T197" s="54"/>
      <c r="U197" s="54"/>
      <c r="V197" s="54"/>
      <c r="W197" s="54"/>
      <c r="X197" s="54"/>
      <c r="Y197" s="54"/>
      <c r="Z197" s="54"/>
      <c r="AA197" s="54"/>
      <c r="AB197" s="54"/>
      <c r="AC197" s="54"/>
      <c r="AD197" s="54"/>
      <c r="AE197" s="54"/>
    </row>
    <row r="198" spans="1:31">
      <c r="A198" s="97" t="str">
        <f>A180</f>
        <v>Kay County Bridge Raises</v>
      </c>
      <c r="B198" s="89"/>
      <c r="C198" s="38" t="s">
        <v>216</v>
      </c>
      <c r="G198" s="26"/>
      <c r="H198" s="54"/>
      <c r="I198" s="54"/>
      <c r="J198" s="54"/>
      <c r="K198" s="54"/>
      <c r="L198" s="54"/>
      <c r="M198" s="54"/>
      <c r="N198" s="54"/>
      <c r="O198" s="54"/>
      <c r="P198" s="54"/>
      <c r="Q198" s="54"/>
      <c r="R198" s="54"/>
      <c r="S198" s="54"/>
      <c r="T198" s="54"/>
      <c r="U198" s="54"/>
      <c r="V198" s="54"/>
      <c r="W198" s="54"/>
      <c r="X198" s="54"/>
      <c r="Y198" s="54"/>
      <c r="Z198" s="54"/>
      <c r="AA198" s="54"/>
      <c r="AB198" s="54"/>
      <c r="AC198" s="54"/>
      <c r="AD198" s="54"/>
      <c r="AE198" s="54"/>
    </row>
    <row r="199" spans="1:31">
      <c r="A199" s="98">
        <f>A181</f>
        <v>14155</v>
      </c>
      <c r="B199" s="28" t="str">
        <f>B181</f>
        <v>Indian Road over I-35</v>
      </c>
      <c r="C199" s="224">
        <f t="shared" ref="C199:C206" si="57">ROUND(SUM(G199:AE199),0)</f>
        <v>854</v>
      </c>
      <c r="D199" s="28"/>
      <c r="E199" s="39"/>
      <c r="F199" s="83" t="s">
        <v>216</v>
      </c>
      <c r="G199" s="259">
        <f>G181*G161*'Project Information'!G131</f>
        <v>0</v>
      </c>
      <c r="H199" s="259">
        <f>H181*H161*'Project Information'!H131</f>
        <v>0</v>
      </c>
      <c r="I199" s="259">
        <f>I181*I161*'Project Information'!I131</f>
        <v>0</v>
      </c>
      <c r="J199" s="259">
        <f>J181*J161*'Project Information'!J131</f>
        <v>0</v>
      </c>
      <c r="K199" s="259">
        <f>K181*K161*'Project Information'!K131</f>
        <v>0</v>
      </c>
      <c r="L199" s="259">
        <f>L181*L161*'Project Information'!L131</f>
        <v>0</v>
      </c>
      <c r="M199" s="259">
        <f>M181*M161*'Project Information'!M131</f>
        <v>21.994334216477231</v>
      </c>
      <c r="N199" s="259">
        <f>N181*N161*'Project Information'!N131</f>
        <v>22.345545314641296</v>
      </c>
      <c r="O199" s="259">
        <f>O181*O161*'Project Information'!O131</f>
        <v>22.702364640554361</v>
      </c>
      <c r="P199" s="259">
        <f>P181*P161*'Project Information'!P131</f>
        <v>23.064881747817239</v>
      </c>
      <c r="Q199" s="259">
        <f>Q181*Q161*'Project Information'!Q131</f>
        <v>23.433187620045299</v>
      </c>
      <c r="R199" s="259">
        <f>R181*R161*'Project Information'!R131</f>
        <v>47.614749387406704</v>
      </c>
      <c r="S199" s="259">
        <f>S181*S161*'Project Information'!S131</f>
        <v>48.3750737626101</v>
      </c>
      <c r="T199" s="259">
        <f>T181*T161*'Project Information'!T131</f>
        <v>49.147539189965755</v>
      </c>
      <c r="U199" s="259">
        <f>U181*U161*'Project Information'!U131</f>
        <v>49.932339540868753</v>
      </c>
      <c r="V199" s="259">
        <f>V181*V161*'Project Information'!V131</f>
        <v>50.729671782501768</v>
      </c>
      <c r="W199" s="259">
        <f>W181*W161*'Project Information'!W131</f>
        <v>51.539736027269285</v>
      </c>
      <c r="X199" s="259">
        <f>X181*X161*'Project Information'!X131</f>
        <v>52.362735583021362</v>
      </c>
      <c r="Y199" s="259">
        <f>Y181*Y161*'Project Information'!Y131</f>
        <v>53.19887700407925</v>
      </c>
      <c r="Z199" s="259">
        <f>Z181*Z161*'Project Information'!Z131</f>
        <v>54.048370143075942</v>
      </c>
      <c r="AA199" s="259">
        <f>AA181*AA161*'Project Information'!AA131</f>
        <v>54.911428203624418</v>
      </c>
      <c r="AB199" s="259">
        <f>AB181*AB161*'Project Information'!AB131</f>
        <v>55.788267793826904</v>
      </c>
      <c r="AC199" s="259">
        <f>AC181*AC161*'Project Information'!AC131</f>
        <v>56.679108980638652</v>
      </c>
      <c r="AD199" s="259">
        <f>AD181*AD161*'Project Information'!AD131</f>
        <v>57.584175345099816</v>
      </c>
      <c r="AE199" s="259">
        <f>AE181*AE161*'Project Information'!AE131</f>
        <v>58.503694038449197</v>
      </c>
    </row>
    <row r="200" spans="1:31">
      <c r="A200" s="98">
        <f t="shared" ref="A200:B206" si="58">A182</f>
        <v>14429</v>
      </c>
      <c r="B200" s="28" t="str">
        <f t="shared" si="58"/>
        <v>North Avenue over I-35</v>
      </c>
      <c r="C200" s="224">
        <f t="shared" si="57"/>
        <v>299</v>
      </c>
      <c r="D200" s="28"/>
      <c r="E200" s="39"/>
      <c r="F200" s="83" t="s">
        <v>216</v>
      </c>
      <c r="G200" s="259">
        <f>G182*G162*'Project Information'!G132</f>
        <v>0</v>
      </c>
      <c r="H200" s="259">
        <f>H182*H162*'Project Information'!H132</f>
        <v>0</v>
      </c>
      <c r="I200" s="259">
        <f>I182*I162*'Project Information'!I132</f>
        <v>0</v>
      </c>
      <c r="J200" s="259">
        <f>J182*J162*'Project Information'!J132</f>
        <v>0</v>
      </c>
      <c r="K200" s="259">
        <f>K182*K162*'Project Information'!K132</f>
        <v>0</v>
      </c>
      <c r="L200" s="259">
        <f>L182*L162*'Project Information'!L132</f>
        <v>0</v>
      </c>
      <c r="M200" s="259">
        <f>M182*M162*'Project Information'!M132</f>
        <v>7.6980169757670316</v>
      </c>
      <c r="N200" s="259">
        <f>N182*N162*'Project Information'!N132</f>
        <v>7.8209408601244537</v>
      </c>
      <c r="O200" s="259">
        <f>O182*O162*'Project Information'!O132</f>
        <v>7.9458276241940267</v>
      </c>
      <c r="P200" s="259">
        <f>P182*P162*'Project Information'!P132</f>
        <v>8.0727086117360329</v>
      </c>
      <c r="Q200" s="259">
        <f>Q182*Q162*'Project Information'!Q132</f>
        <v>8.2016156670158544</v>
      </c>
      <c r="R200" s="259">
        <f>R182*R162*'Project Information'!R132</f>
        <v>16.665162285592345</v>
      </c>
      <c r="S200" s="259">
        <f>S182*S162*'Project Information'!S132</f>
        <v>16.931275816913534</v>
      </c>
      <c r="T200" s="259">
        <f>T182*T162*'Project Information'!T132</f>
        <v>17.201638716488013</v>
      </c>
      <c r="U200" s="259">
        <f>U182*U162*'Project Information'!U132</f>
        <v>17.476318839304064</v>
      </c>
      <c r="V200" s="259">
        <f>V182*V162*'Project Information'!V132</f>
        <v>17.75538512387562</v>
      </c>
      <c r="W200" s="259">
        <f>W182*W162*'Project Information'!W132</f>
        <v>18.03890760954425</v>
      </c>
      <c r="X200" s="259">
        <f>X182*X162*'Project Information'!X132</f>
        <v>18.326957454057478</v>
      </c>
      <c r="Y200" s="259">
        <f>Y182*Y162*'Project Information'!Y132</f>
        <v>18.619606951427738</v>
      </c>
      <c r="Z200" s="259">
        <f>Z182*Z162*'Project Information'!Z132</f>
        <v>18.916929550076581</v>
      </c>
      <c r="AA200" s="259">
        <f>AA182*AA162*'Project Information'!AA132</f>
        <v>19.218999871268547</v>
      </c>
      <c r="AB200" s="259">
        <f>AB182*AB162*'Project Information'!AB132</f>
        <v>19.525893727839417</v>
      </c>
      <c r="AC200" s="259">
        <f>AC182*AC162*'Project Information'!AC132</f>
        <v>19.837688143223527</v>
      </c>
      <c r="AD200" s="259">
        <f>AD182*AD162*'Project Information'!AD132</f>
        <v>20.154461370784936</v>
      </c>
      <c r="AE200" s="259">
        <f>AE182*AE162*'Project Information'!AE132</f>
        <v>20.476292913457218</v>
      </c>
    </row>
    <row r="201" spans="1:31">
      <c r="A201" s="98">
        <f t="shared" si="58"/>
        <v>14435</v>
      </c>
      <c r="B201" s="28" t="str">
        <f t="shared" si="58"/>
        <v>Highland Avenue over I-35</v>
      </c>
      <c r="C201" s="224">
        <f t="shared" si="57"/>
        <v>854</v>
      </c>
      <c r="D201" s="28"/>
      <c r="E201" s="39"/>
      <c r="F201" s="83" t="s">
        <v>216</v>
      </c>
      <c r="G201" s="259">
        <f>G183*G163*'Project Information'!G133</f>
        <v>0</v>
      </c>
      <c r="H201" s="259">
        <f>H183*H163*'Project Information'!H133</f>
        <v>0</v>
      </c>
      <c r="I201" s="259">
        <f>I183*I163*'Project Information'!I133</f>
        <v>0</v>
      </c>
      <c r="J201" s="259">
        <f>J183*J163*'Project Information'!J133</f>
        <v>0</v>
      </c>
      <c r="K201" s="259">
        <f>K183*K163*'Project Information'!K133</f>
        <v>0</v>
      </c>
      <c r="L201" s="259">
        <f>L183*L163*'Project Information'!L133</f>
        <v>0</v>
      </c>
      <c r="M201" s="259">
        <f>M183*M163*'Project Information'!M133</f>
        <v>21.994334216477231</v>
      </c>
      <c r="N201" s="259">
        <f>N183*N163*'Project Information'!N133</f>
        <v>22.345545314641296</v>
      </c>
      <c r="O201" s="259">
        <f>O183*O163*'Project Information'!O133</f>
        <v>22.702364640554361</v>
      </c>
      <c r="P201" s="259">
        <f>P183*P163*'Project Information'!P133</f>
        <v>23.064881747817235</v>
      </c>
      <c r="Q201" s="259">
        <f>Q183*Q163*'Project Information'!Q133</f>
        <v>23.433187620045295</v>
      </c>
      <c r="R201" s="259">
        <f>R183*R163*'Project Information'!R133</f>
        <v>47.614749387406704</v>
      </c>
      <c r="S201" s="259">
        <f>S183*S163*'Project Information'!S133</f>
        <v>48.375073762610093</v>
      </c>
      <c r="T201" s="259">
        <f>T183*T163*'Project Information'!T133</f>
        <v>49.147539189965748</v>
      </c>
      <c r="U201" s="259">
        <f>U183*U163*'Project Information'!U133</f>
        <v>49.93233954086876</v>
      </c>
      <c r="V201" s="259">
        <f>V183*V163*'Project Information'!V133</f>
        <v>50.729671782501761</v>
      </c>
      <c r="W201" s="259">
        <f>W183*W163*'Project Information'!W133</f>
        <v>51.539736027269285</v>
      </c>
      <c r="X201" s="259">
        <f>X183*X163*'Project Information'!X133</f>
        <v>52.362735583021362</v>
      </c>
      <c r="Y201" s="259">
        <f>Y183*Y163*'Project Information'!Y133</f>
        <v>53.19887700407925</v>
      </c>
      <c r="Z201" s="259">
        <f>Z183*Z163*'Project Information'!Z133</f>
        <v>54.04837014307595</v>
      </c>
      <c r="AA201" s="259">
        <f>AA183*AA163*'Project Information'!AA133</f>
        <v>54.911428203624425</v>
      </c>
      <c r="AB201" s="259">
        <f>AB183*AB163*'Project Information'!AB133</f>
        <v>55.788267793826904</v>
      </c>
      <c r="AC201" s="259">
        <f>AC183*AC163*'Project Information'!AC133</f>
        <v>56.679108980638652</v>
      </c>
      <c r="AD201" s="259">
        <f>AD183*AD163*'Project Information'!AD133</f>
        <v>57.584175345099808</v>
      </c>
      <c r="AE201" s="259">
        <f>AE183*AE163*'Project Information'!AE133</f>
        <v>58.503694038449197</v>
      </c>
    </row>
    <row r="202" spans="1:31">
      <c r="A202" s="98">
        <f t="shared" si="58"/>
        <v>14437</v>
      </c>
      <c r="B202" s="28" t="str">
        <f t="shared" si="58"/>
        <v>Hartford Avenue over I-35</v>
      </c>
      <c r="C202" s="224">
        <f t="shared" si="57"/>
        <v>427</v>
      </c>
      <c r="D202" s="28"/>
      <c r="E202" s="39"/>
      <c r="F202" s="83" t="s">
        <v>216</v>
      </c>
      <c r="G202" s="259">
        <f>G184*G164*'Project Information'!G134</f>
        <v>0</v>
      </c>
      <c r="H202" s="259">
        <f>H184*H164*'Project Information'!H134</f>
        <v>0</v>
      </c>
      <c r="I202" s="259">
        <f>I184*I164*'Project Information'!I134</f>
        <v>0</v>
      </c>
      <c r="J202" s="259">
        <f>J184*J164*'Project Information'!J134</f>
        <v>0</v>
      </c>
      <c r="K202" s="259">
        <f>K184*K164*'Project Information'!K134</f>
        <v>0</v>
      </c>
      <c r="L202" s="259">
        <f>L184*L164*'Project Information'!L134</f>
        <v>0</v>
      </c>
      <c r="M202" s="259">
        <f>M184*M164*'Project Information'!M134</f>
        <v>10.997167108238616</v>
      </c>
      <c r="N202" s="259">
        <f>N184*N164*'Project Information'!N134</f>
        <v>11.172772657320648</v>
      </c>
      <c r="O202" s="259">
        <f>O184*O164*'Project Information'!O134</f>
        <v>11.35118232027718</v>
      </c>
      <c r="P202" s="259">
        <f>P184*P164*'Project Information'!P134</f>
        <v>11.532440873908619</v>
      </c>
      <c r="Q202" s="259">
        <f>Q184*Q164*'Project Information'!Q134</f>
        <v>11.716593810022649</v>
      </c>
      <c r="R202" s="259">
        <f>R184*R164*'Project Information'!R134</f>
        <v>23.807374693703352</v>
      </c>
      <c r="S202" s="259">
        <f>S184*S164*'Project Information'!S134</f>
        <v>24.18753688130505</v>
      </c>
      <c r="T202" s="259">
        <f>T184*T164*'Project Information'!T134</f>
        <v>24.573769594982878</v>
      </c>
      <c r="U202" s="259">
        <f>U184*U164*'Project Information'!U134</f>
        <v>24.966169770434377</v>
      </c>
      <c r="V202" s="259">
        <f>V184*V164*'Project Information'!V134</f>
        <v>25.364835891250884</v>
      </c>
      <c r="W202" s="259">
        <f>W184*W164*'Project Information'!W134</f>
        <v>25.769868013634643</v>
      </c>
      <c r="X202" s="259">
        <f>X184*X164*'Project Information'!X134</f>
        <v>26.181367791510681</v>
      </c>
      <c r="Y202" s="259">
        <f>Y184*Y164*'Project Information'!Y134</f>
        <v>26.599438502039625</v>
      </c>
      <c r="Z202" s="259">
        <f>Z184*Z164*'Project Information'!Z134</f>
        <v>27.024185071537971</v>
      </c>
      <c r="AA202" s="259">
        <f>AA184*AA164*'Project Information'!AA134</f>
        <v>27.455714101812209</v>
      </c>
      <c r="AB202" s="259">
        <f>AB184*AB164*'Project Information'!AB134</f>
        <v>27.894133896913452</v>
      </c>
      <c r="AC202" s="259">
        <f>AC184*AC164*'Project Information'!AC134</f>
        <v>28.339554490319326</v>
      </c>
      <c r="AD202" s="259">
        <f>AD184*AD164*'Project Information'!AD134</f>
        <v>28.792087672549908</v>
      </c>
      <c r="AE202" s="259">
        <f>AE184*AE164*'Project Information'!AE134</f>
        <v>29.251847019224599</v>
      </c>
    </row>
    <row r="203" spans="1:31">
      <c r="A203" s="98">
        <f t="shared" si="58"/>
        <v>15145</v>
      </c>
      <c r="B203" s="28" t="str">
        <f t="shared" si="58"/>
        <v>Coleman Road over I-35</v>
      </c>
      <c r="C203" s="224">
        <f t="shared" si="57"/>
        <v>299</v>
      </c>
      <c r="D203" s="28"/>
      <c r="E203" s="39"/>
      <c r="F203" s="83" t="s">
        <v>216</v>
      </c>
      <c r="G203" s="259">
        <f>G185*G165*'Project Information'!G135</f>
        <v>0</v>
      </c>
      <c r="H203" s="259">
        <f>H185*H165*'Project Information'!H135</f>
        <v>0</v>
      </c>
      <c r="I203" s="259">
        <f>I185*I165*'Project Information'!I135</f>
        <v>0</v>
      </c>
      <c r="J203" s="259">
        <f>J185*J165*'Project Information'!J135</f>
        <v>0</v>
      </c>
      <c r="K203" s="259">
        <f>K185*K165*'Project Information'!K135</f>
        <v>0</v>
      </c>
      <c r="L203" s="259">
        <f>L185*L165*'Project Information'!L135</f>
        <v>0</v>
      </c>
      <c r="M203" s="259">
        <f>M185*M165*'Project Information'!M135</f>
        <v>7.6980169757670316</v>
      </c>
      <c r="N203" s="259">
        <f>N185*N165*'Project Information'!N135</f>
        <v>7.8209408601244537</v>
      </c>
      <c r="O203" s="259">
        <f>O185*O165*'Project Information'!O135</f>
        <v>7.9458276241940267</v>
      </c>
      <c r="P203" s="259">
        <f>P185*P165*'Project Information'!P135</f>
        <v>8.0727086117360329</v>
      </c>
      <c r="Q203" s="259">
        <f>Q185*Q165*'Project Information'!Q135</f>
        <v>8.2016156670158544</v>
      </c>
      <c r="R203" s="259">
        <f>R185*R165*'Project Information'!R135</f>
        <v>16.665162285592345</v>
      </c>
      <c r="S203" s="259">
        <f>S185*S165*'Project Information'!S135</f>
        <v>16.931275816913534</v>
      </c>
      <c r="T203" s="259">
        <f>T185*T165*'Project Information'!T135</f>
        <v>17.201638716488013</v>
      </c>
      <c r="U203" s="259">
        <f>U185*U165*'Project Information'!U135</f>
        <v>17.476318839304064</v>
      </c>
      <c r="V203" s="259">
        <f>V185*V165*'Project Information'!V135</f>
        <v>17.75538512387562</v>
      </c>
      <c r="W203" s="259">
        <f>W185*W165*'Project Information'!W135</f>
        <v>18.03890760954425</v>
      </c>
      <c r="X203" s="259">
        <f>X185*X165*'Project Information'!X135</f>
        <v>18.326957454057478</v>
      </c>
      <c r="Y203" s="259">
        <f>Y185*Y165*'Project Information'!Y135</f>
        <v>18.619606951427738</v>
      </c>
      <c r="Z203" s="259">
        <f>Z185*Z165*'Project Information'!Z135</f>
        <v>18.916929550076581</v>
      </c>
      <c r="AA203" s="259">
        <f>AA185*AA165*'Project Information'!AA135</f>
        <v>19.218999871268547</v>
      </c>
      <c r="AB203" s="259">
        <f>AB185*AB165*'Project Information'!AB135</f>
        <v>19.525893727839417</v>
      </c>
      <c r="AC203" s="259">
        <f>AC185*AC165*'Project Information'!AC135</f>
        <v>19.837688143223527</v>
      </c>
      <c r="AD203" s="259">
        <f>AD185*AD165*'Project Information'!AD135</f>
        <v>20.154461370784936</v>
      </c>
      <c r="AE203" s="259">
        <f>AE185*AE165*'Project Information'!AE135</f>
        <v>20.476292913457218</v>
      </c>
    </row>
    <row r="204" spans="1:31">
      <c r="A204" s="98">
        <f t="shared" si="58"/>
        <v>15146</v>
      </c>
      <c r="B204" s="28" t="str">
        <f t="shared" si="58"/>
        <v>Chrysler Avenue over I-35</v>
      </c>
      <c r="C204" s="224">
        <f t="shared" si="57"/>
        <v>598</v>
      </c>
      <c r="D204" s="28"/>
      <c r="E204" s="39"/>
      <c r="F204" s="83" t="s">
        <v>216</v>
      </c>
      <c r="G204" s="259">
        <f>G186*G166*'Project Information'!G136</f>
        <v>0</v>
      </c>
      <c r="H204" s="259">
        <f>H186*H166*'Project Information'!H136</f>
        <v>0</v>
      </c>
      <c r="I204" s="259">
        <f>I186*I166*'Project Information'!I136</f>
        <v>0</v>
      </c>
      <c r="J204" s="259">
        <f>J186*J166*'Project Information'!J136</f>
        <v>0</v>
      </c>
      <c r="K204" s="259">
        <f>K186*K166*'Project Information'!K136</f>
        <v>0</v>
      </c>
      <c r="L204" s="259">
        <f>L186*L166*'Project Information'!L136</f>
        <v>0</v>
      </c>
      <c r="M204" s="259">
        <f>M186*M166*'Project Information'!M136</f>
        <v>15.396033951534063</v>
      </c>
      <c r="N204" s="259">
        <f>N186*N166*'Project Information'!N136</f>
        <v>15.641881720248907</v>
      </c>
      <c r="O204" s="259">
        <f>O186*O166*'Project Information'!O136</f>
        <v>15.891655248388053</v>
      </c>
      <c r="P204" s="259">
        <f>P186*P166*'Project Information'!P136</f>
        <v>16.145417223472066</v>
      </c>
      <c r="Q204" s="259">
        <f>Q186*Q166*'Project Information'!Q136</f>
        <v>16.403231334031709</v>
      </c>
      <c r="R204" s="259">
        <f>R186*R166*'Project Information'!R136</f>
        <v>33.33032457118469</v>
      </c>
      <c r="S204" s="259">
        <f>S186*S166*'Project Information'!S136</f>
        <v>33.862551633827067</v>
      </c>
      <c r="T204" s="259">
        <f>T186*T166*'Project Information'!T136</f>
        <v>34.403277432976026</v>
      </c>
      <c r="U204" s="259">
        <f>U186*U166*'Project Information'!U136</f>
        <v>34.952637678608127</v>
      </c>
      <c r="V204" s="259">
        <f>V186*V166*'Project Information'!V136</f>
        <v>35.510770247751239</v>
      </c>
      <c r="W204" s="259">
        <f>W186*W166*'Project Information'!W136</f>
        <v>36.0778152190885</v>
      </c>
      <c r="X204" s="259">
        <f>X186*X166*'Project Information'!X136</f>
        <v>36.653914908114956</v>
      </c>
      <c r="Y204" s="259">
        <f>Y186*Y166*'Project Information'!Y136</f>
        <v>37.239213902855475</v>
      </c>
      <c r="Z204" s="259">
        <f>Z186*Z166*'Project Information'!Z136</f>
        <v>37.833859100153163</v>
      </c>
      <c r="AA204" s="259">
        <f>AA186*AA166*'Project Information'!AA136</f>
        <v>38.437999742537095</v>
      </c>
      <c r="AB204" s="259">
        <f>AB186*AB166*'Project Information'!AB136</f>
        <v>39.051787455678834</v>
      </c>
      <c r="AC204" s="259">
        <f>AC186*AC166*'Project Information'!AC136</f>
        <v>39.675376286447054</v>
      </c>
      <c r="AD204" s="259">
        <f>AD186*AD166*'Project Information'!AD136</f>
        <v>40.308922741569873</v>
      </c>
      <c r="AE204" s="259">
        <f>AE186*AE166*'Project Information'!AE136</f>
        <v>40.952585826914436</v>
      </c>
    </row>
    <row r="205" spans="1:31">
      <c r="A205" s="98">
        <f t="shared" si="58"/>
        <v>15147</v>
      </c>
      <c r="B205" s="28" t="str">
        <f t="shared" si="58"/>
        <v>Ferguson Avenue over I-35</v>
      </c>
      <c r="C205" s="224">
        <f t="shared" si="57"/>
        <v>854</v>
      </c>
      <c r="D205" s="28"/>
      <c r="E205" s="39"/>
      <c r="F205" s="83" t="s">
        <v>216</v>
      </c>
      <c r="G205" s="259">
        <f>G187*G167*'Project Information'!G137</f>
        <v>0</v>
      </c>
      <c r="H205" s="259">
        <f>H187*H167*'Project Information'!H137</f>
        <v>0</v>
      </c>
      <c r="I205" s="259">
        <f>I187*I167*'Project Information'!I137</f>
        <v>0</v>
      </c>
      <c r="J205" s="259">
        <f>J187*J167*'Project Information'!J137</f>
        <v>0</v>
      </c>
      <c r="K205" s="259">
        <f>K187*K167*'Project Information'!K137</f>
        <v>0</v>
      </c>
      <c r="L205" s="259">
        <f>L187*L167*'Project Information'!L137</f>
        <v>0</v>
      </c>
      <c r="M205" s="259">
        <f>M187*M167*'Project Information'!M137</f>
        <v>21.994334216477231</v>
      </c>
      <c r="N205" s="259">
        <f>N187*N167*'Project Information'!N137</f>
        <v>22.345545314641296</v>
      </c>
      <c r="O205" s="259">
        <f>O187*O167*'Project Information'!O137</f>
        <v>22.702364640554361</v>
      </c>
      <c r="P205" s="259">
        <f>P187*P167*'Project Information'!P137</f>
        <v>23.064881747817235</v>
      </c>
      <c r="Q205" s="259">
        <f>Q187*Q167*'Project Information'!Q137</f>
        <v>23.433187620045295</v>
      </c>
      <c r="R205" s="259">
        <f>R187*R167*'Project Information'!R137</f>
        <v>47.614749387406704</v>
      </c>
      <c r="S205" s="259">
        <f>S187*S167*'Project Information'!S137</f>
        <v>48.375073762610093</v>
      </c>
      <c r="T205" s="259">
        <f>T187*T167*'Project Information'!T137</f>
        <v>49.147539189965748</v>
      </c>
      <c r="U205" s="259">
        <f>U187*U167*'Project Information'!U137</f>
        <v>49.93233954086876</v>
      </c>
      <c r="V205" s="259">
        <f>V187*V167*'Project Information'!V137</f>
        <v>50.729671782501761</v>
      </c>
      <c r="W205" s="259">
        <f>W187*W167*'Project Information'!W137</f>
        <v>51.539736027269285</v>
      </c>
      <c r="X205" s="259">
        <f>X187*X167*'Project Information'!X137</f>
        <v>52.362735583021362</v>
      </c>
      <c r="Y205" s="259">
        <f>Y187*Y167*'Project Information'!Y137</f>
        <v>53.19887700407925</v>
      </c>
      <c r="Z205" s="259">
        <f>Z187*Z167*'Project Information'!Z137</f>
        <v>54.04837014307595</v>
      </c>
      <c r="AA205" s="259">
        <f>AA187*AA167*'Project Information'!AA137</f>
        <v>54.911428203624425</v>
      </c>
      <c r="AB205" s="259">
        <f>AB187*AB167*'Project Information'!AB137</f>
        <v>55.788267793826904</v>
      </c>
      <c r="AC205" s="259">
        <f>AC187*AC167*'Project Information'!AC137</f>
        <v>56.679108980638652</v>
      </c>
      <c r="AD205" s="259">
        <f>AD187*AD167*'Project Information'!AD137</f>
        <v>57.584175345099808</v>
      </c>
      <c r="AE205" s="259">
        <f>AE187*AE167*'Project Information'!AE137</f>
        <v>58.503694038449197</v>
      </c>
    </row>
    <row r="206" spans="1:31">
      <c r="A206" s="98">
        <f t="shared" si="58"/>
        <v>15149</v>
      </c>
      <c r="B206" s="28" t="str">
        <f t="shared" si="58"/>
        <v>Adobe Road over I-35</v>
      </c>
      <c r="C206" s="224">
        <f t="shared" si="57"/>
        <v>640</v>
      </c>
      <c r="D206" s="28"/>
      <c r="E206" s="39"/>
      <c r="F206" s="83" t="s">
        <v>216</v>
      </c>
      <c r="G206" s="259">
        <f>G188*G168*'Project Information'!G138</f>
        <v>0</v>
      </c>
      <c r="H206" s="259">
        <f>H188*H168*'Project Information'!H138</f>
        <v>0</v>
      </c>
      <c r="I206" s="259">
        <f>I188*I168*'Project Information'!I138</f>
        <v>0</v>
      </c>
      <c r="J206" s="259">
        <f>J188*J168*'Project Information'!J138</f>
        <v>0</v>
      </c>
      <c r="K206" s="259">
        <f>K188*K168*'Project Information'!K138</f>
        <v>0</v>
      </c>
      <c r="L206" s="259">
        <f>L188*L168*'Project Information'!L138</f>
        <v>0</v>
      </c>
      <c r="M206" s="259">
        <f>M188*M168*'Project Information'!M138</f>
        <v>16.495750662357921</v>
      </c>
      <c r="N206" s="259">
        <f>N188*N168*'Project Information'!N138</f>
        <v>16.759158985980971</v>
      </c>
      <c r="O206" s="259">
        <f>O188*O168*'Project Information'!O138</f>
        <v>17.02677348041577</v>
      </c>
      <c r="P206" s="259">
        <f>P188*P168*'Project Information'!P138</f>
        <v>17.298661310862926</v>
      </c>
      <c r="Q206" s="259">
        <f>Q188*Q168*'Project Information'!Q138</f>
        <v>17.574890715033973</v>
      </c>
      <c r="R206" s="259">
        <f>R188*R168*'Project Information'!R138</f>
        <v>35.711062040555021</v>
      </c>
      <c r="S206" s="259">
        <f>S188*S168*'Project Information'!S138</f>
        <v>36.281305321957568</v>
      </c>
      <c r="T206" s="259">
        <f>T188*T168*'Project Information'!T138</f>
        <v>36.860654392474309</v>
      </c>
      <c r="U206" s="259">
        <f>U188*U168*'Project Information'!U138</f>
        <v>37.449254655651565</v>
      </c>
      <c r="V206" s="259">
        <f>V188*V168*'Project Information'!V138</f>
        <v>38.047253836876322</v>
      </c>
      <c r="W206" s="259">
        <f>W188*W168*'Project Information'!W138</f>
        <v>38.65480202045196</v>
      </c>
      <c r="X206" s="259">
        <f>X188*X168*'Project Information'!X138</f>
        <v>39.272051687266014</v>
      </c>
      <c r="Y206" s="259">
        <f>Y188*Y168*'Project Information'!Y138</f>
        <v>39.899157753059434</v>
      </c>
      <c r="Z206" s="259">
        <f>Z188*Z168*'Project Information'!Z138</f>
        <v>40.536277607306957</v>
      </c>
      <c r="AA206" s="259">
        <f>AA188*AA168*'Project Information'!AA138</f>
        <v>41.183571152718308</v>
      </c>
      <c r="AB206" s="259">
        <f>AB188*AB168*'Project Information'!AB138</f>
        <v>41.841200845370174</v>
      </c>
      <c r="AC206" s="259">
        <f>AC188*AC168*'Project Information'!AC138</f>
        <v>42.509331735478987</v>
      </c>
      <c r="AD206" s="259">
        <f>AD188*AD168*'Project Information'!AD138</f>
        <v>43.18813150882486</v>
      </c>
      <c r="AE206" s="259">
        <f>AE188*AE168*'Project Information'!AE138</f>
        <v>43.877770528836891</v>
      </c>
    </row>
    <row r="207" spans="1:31">
      <c r="A207" s="99" t="s">
        <v>185</v>
      </c>
      <c r="B207" s="28"/>
      <c r="C207" s="239">
        <f>SUM(C199:C206)</f>
        <v>4825</v>
      </c>
      <c r="F207" s="83" t="s">
        <v>216</v>
      </c>
      <c r="G207" s="260">
        <f>SUM(G199:G206)</f>
        <v>0</v>
      </c>
      <c r="H207" s="260">
        <f t="shared" ref="H207:AE207" si="59">SUM(H199:H206)</f>
        <v>0</v>
      </c>
      <c r="I207" s="260">
        <f t="shared" si="59"/>
        <v>0</v>
      </c>
      <c r="J207" s="260">
        <f t="shared" si="59"/>
        <v>0</v>
      </c>
      <c r="K207" s="260">
        <f t="shared" si="59"/>
        <v>0</v>
      </c>
      <c r="L207" s="260">
        <f t="shared" si="59"/>
        <v>0</v>
      </c>
      <c r="M207" s="260">
        <f t="shared" si="59"/>
        <v>124.26798832309635</v>
      </c>
      <c r="N207" s="260">
        <f t="shared" si="59"/>
        <v>126.25233102772333</v>
      </c>
      <c r="O207" s="260">
        <f t="shared" si="59"/>
        <v>128.26836021913215</v>
      </c>
      <c r="P207" s="260">
        <f t="shared" si="59"/>
        <v>130.3165818751674</v>
      </c>
      <c r="Q207" s="260">
        <f t="shared" si="59"/>
        <v>132.39751005325593</v>
      </c>
      <c r="R207" s="260">
        <f t="shared" si="59"/>
        <v>269.02333403884785</v>
      </c>
      <c r="S207" s="260">
        <f t="shared" si="59"/>
        <v>273.31916675874709</v>
      </c>
      <c r="T207" s="260">
        <f t="shared" si="59"/>
        <v>277.68359642330654</v>
      </c>
      <c r="U207" s="260">
        <f t="shared" si="59"/>
        <v>282.11771840590848</v>
      </c>
      <c r="V207" s="260">
        <f t="shared" si="59"/>
        <v>286.62264557113497</v>
      </c>
      <c r="W207" s="260">
        <f t="shared" si="59"/>
        <v>291.19950855407143</v>
      </c>
      <c r="X207" s="260">
        <f t="shared" si="59"/>
        <v>295.84945604407068</v>
      </c>
      <c r="Y207" s="260">
        <f t="shared" si="59"/>
        <v>300.5736550730478</v>
      </c>
      <c r="Z207" s="260">
        <f t="shared" si="59"/>
        <v>305.37329130837907</v>
      </c>
      <c r="AA207" s="260">
        <f t="shared" si="59"/>
        <v>310.249569350478</v>
      </c>
      <c r="AB207" s="260">
        <f t="shared" si="59"/>
        <v>315.20371303512201</v>
      </c>
      <c r="AC207" s="260">
        <f t="shared" si="59"/>
        <v>320.23696574060841</v>
      </c>
      <c r="AD207" s="260">
        <f t="shared" si="59"/>
        <v>325.35059069981401</v>
      </c>
      <c r="AE207" s="260">
        <f t="shared" si="59"/>
        <v>330.54587131723792</v>
      </c>
    </row>
    <row r="208" spans="1:31">
      <c r="A208" s="97" t="str">
        <f>A190</f>
        <v>Kay County Bridge Reconstructions</v>
      </c>
      <c r="B208" s="89"/>
      <c r="F208" s="83"/>
      <c r="G208" s="261"/>
      <c r="H208" s="261"/>
      <c r="I208" s="261"/>
      <c r="J208" s="261"/>
      <c r="K208" s="261"/>
      <c r="L208" s="261"/>
      <c r="M208" s="261"/>
      <c r="N208" s="261"/>
      <c r="O208" s="261"/>
      <c r="P208" s="261"/>
      <c r="Q208" s="261"/>
      <c r="R208" s="261"/>
      <c r="S208" s="261"/>
      <c r="T208" s="261"/>
      <c r="U208" s="261"/>
      <c r="V208" s="261"/>
      <c r="W208" s="261"/>
      <c r="X208" s="261"/>
      <c r="Y208" s="261"/>
      <c r="Z208" s="261"/>
      <c r="AA208" s="261"/>
      <c r="AB208" s="261"/>
      <c r="AC208" s="261"/>
      <c r="AD208" s="261"/>
      <c r="AE208" s="261"/>
    </row>
    <row r="209" spans="1:31">
      <c r="A209" s="98">
        <f>'Project Information'!$A$26</f>
        <v>14408</v>
      </c>
      <c r="B209" s="28" t="str">
        <f>'Project Information'!$B$26</f>
        <v>I-35 SB over US 60</v>
      </c>
      <c r="C209" s="224">
        <f>ROUND(SUM(G209:AE209),0)</f>
        <v>373606</v>
      </c>
      <c r="D209" s="28"/>
      <c r="E209" s="39"/>
      <c r="F209" s="83" t="s">
        <v>216</v>
      </c>
      <c r="G209" s="259">
        <f>G191*G171*'Project Information'!G141</f>
        <v>0</v>
      </c>
      <c r="H209" s="259">
        <f>H191*H171*'Project Information'!H141</f>
        <v>0</v>
      </c>
      <c r="I209" s="259">
        <f>I191*I171*'Project Information'!I141</f>
        <v>0</v>
      </c>
      <c r="J209" s="259">
        <f>J191*J171*'Project Information'!J141</f>
        <v>0</v>
      </c>
      <c r="K209" s="259">
        <f>K191*K171*'Project Information'!K141</f>
        <v>0</v>
      </c>
      <c r="L209" s="259">
        <f>L191*L171*'Project Information'!L141</f>
        <v>0</v>
      </c>
      <c r="M209" s="259">
        <f>M191*M171*'Project Information'!M141</f>
        <v>9622.5212197087876</v>
      </c>
      <c r="N209" s="259">
        <f>N191*N171*'Project Information'!N141</f>
        <v>9776.1760751555648</v>
      </c>
      <c r="O209" s="259">
        <f>O191*O171*'Project Information'!O141</f>
        <v>9932.2845302425321</v>
      </c>
      <c r="P209" s="259">
        <f>P191*P171*'Project Information'!P141</f>
        <v>10090.88576467004</v>
      </c>
      <c r="Q209" s="259">
        <f>Q191*Q171*'Project Information'!Q141</f>
        <v>10252.019583769817</v>
      </c>
      <c r="R209" s="259">
        <f>R191*R171*'Project Information'!R141</f>
        <v>20831.452856990432</v>
      </c>
      <c r="S209" s="259">
        <f>S191*S171*'Project Information'!S141</f>
        <v>21164.094771141918</v>
      </c>
      <c r="T209" s="259">
        <f>T191*T171*'Project Information'!T141</f>
        <v>21502.048395610014</v>
      </c>
      <c r="U209" s="259">
        <f>U191*U171*'Project Information'!U141</f>
        <v>21845.398549130077</v>
      </c>
      <c r="V209" s="259">
        <f>V191*V171*'Project Information'!V141</f>
        <v>22194.231404844526</v>
      </c>
      <c r="W209" s="259">
        <f>W191*W171*'Project Information'!W141</f>
        <v>22548.634511930311</v>
      </c>
      <c r="X209" s="259">
        <f>X191*X171*'Project Information'!X141</f>
        <v>22908.696817571843</v>
      </c>
      <c r="Y209" s="259">
        <f>Y191*Y171*'Project Information'!Y141</f>
        <v>23274.508689284674</v>
      </c>
      <c r="Z209" s="259">
        <f>Z191*Z171*'Project Information'!Z141</f>
        <v>23646.161937595727</v>
      </c>
      <c r="AA209" s="259">
        <f>AA191*AA171*'Project Information'!AA141</f>
        <v>24023.749839085682</v>
      </c>
      <c r="AB209" s="259">
        <f>AB191*AB171*'Project Information'!AB141</f>
        <v>24407.367159799272</v>
      </c>
      <c r="AC209" s="259">
        <f>AC191*AC171*'Project Information'!AC141</f>
        <v>24797.110179029409</v>
      </c>
      <c r="AD209" s="259">
        <f>AD191*AD171*'Project Information'!AD141</f>
        <v>25193.076713481165</v>
      </c>
      <c r="AE209" s="259">
        <f>AE191*AE171*'Project Information'!AE141</f>
        <v>25595.36614182152</v>
      </c>
    </row>
    <row r="210" spans="1:31">
      <c r="A210" s="98">
        <f>'Project Information'!$A$27</f>
        <v>14409</v>
      </c>
      <c r="B210" s="28" t="str">
        <f>'Project Information'!$B$27</f>
        <v>I-35 NB over US 60</v>
      </c>
      <c r="C210" s="224">
        <f>ROUND(SUM(G210:AE210),0)</f>
        <v>373606</v>
      </c>
      <c r="D210" s="28"/>
      <c r="E210" s="39"/>
      <c r="F210" s="83" t="s">
        <v>216</v>
      </c>
      <c r="G210" s="259">
        <f>G192*G172*'Project Information'!G142</f>
        <v>0</v>
      </c>
      <c r="H210" s="259">
        <f>H192*H172*'Project Information'!H142</f>
        <v>0</v>
      </c>
      <c r="I210" s="259">
        <f>I192*I172*'Project Information'!I142</f>
        <v>0</v>
      </c>
      <c r="J210" s="259">
        <f>J192*J172*'Project Information'!J142</f>
        <v>0</v>
      </c>
      <c r="K210" s="259">
        <f>K192*K172*'Project Information'!K142</f>
        <v>0</v>
      </c>
      <c r="L210" s="259">
        <f>L192*L172*'Project Information'!L142</f>
        <v>0</v>
      </c>
      <c r="M210" s="259">
        <f>M192*M172*'Project Information'!M142</f>
        <v>9622.5212197087876</v>
      </c>
      <c r="N210" s="259">
        <f>N192*N172*'Project Information'!N142</f>
        <v>9776.1760751555648</v>
      </c>
      <c r="O210" s="259">
        <f>O192*O172*'Project Information'!O142</f>
        <v>9932.2845302425321</v>
      </c>
      <c r="P210" s="259">
        <f>P192*P172*'Project Information'!P142</f>
        <v>10090.88576467004</v>
      </c>
      <c r="Q210" s="259">
        <f>Q192*Q172*'Project Information'!Q142</f>
        <v>10252.019583769817</v>
      </c>
      <c r="R210" s="259">
        <f>R192*R172*'Project Information'!R142</f>
        <v>20831.452856990432</v>
      </c>
      <c r="S210" s="259">
        <f>S192*S172*'Project Information'!S142</f>
        <v>21164.094771141918</v>
      </c>
      <c r="T210" s="259">
        <f>T192*T172*'Project Information'!T142</f>
        <v>21502.048395610014</v>
      </c>
      <c r="U210" s="259">
        <f>U192*U172*'Project Information'!U142</f>
        <v>21845.398549130077</v>
      </c>
      <c r="V210" s="259">
        <f>V192*V172*'Project Information'!V142</f>
        <v>22194.231404844526</v>
      </c>
      <c r="W210" s="259">
        <f>W192*W172*'Project Information'!W142</f>
        <v>22548.634511930311</v>
      </c>
      <c r="X210" s="259">
        <f>X192*X172*'Project Information'!X142</f>
        <v>22908.696817571843</v>
      </c>
      <c r="Y210" s="259">
        <f>Y192*Y172*'Project Information'!Y142</f>
        <v>23274.508689284674</v>
      </c>
      <c r="Z210" s="259">
        <f>Z192*Z172*'Project Information'!Z142</f>
        <v>23646.161937595727</v>
      </c>
      <c r="AA210" s="259">
        <f>AA192*AA172*'Project Information'!AA142</f>
        <v>24023.749839085682</v>
      </c>
      <c r="AB210" s="259">
        <f>AB192*AB172*'Project Information'!AB142</f>
        <v>24407.367159799272</v>
      </c>
      <c r="AC210" s="259">
        <f>AC192*AC172*'Project Information'!AC142</f>
        <v>24797.110179029409</v>
      </c>
      <c r="AD210" s="259">
        <f>AD192*AD172*'Project Information'!AD142</f>
        <v>25193.076713481165</v>
      </c>
      <c r="AE210" s="259">
        <f>AE192*AE172*'Project Information'!AE142</f>
        <v>25595.36614182152</v>
      </c>
    </row>
    <row r="211" spans="1:31">
      <c r="A211" s="99" t="s">
        <v>185</v>
      </c>
      <c r="B211" s="28"/>
      <c r="C211" s="239">
        <f>SUM(C209:C210)</f>
        <v>747212</v>
      </c>
      <c r="F211" s="83" t="s">
        <v>216</v>
      </c>
      <c r="G211" s="260">
        <f>SUM(G209:G210)</f>
        <v>0</v>
      </c>
      <c r="H211" s="260">
        <f t="shared" ref="H211:AE211" si="60">SUM(H209:H210)</f>
        <v>0</v>
      </c>
      <c r="I211" s="260">
        <f t="shared" si="60"/>
        <v>0</v>
      </c>
      <c r="J211" s="260">
        <f t="shared" si="60"/>
        <v>0</v>
      </c>
      <c r="K211" s="260">
        <f t="shared" si="60"/>
        <v>0</v>
      </c>
      <c r="L211" s="260">
        <f t="shared" si="60"/>
        <v>0</v>
      </c>
      <c r="M211" s="260">
        <f t="shared" si="60"/>
        <v>19245.042439417575</v>
      </c>
      <c r="N211" s="260">
        <f t="shared" si="60"/>
        <v>19552.35215031113</v>
      </c>
      <c r="O211" s="260">
        <f t="shared" si="60"/>
        <v>19864.569060485064</v>
      </c>
      <c r="P211" s="260">
        <f t="shared" si="60"/>
        <v>20181.77152934008</v>
      </c>
      <c r="Q211" s="260">
        <f t="shared" si="60"/>
        <v>20504.039167539635</v>
      </c>
      <c r="R211" s="260">
        <f t="shared" si="60"/>
        <v>41662.905713980865</v>
      </c>
      <c r="S211" s="260">
        <f t="shared" si="60"/>
        <v>42328.189542283835</v>
      </c>
      <c r="T211" s="260">
        <f t="shared" si="60"/>
        <v>43004.096791220029</v>
      </c>
      <c r="U211" s="260">
        <f t="shared" si="60"/>
        <v>43690.797098260155</v>
      </c>
      <c r="V211" s="260">
        <f t="shared" si="60"/>
        <v>44388.462809689052</v>
      </c>
      <c r="W211" s="260">
        <f t="shared" si="60"/>
        <v>45097.269023860623</v>
      </c>
      <c r="X211" s="260">
        <f t="shared" si="60"/>
        <v>45817.393635143686</v>
      </c>
      <c r="Y211" s="260">
        <f t="shared" si="60"/>
        <v>46549.017378569348</v>
      </c>
      <c r="Z211" s="260">
        <f t="shared" si="60"/>
        <v>47292.323875191454</v>
      </c>
      <c r="AA211" s="260">
        <f t="shared" si="60"/>
        <v>48047.499678171363</v>
      </c>
      <c r="AB211" s="260">
        <f t="shared" si="60"/>
        <v>48814.734319598545</v>
      </c>
      <c r="AC211" s="260">
        <f t="shared" si="60"/>
        <v>49594.220358058818</v>
      </c>
      <c r="AD211" s="260">
        <f t="shared" si="60"/>
        <v>50386.15342696233</v>
      </c>
      <c r="AE211" s="260">
        <f t="shared" si="60"/>
        <v>51190.732283643039</v>
      </c>
    </row>
    <row r="212" spans="1:31">
      <c r="A212" s="100" t="s">
        <v>0</v>
      </c>
      <c r="C212" s="240">
        <f>SUM(C207,C211)</f>
        <v>752037</v>
      </c>
      <c r="F212" s="83" t="s">
        <v>216</v>
      </c>
      <c r="G212" s="262">
        <f>SUM(G207,G211)</f>
        <v>0</v>
      </c>
      <c r="H212" s="262">
        <f t="shared" ref="H212:AE212" si="61">SUM(H207,H211)</f>
        <v>0</v>
      </c>
      <c r="I212" s="262">
        <f t="shared" si="61"/>
        <v>0</v>
      </c>
      <c r="J212" s="262">
        <f t="shared" si="61"/>
        <v>0</v>
      </c>
      <c r="K212" s="262">
        <f t="shared" si="61"/>
        <v>0</v>
      </c>
      <c r="L212" s="262">
        <f t="shared" si="61"/>
        <v>0</v>
      </c>
      <c r="M212" s="262">
        <f t="shared" si="61"/>
        <v>19369.310427740671</v>
      </c>
      <c r="N212" s="262">
        <f t="shared" si="61"/>
        <v>19678.604481338854</v>
      </c>
      <c r="O212" s="262">
        <f t="shared" si="61"/>
        <v>19992.837420704196</v>
      </c>
      <c r="P212" s="262">
        <f t="shared" si="61"/>
        <v>20312.088111215246</v>
      </c>
      <c r="Q212" s="262">
        <f t="shared" si="61"/>
        <v>20636.43667759289</v>
      </c>
      <c r="R212" s="262">
        <f t="shared" si="61"/>
        <v>41931.929048019716</v>
      </c>
      <c r="S212" s="262">
        <f t="shared" si="61"/>
        <v>42601.50870904258</v>
      </c>
      <c r="T212" s="262">
        <f t="shared" si="61"/>
        <v>43281.780387643332</v>
      </c>
      <c r="U212" s="262">
        <f t="shared" si="61"/>
        <v>43972.91481666606</v>
      </c>
      <c r="V212" s="262">
        <f t="shared" si="61"/>
        <v>44675.085455260189</v>
      </c>
      <c r="W212" s="262">
        <f t="shared" si="61"/>
        <v>45388.468532414692</v>
      </c>
      <c r="X212" s="262">
        <f t="shared" si="61"/>
        <v>46113.24309118776</v>
      </c>
      <c r="Y212" s="262">
        <f t="shared" si="61"/>
        <v>46849.591033642399</v>
      </c>
      <c r="Z212" s="262">
        <f t="shared" si="61"/>
        <v>47597.697166499835</v>
      </c>
      <c r="AA212" s="262">
        <f t="shared" si="61"/>
        <v>48357.749247521839</v>
      </c>
      <c r="AB212" s="262">
        <f t="shared" si="61"/>
        <v>49129.938032633669</v>
      </c>
      <c r="AC212" s="262">
        <f t="shared" si="61"/>
        <v>49914.457323799426</v>
      </c>
      <c r="AD212" s="262">
        <f t="shared" si="61"/>
        <v>50711.504017662141</v>
      </c>
      <c r="AE212" s="262">
        <f t="shared" si="61"/>
        <v>51521.278154960281</v>
      </c>
    </row>
    <row r="213" spans="1:31">
      <c r="A213" s="100"/>
      <c r="E213" s="67"/>
    </row>
    <row r="214" spans="1:31" ht="15.75">
      <c r="A214" s="169" t="s">
        <v>224</v>
      </c>
      <c r="B214" s="88"/>
      <c r="C214" s="88"/>
      <c r="D214" s="88"/>
      <c r="E214" s="165"/>
    </row>
    <row r="215" spans="1:31">
      <c r="A215" s="29"/>
      <c r="B215" s="4"/>
      <c r="C215" s="253" t="s">
        <v>0</v>
      </c>
      <c r="D215" s="4"/>
      <c r="G215" s="26"/>
      <c r="H215" s="54"/>
      <c r="I215" s="54"/>
      <c r="J215" s="54"/>
      <c r="K215" s="54"/>
      <c r="L215" s="54"/>
      <c r="M215" s="54"/>
      <c r="N215" s="54"/>
      <c r="O215" s="54"/>
      <c r="P215" s="54"/>
      <c r="Q215" s="54"/>
      <c r="R215" s="54"/>
      <c r="S215" s="54"/>
      <c r="T215" s="54"/>
      <c r="U215" s="54"/>
      <c r="V215" s="54"/>
      <c r="W215" s="54"/>
      <c r="X215" s="54"/>
      <c r="Y215" s="54"/>
      <c r="Z215" s="54"/>
      <c r="AA215" s="54"/>
      <c r="AB215" s="54"/>
      <c r="AC215" s="54"/>
      <c r="AD215" s="54"/>
      <c r="AE215" s="54"/>
    </row>
    <row r="216" spans="1:31">
      <c r="A216" s="97" t="str">
        <f>A198</f>
        <v>Kay County Bridge Raises</v>
      </c>
      <c r="B216" s="89"/>
      <c r="C216" s="38" t="s">
        <v>215</v>
      </c>
      <c r="G216" s="26"/>
      <c r="H216" s="54"/>
      <c r="I216" s="54"/>
      <c r="J216" s="54"/>
      <c r="K216" s="54"/>
      <c r="L216" s="54"/>
      <c r="M216" s="54"/>
      <c r="N216" s="54"/>
      <c r="O216" s="54"/>
      <c r="P216" s="54"/>
      <c r="Q216" s="54"/>
      <c r="R216" s="54"/>
      <c r="S216" s="54"/>
      <c r="T216" s="54"/>
      <c r="U216" s="54"/>
      <c r="V216" s="54"/>
      <c r="W216" s="54"/>
      <c r="X216" s="54"/>
      <c r="Y216" s="54"/>
      <c r="Z216" s="54"/>
      <c r="AA216" s="54"/>
      <c r="AB216" s="54"/>
      <c r="AC216" s="54"/>
      <c r="AD216" s="54"/>
      <c r="AE216" s="54"/>
    </row>
    <row r="217" spans="1:31">
      <c r="A217" s="98">
        <f>A199</f>
        <v>14155</v>
      </c>
      <c r="B217" s="28" t="str">
        <f>B199</f>
        <v>Indian Road over I-35</v>
      </c>
      <c r="C217" s="224">
        <f t="shared" ref="C217:C224" si="62">ROUND(SUM(G217:AE217),0)</f>
        <v>2962</v>
      </c>
      <c r="D217" s="28"/>
      <c r="E217" s="39"/>
      <c r="F217" s="83" t="s">
        <v>215</v>
      </c>
      <c r="G217" s="259">
        <f>G181*ROUNDDOWN(G161,0)*'Project Information'!G113</f>
        <v>0</v>
      </c>
      <c r="H217" s="259">
        <f>H181*ROUNDDOWN(H161,0)*'Project Information'!H113</f>
        <v>0</v>
      </c>
      <c r="I217" s="259">
        <f>I181*ROUNDDOWN(I161,0)*'Project Information'!I113</f>
        <v>0</v>
      </c>
      <c r="J217" s="259">
        <f>J181*ROUNDDOWN(J161,0)*'Project Information'!J113</f>
        <v>0</v>
      </c>
      <c r="K217" s="259">
        <f>K181*ROUNDDOWN(K161,0)*'Project Information'!K113</f>
        <v>0</v>
      </c>
      <c r="L217" s="259">
        <f>L181*ROUNDDOWN(L161,0)*'Project Information'!L113</f>
        <v>0</v>
      </c>
      <c r="M217" s="259">
        <f>M181*ROUNDDOWN(M161,0)*'Project Information'!M113</f>
        <v>0</v>
      </c>
      <c r="N217" s="259">
        <f>N181*ROUNDDOWN(N161,0)*'Project Information'!N113</f>
        <v>0</v>
      </c>
      <c r="O217" s="259">
        <f>O181*ROUNDDOWN(O161,0)*'Project Information'!O113</f>
        <v>0</v>
      </c>
      <c r="P217" s="259">
        <f>P181*ROUNDDOWN(P161,0)*'Project Information'!P113</f>
        <v>0</v>
      </c>
      <c r="Q217" s="259">
        <f>Q181*ROUNDDOWN(Q161,0)*'Project Information'!Q113</f>
        <v>0</v>
      </c>
      <c r="R217" s="259">
        <f>R181*ROUNDDOWN(R161,0)*'Project Information'!R113</f>
        <v>190.45899754962682</v>
      </c>
      <c r="S217" s="259">
        <f>S181*ROUNDDOWN(S161,0)*'Project Information'!S113</f>
        <v>193.5002950504404</v>
      </c>
      <c r="T217" s="259">
        <f>T181*ROUNDDOWN(T161,0)*'Project Information'!T113</f>
        <v>196.59015675986302</v>
      </c>
      <c r="U217" s="259">
        <f>U181*ROUNDDOWN(U161,0)*'Project Information'!U113</f>
        <v>199.72935816347501</v>
      </c>
      <c r="V217" s="259">
        <f>V181*ROUNDDOWN(V161,0)*'Project Information'!V113</f>
        <v>202.91868713000707</v>
      </c>
      <c r="W217" s="259">
        <f>W181*ROUNDDOWN(W161,0)*'Project Information'!W113</f>
        <v>206.15894410907714</v>
      </c>
      <c r="X217" s="259">
        <f>X181*ROUNDDOWN(X161,0)*'Project Information'!X113</f>
        <v>209.45094233208545</v>
      </c>
      <c r="Y217" s="259">
        <f>Y181*ROUNDDOWN(Y161,0)*'Project Information'!Y113</f>
        <v>212.795508016317</v>
      </c>
      <c r="Z217" s="259">
        <f>Z181*ROUNDDOWN(Z161,0)*'Project Information'!Z113</f>
        <v>216.19348057230377</v>
      </c>
      <c r="AA217" s="259">
        <f>AA181*ROUNDDOWN(AA161,0)*'Project Information'!AA113</f>
        <v>219.64571281449767</v>
      </c>
      <c r="AB217" s="259">
        <f>AB181*ROUNDDOWN(AB161,0)*'Project Information'!AB113</f>
        <v>223.15307117530762</v>
      </c>
      <c r="AC217" s="259">
        <f>AC181*ROUNDDOWN(AC161,0)*'Project Information'!AC113</f>
        <v>226.71643592255461</v>
      </c>
      <c r="AD217" s="259">
        <f>AD181*ROUNDDOWN(AD161,0)*'Project Information'!AD113</f>
        <v>230.33670138039926</v>
      </c>
      <c r="AE217" s="259">
        <f>AE181*ROUNDDOWN(AE161,0)*'Project Information'!AE113</f>
        <v>234.01477615379679</v>
      </c>
    </row>
    <row r="218" spans="1:31">
      <c r="A218" s="98">
        <f t="shared" ref="A218:B224" si="63">A200</f>
        <v>14429</v>
      </c>
      <c r="B218" s="28" t="str">
        <f t="shared" si="63"/>
        <v>North Avenue over I-35</v>
      </c>
      <c r="C218" s="224">
        <f t="shared" si="62"/>
        <v>1592</v>
      </c>
      <c r="D218" s="28"/>
      <c r="E218" s="39"/>
      <c r="F218" s="83" t="s">
        <v>215</v>
      </c>
      <c r="G218" s="259">
        <f>G182*ROUNDDOWN(G162,0)*'Project Information'!G114</f>
        <v>0</v>
      </c>
      <c r="H218" s="259">
        <f>H182*ROUNDDOWN(H162,0)*'Project Information'!H114</f>
        <v>0</v>
      </c>
      <c r="I218" s="259">
        <f>I182*ROUNDDOWN(I162,0)*'Project Information'!I114</f>
        <v>0</v>
      </c>
      <c r="J218" s="259">
        <f>J182*ROUNDDOWN(J162,0)*'Project Information'!J114</f>
        <v>0</v>
      </c>
      <c r="K218" s="259">
        <f>K182*ROUNDDOWN(K162,0)*'Project Information'!K114</f>
        <v>0</v>
      </c>
      <c r="L218" s="259">
        <f>L182*ROUNDDOWN(L162,0)*'Project Information'!L114</f>
        <v>0</v>
      </c>
      <c r="M218" s="259">
        <f>M182*ROUNDDOWN(M162,0)*'Project Information'!M114</f>
        <v>0</v>
      </c>
      <c r="N218" s="259">
        <f>N182*ROUNDDOWN(N162,0)*'Project Information'!N114</f>
        <v>0</v>
      </c>
      <c r="O218" s="259">
        <f>O182*ROUNDDOWN(O162,0)*'Project Information'!O114</f>
        <v>0</v>
      </c>
      <c r="P218" s="259">
        <f>P182*ROUNDDOWN(P162,0)*'Project Information'!P114</f>
        <v>0</v>
      </c>
      <c r="Q218" s="259">
        <f>Q182*ROUNDDOWN(Q162,0)*'Project Information'!Q114</f>
        <v>0</v>
      </c>
      <c r="R218" s="259">
        <f>R182*ROUNDDOWN(R162,0)*'Project Information'!R114</f>
        <v>102.3717111829244</v>
      </c>
      <c r="S218" s="259">
        <f>S182*ROUNDDOWN(S162,0)*'Project Information'!S114</f>
        <v>104.00640858961169</v>
      </c>
      <c r="T218" s="259">
        <f>T182*ROUNDDOWN(T162,0)*'Project Information'!T114</f>
        <v>105.66720925842635</v>
      </c>
      <c r="U218" s="259">
        <f>U182*ROUNDDOWN(U162,0)*'Project Information'!U114</f>
        <v>107.35453001286781</v>
      </c>
      <c r="V218" s="259">
        <f>V182*ROUNDDOWN(V162,0)*'Project Information'!V114</f>
        <v>109.0687943323788</v>
      </c>
      <c r="W218" s="259">
        <f>W182*ROUNDDOWN(W162,0)*'Project Information'!W114</f>
        <v>110.81043245862895</v>
      </c>
      <c r="X218" s="259">
        <f>X182*ROUNDDOWN(X162,0)*'Project Information'!X114</f>
        <v>112.57988150349591</v>
      </c>
      <c r="Y218" s="259">
        <f>Y182*ROUNDDOWN(Y162,0)*'Project Information'!Y114</f>
        <v>114.37758555877038</v>
      </c>
      <c r="Z218" s="259">
        <f>Z182*ROUNDDOWN(Z162,0)*'Project Information'!Z114</f>
        <v>116.20399580761327</v>
      </c>
      <c r="AA218" s="259">
        <f>AA182*ROUNDDOWN(AA162,0)*'Project Information'!AA114</f>
        <v>118.05957063779249</v>
      </c>
      <c r="AB218" s="259">
        <f>AB182*ROUNDDOWN(AB162,0)*'Project Information'!AB114</f>
        <v>119.94477575672784</v>
      </c>
      <c r="AC218" s="259">
        <f>AC182*ROUNDDOWN(AC162,0)*'Project Information'!AC114</f>
        <v>121.86008430837309</v>
      </c>
      <c r="AD218" s="259">
        <f>AD182*ROUNDDOWN(AD162,0)*'Project Information'!AD114</f>
        <v>123.8059769919646</v>
      </c>
      <c r="AE218" s="259">
        <f>AE182*ROUNDDOWN(AE162,0)*'Project Information'!AE114</f>
        <v>125.78294218266576</v>
      </c>
    </row>
    <row r="219" spans="1:31">
      <c r="A219" s="98">
        <f t="shared" si="63"/>
        <v>14435</v>
      </c>
      <c r="B219" s="28" t="str">
        <f t="shared" si="63"/>
        <v>Highland Avenue over I-35</v>
      </c>
      <c r="C219" s="224">
        <f t="shared" si="62"/>
        <v>3332</v>
      </c>
      <c r="D219" s="28"/>
      <c r="E219" s="39"/>
      <c r="F219" s="83" t="s">
        <v>215</v>
      </c>
      <c r="G219" s="259">
        <f>G183*ROUNDDOWN(G163,0)*'Project Information'!G115</f>
        <v>0</v>
      </c>
      <c r="H219" s="259">
        <f>H183*ROUNDDOWN(H163,0)*'Project Information'!H115</f>
        <v>0</v>
      </c>
      <c r="I219" s="259">
        <f>I183*ROUNDDOWN(I163,0)*'Project Information'!I115</f>
        <v>0</v>
      </c>
      <c r="J219" s="259">
        <f>J183*ROUNDDOWN(J163,0)*'Project Information'!J115</f>
        <v>0</v>
      </c>
      <c r="K219" s="259">
        <f>K183*ROUNDDOWN(K163,0)*'Project Information'!K115</f>
        <v>0</v>
      </c>
      <c r="L219" s="259">
        <f>L183*ROUNDDOWN(L163,0)*'Project Information'!L115</f>
        <v>0</v>
      </c>
      <c r="M219" s="259">
        <f>M183*ROUNDDOWN(M163,0)*'Project Information'!M115</f>
        <v>0</v>
      </c>
      <c r="N219" s="259">
        <f>N183*ROUNDDOWN(N163,0)*'Project Information'!N115</f>
        <v>0</v>
      </c>
      <c r="O219" s="259">
        <f>O183*ROUNDDOWN(O163,0)*'Project Information'!O115</f>
        <v>0</v>
      </c>
      <c r="P219" s="259">
        <f>P183*ROUNDDOWN(P163,0)*'Project Information'!P115</f>
        <v>0</v>
      </c>
      <c r="Q219" s="259">
        <f>Q183*ROUNDDOWN(Q163,0)*'Project Information'!Q115</f>
        <v>0</v>
      </c>
      <c r="R219" s="259">
        <f>R183*ROUNDDOWN(R163,0)*'Project Information'!R115</f>
        <v>214.26637224333015</v>
      </c>
      <c r="S219" s="259">
        <f>S183*ROUNDDOWN(S163,0)*'Project Information'!S115</f>
        <v>217.68783193174539</v>
      </c>
      <c r="T219" s="259">
        <f>T183*ROUNDDOWN(T163,0)*'Project Information'!T115</f>
        <v>221.16392635484584</v>
      </c>
      <c r="U219" s="259">
        <f>U183*ROUNDDOWN(U163,0)*'Project Information'!U115</f>
        <v>224.69552793390937</v>
      </c>
      <c r="V219" s="259">
        <f>V183*ROUNDDOWN(V163,0)*'Project Information'!V115</f>
        <v>228.28352302125791</v>
      </c>
      <c r="W219" s="259">
        <f>W183*ROUNDDOWN(W163,0)*'Project Information'!W115</f>
        <v>231.92881212271178</v>
      </c>
      <c r="X219" s="259">
        <f>X183*ROUNDDOWN(X163,0)*'Project Information'!X115</f>
        <v>235.63231012359608</v>
      </c>
      <c r="Y219" s="259">
        <f>Y183*ROUNDDOWN(Y163,0)*'Project Information'!Y115</f>
        <v>239.39494651835659</v>
      </c>
      <c r="Z219" s="259">
        <f>Z183*ROUNDDOWN(Z163,0)*'Project Information'!Z115</f>
        <v>243.21766564384174</v>
      </c>
      <c r="AA219" s="259">
        <f>AA183*ROUNDDOWN(AA163,0)*'Project Information'!AA115</f>
        <v>247.10142691630989</v>
      </c>
      <c r="AB219" s="259">
        <f>AB183*ROUNDDOWN(AB163,0)*'Project Information'!AB115</f>
        <v>251.04720507222103</v>
      </c>
      <c r="AC219" s="259">
        <f>AC183*ROUNDDOWN(AC163,0)*'Project Information'!AC115</f>
        <v>255.05599041287394</v>
      </c>
      <c r="AD219" s="259">
        <f>AD183*ROUNDDOWN(AD163,0)*'Project Information'!AD115</f>
        <v>259.12878905294912</v>
      </c>
      <c r="AE219" s="259">
        <f>AE183*ROUNDDOWN(AE163,0)*'Project Information'!AE115</f>
        <v>263.26662317302134</v>
      </c>
    </row>
    <row r="220" spans="1:31">
      <c r="A220" s="98">
        <f t="shared" si="63"/>
        <v>14437</v>
      </c>
      <c r="B220" s="28" t="str">
        <f t="shared" si="63"/>
        <v>Hartford Avenue over I-35</v>
      </c>
      <c r="C220" s="224">
        <f t="shared" si="62"/>
        <v>3332</v>
      </c>
      <c r="D220" s="28"/>
      <c r="E220" s="39"/>
      <c r="F220" s="83" t="s">
        <v>215</v>
      </c>
      <c r="G220" s="259">
        <f>G184*ROUNDDOWN(G164,0)*'Project Information'!G116</f>
        <v>0</v>
      </c>
      <c r="H220" s="259">
        <f>H184*ROUNDDOWN(H164,0)*'Project Information'!H116</f>
        <v>0</v>
      </c>
      <c r="I220" s="259">
        <f>I184*ROUNDDOWN(I164,0)*'Project Information'!I116</f>
        <v>0</v>
      </c>
      <c r="J220" s="259">
        <f>J184*ROUNDDOWN(J164,0)*'Project Information'!J116</f>
        <v>0</v>
      </c>
      <c r="K220" s="259">
        <f>K184*ROUNDDOWN(K164,0)*'Project Information'!K116</f>
        <v>0</v>
      </c>
      <c r="L220" s="259">
        <f>L184*ROUNDDOWN(L164,0)*'Project Information'!L116</f>
        <v>0</v>
      </c>
      <c r="M220" s="259">
        <f>M184*ROUNDDOWN(M164,0)*'Project Information'!M116</f>
        <v>0</v>
      </c>
      <c r="N220" s="259">
        <f>N184*ROUNDDOWN(N164,0)*'Project Information'!N116</f>
        <v>0</v>
      </c>
      <c r="O220" s="259">
        <f>O184*ROUNDDOWN(O164,0)*'Project Information'!O116</f>
        <v>0</v>
      </c>
      <c r="P220" s="259">
        <f>P184*ROUNDDOWN(P164,0)*'Project Information'!P116</f>
        <v>0</v>
      </c>
      <c r="Q220" s="259">
        <f>Q184*ROUNDDOWN(Q164,0)*'Project Information'!Q116</f>
        <v>0</v>
      </c>
      <c r="R220" s="259">
        <f>R184*ROUNDDOWN(R164,0)*'Project Information'!R116</f>
        <v>214.26637224333015</v>
      </c>
      <c r="S220" s="259">
        <f>S184*ROUNDDOWN(S164,0)*'Project Information'!S116</f>
        <v>217.68783193174542</v>
      </c>
      <c r="T220" s="259">
        <f>T184*ROUNDDOWN(T164,0)*'Project Information'!T116</f>
        <v>221.16392635484587</v>
      </c>
      <c r="U220" s="259">
        <f>U184*ROUNDDOWN(U164,0)*'Project Information'!U116</f>
        <v>224.6955279339094</v>
      </c>
      <c r="V220" s="259">
        <f>V184*ROUNDDOWN(V164,0)*'Project Information'!V116</f>
        <v>228.28352302125793</v>
      </c>
      <c r="W220" s="259">
        <f>W184*ROUNDDOWN(W164,0)*'Project Information'!W116</f>
        <v>231.92881212271178</v>
      </c>
      <c r="X220" s="259">
        <f>X184*ROUNDDOWN(X164,0)*'Project Information'!X116</f>
        <v>235.63231012359611</v>
      </c>
      <c r="Y220" s="259">
        <f>Y184*ROUNDDOWN(Y164,0)*'Project Information'!Y116</f>
        <v>239.39494651835662</v>
      </c>
      <c r="Z220" s="259">
        <f>Z184*ROUNDDOWN(Z164,0)*'Project Information'!Z116</f>
        <v>243.21766564384174</v>
      </c>
      <c r="AA220" s="259">
        <f>AA184*ROUNDDOWN(AA164,0)*'Project Information'!AA116</f>
        <v>247.10142691630989</v>
      </c>
      <c r="AB220" s="259">
        <f>AB184*ROUNDDOWN(AB164,0)*'Project Information'!AB116</f>
        <v>251.04720507222106</v>
      </c>
      <c r="AC220" s="259">
        <f>AC184*ROUNDDOWN(AC164,0)*'Project Information'!AC116</f>
        <v>255.05599041287391</v>
      </c>
      <c r="AD220" s="259">
        <f>AD184*ROUNDDOWN(AD164,0)*'Project Information'!AD116</f>
        <v>259.12878905294917</v>
      </c>
      <c r="AE220" s="259">
        <f>AE184*ROUNDDOWN(AE164,0)*'Project Information'!AE116</f>
        <v>263.26662317302134</v>
      </c>
    </row>
    <row r="221" spans="1:31">
      <c r="A221" s="98">
        <f t="shared" si="63"/>
        <v>15145</v>
      </c>
      <c r="B221" s="28" t="str">
        <f t="shared" si="63"/>
        <v>Coleman Road over I-35</v>
      </c>
      <c r="C221" s="224">
        <f t="shared" si="62"/>
        <v>1592</v>
      </c>
      <c r="D221" s="28"/>
      <c r="E221" s="39"/>
      <c r="F221" s="83" t="s">
        <v>215</v>
      </c>
      <c r="G221" s="259">
        <f>G185*ROUNDDOWN(G165,0)*'Project Information'!G117</f>
        <v>0</v>
      </c>
      <c r="H221" s="259">
        <f>H185*ROUNDDOWN(H165,0)*'Project Information'!H117</f>
        <v>0</v>
      </c>
      <c r="I221" s="259">
        <f>I185*ROUNDDOWN(I165,0)*'Project Information'!I117</f>
        <v>0</v>
      </c>
      <c r="J221" s="259">
        <f>J185*ROUNDDOWN(J165,0)*'Project Information'!J117</f>
        <v>0</v>
      </c>
      <c r="K221" s="259">
        <f>K185*ROUNDDOWN(K165,0)*'Project Information'!K117</f>
        <v>0</v>
      </c>
      <c r="L221" s="259">
        <f>L185*ROUNDDOWN(L165,0)*'Project Information'!L117</f>
        <v>0</v>
      </c>
      <c r="M221" s="259">
        <f>M185*ROUNDDOWN(M165,0)*'Project Information'!M117</f>
        <v>0</v>
      </c>
      <c r="N221" s="259">
        <f>N185*ROUNDDOWN(N165,0)*'Project Information'!N117</f>
        <v>0</v>
      </c>
      <c r="O221" s="259">
        <f>O185*ROUNDDOWN(O165,0)*'Project Information'!O117</f>
        <v>0</v>
      </c>
      <c r="P221" s="259">
        <f>P185*ROUNDDOWN(P165,0)*'Project Information'!P117</f>
        <v>0</v>
      </c>
      <c r="Q221" s="259">
        <f>Q185*ROUNDDOWN(Q165,0)*'Project Information'!Q117</f>
        <v>0</v>
      </c>
      <c r="R221" s="259">
        <f>R185*ROUNDDOWN(R165,0)*'Project Information'!R117</f>
        <v>102.3717111829244</v>
      </c>
      <c r="S221" s="259">
        <f>S185*ROUNDDOWN(S165,0)*'Project Information'!S117</f>
        <v>104.00640858961169</v>
      </c>
      <c r="T221" s="259">
        <f>T185*ROUNDDOWN(T165,0)*'Project Information'!T117</f>
        <v>105.66720925842635</v>
      </c>
      <c r="U221" s="259">
        <f>U185*ROUNDDOWN(U165,0)*'Project Information'!U117</f>
        <v>107.35453001286781</v>
      </c>
      <c r="V221" s="259">
        <f>V185*ROUNDDOWN(V165,0)*'Project Information'!V117</f>
        <v>109.0687943323788</v>
      </c>
      <c r="W221" s="259">
        <f>W185*ROUNDDOWN(W165,0)*'Project Information'!W117</f>
        <v>110.81043245862895</v>
      </c>
      <c r="X221" s="259">
        <f>X185*ROUNDDOWN(X165,0)*'Project Information'!X117</f>
        <v>112.57988150349591</v>
      </c>
      <c r="Y221" s="259">
        <f>Y185*ROUNDDOWN(Y165,0)*'Project Information'!Y117</f>
        <v>114.37758555877038</v>
      </c>
      <c r="Z221" s="259">
        <f>Z185*ROUNDDOWN(Z165,0)*'Project Information'!Z117</f>
        <v>116.20399580761327</v>
      </c>
      <c r="AA221" s="259">
        <f>AA185*ROUNDDOWN(AA165,0)*'Project Information'!AA117</f>
        <v>118.05957063779249</v>
      </c>
      <c r="AB221" s="259">
        <f>AB185*ROUNDDOWN(AB165,0)*'Project Information'!AB117</f>
        <v>119.94477575672784</v>
      </c>
      <c r="AC221" s="259">
        <f>AC185*ROUNDDOWN(AC165,0)*'Project Information'!AC117</f>
        <v>121.86008430837309</v>
      </c>
      <c r="AD221" s="259">
        <f>AD185*ROUNDDOWN(AD165,0)*'Project Information'!AD117</f>
        <v>123.8059769919646</v>
      </c>
      <c r="AE221" s="259">
        <f>AE185*ROUNDDOWN(AE165,0)*'Project Information'!AE117</f>
        <v>125.78294218266576</v>
      </c>
    </row>
    <row r="222" spans="1:31">
      <c r="A222" s="98">
        <f t="shared" si="63"/>
        <v>15146</v>
      </c>
      <c r="B222" s="28" t="str">
        <f t="shared" si="63"/>
        <v>Chrysler Avenue over I-35</v>
      </c>
      <c r="C222" s="224">
        <f t="shared" si="62"/>
        <v>3184</v>
      </c>
      <c r="D222" s="28"/>
      <c r="E222" s="39"/>
      <c r="F222" s="83" t="s">
        <v>215</v>
      </c>
      <c r="G222" s="259">
        <f>G186*ROUNDDOWN(G166,0)*'Project Information'!G118</f>
        <v>0</v>
      </c>
      <c r="H222" s="259">
        <f>H186*ROUNDDOWN(H166,0)*'Project Information'!H118</f>
        <v>0</v>
      </c>
      <c r="I222" s="259">
        <f>I186*ROUNDDOWN(I166,0)*'Project Information'!I118</f>
        <v>0</v>
      </c>
      <c r="J222" s="259">
        <f>J186*ROUNDDOWN(J166,0)*'Project Information'!J118</f>
        <v>0</v>
      </c>
      <c r="K222" s="259">
        <f>K186*ROUNDDOWN(K166,0)*'Project Information'!K118</f>
        <v>0</v>
      </c>
      <c r="L222" s="259">
        <f>L186*ROUNDDOWN(L166,0)*'Project Information'!L118</f>
        <v>0</v>
      </c>
      <c r="M222" s="259">
        <f>M186*ROUNDDOWN(M166,0)*'Project Information'!M118</f>
        <v>0</v>
      </c>
      <c r="N222" s="259">
        <f>N186*ROUNDDOWN(N166,0)*'Project Information'!N118</f>
        <v>0</v>
      </c>
      <c r="O222" s="259">
        <f>O186*ROUNDDOWN(O166,0)*'Project Information'!O118</f>
        <v>0</v>
      </c>
      <c r="P222" s="259">
        <f>P186*ROUNDDOWN(P166,0)*'Project Information'!P118</f>
        <v>0</v>
      </c>
      <c r="Q222" s="259">
        <f>Q186*ROUNDDOWN(Q166,0)*'Project Information'!Q118</f>
        <v>0</v>
      </c>
      <c r="R222" s="259">
        <f>R186*ROUNDDOWN(R166,0)*'Project Information'!R118</f>
        <v>204.7434223658488</v>
      </c>
      <c r="S222" s="259">
        <f>S186*ROUNDDOWN(S166,0)*'Project Information'!S118</f>
        <v>208.01281717922339</v>
      </c>
      <c r="T222" s="259">
        <f>T186*ROUNDDOWN(T166,0)*'Project Information'!T118</f>
        <v>211.33441851685271</v>
      </c>
      <c r="U222" s="259">
        <f>U186*ROUNDDOWN(U166,0)*'Project Information'!U118</f>
        <v>214.70906002573562</v>
      </c>
      <c r="V222" s="259">
        <f>V186*ROUNDDOWN(V166,0)*'Project Information'!V118</f>
        <v>218.1375886647576</v>
      </c>
      <c r="W222" s="259">
        <f>W186*ROUNDDOWN(W166,0)*'Project Information'!W118</f>
        <v>221.6208649172579</v>
      </c>
      <c r="X222" s="259">
        <f>X186*ROUNDDOWN(X166,0)*'Project Information'!X118</f>
        <v>225.15976300699182</v>
      </c>
      <c r="Y222" s="259">
        <f>Y186*ROUNDDOWN(Y166,0)*'Project Information'!Y118</f>
        <v>228.75517111754075</v>
      </c>
      <c r="Z222" s="259">
        <f>Z186*ROUNDDOWN(Z166,0)*'Project Information'!Z118</f>
        <v>232.40799161522654</v>
      </c>
      <c r="AA222" s="259">
        <f>AA186*ROUNDDOWN(AA166,0)*'Project Information'!AA118</f>
        <v>236.11914127558498</v>
      </c>
      <c r="AB222" s="259">
        <f>AB186*ROUNDDOWN(AB166,0)*'Project Information'!AB118</f>
        <v>239.88955151345567</v>
      </c>
      <c r="AC222" s="259">
        <f>AC186*ROUNDDOWN(AC166,0)*'Project Information'!AC118</f>
        <v>243.72016861674618</v>
      </c>
      <c r="AD222" s="259">
        <f>AD186*ROUNDDOWN(AD166,0)*'Project Information'!AD118</f>
        <v>247.6119539839292</v>
      </c>
      <c r="AE222" s="259">
        <f>AE186*ROUNDDOWN(AE166,0)*'Project Information'!AE118</f>
        <v>251.56588436533153</v>
      </c>
    </row>
    <row r="223" spans="1:31">
      <c r="A223" s="98">
        <f t="shared" si="63"/>
        <v>15147</v>
      </c>
      <c r="B223" s="28" t="str">
        <f t="shared" si="63"/>
        <v>Ferguson Avenue over I-35</v>
      </c>
      <c r="C223" s="224">
        <f t="shared" si="62"/>
        <v>3332</v>
      </c>
      <c r="D223" s="28"/>
      <c r="E223" s="39"/>
      <c r="F223" s="83" t="s">
        <v>215</v>
      </c>
      <c r="G223" s="259">
        <f>G187*ROUNDDOWN(G167,0)*'Project Information'!G119</f>
        <v>0</v>
      </c>
      <c r="H223" s="259">
        <f>H187*ROUNDDOWN(H167,0)*'Project Information'!H119</f>
        <v>0</v>
      </c>
      <c r="I223" s="259">
        <f>I187*ROUNDDOWN(I167,0)*'Project Information'!I119</f>
        <v>0</v>
      </c>
      <c r="J223" s="259">
        <f>J187*ROUNDDOWN(J167,0)*'Project Information'!J119</f>
        <v>0</v>
      </c>
      <c r="K223" s="259">
        <f>K187*ROUNDDOWN(K167,0)*'Project Information'!K119</f>
        <v>0</v>
      </c>
      <c r="L223" s="259">
        <f>L187*ROUNDDOWN(L167,0)*'Project Information'!L119</f>
        <v>0</v>
      </c>
      <c r="M223" s="259">
        <f>M187*ROUNDDOWN(M167,0)*'Project Information'!M119</f>
        <v>0</v>
      </c>
      <c r="N223" s="259">
        <f>N187*ROUNDDOWN(N167,0)*'Project Information'!N119</f>
        <v>0</v>
      </c>
      <c r="O223" s="259">
        <f>O187*ROUNDDOWN(O167,0)*'Project Information'!O119</f>
        <v>0</v>
      </c>
      <c r="P223" s="259">
        <f>P187*ROUNDDOWN(P167,0)*'Project Information'!P119</f>
        <v>0</v>
      </c>
      <c r="Q223" s="259">
        <f>Q187*ROUNDDOWN(Q167,0)*'Project Information'!Q119</f>
        <v>0</v>
      </c>
      <c r="R223" s="259">
        <f>R187*ROUNDDOWN(R167,0)*'Project Information'!R119</f>
        <v>214.26637224333015</v>
      </c>
      <c r="S223" s="259">
        <f>S187*ROUNDDOWN(S167,0)*'Project Information'!S119</f>
        <v>217.68783193174539</v>
      </c>
      <c r="T223" s="259">
        <f>T187*ROUNDDOWN(T167,0)*'Project Information'!T119</f>
        <v>221.16392635484584</v>
      </c>
      <c r="U223" s="259">
        <f>U187*ROUNDDOWN(U167,0)*'Project Information'!U119</f>
        <v>224.69552793390937</v>
      </c>
      <c r="V223" s="259">
        <f>V187*ROUNDDOWN(V167,0)*'Project Information'!V119</f>
        <v>228.28352302125791</v>
      </c>
      <c r="W223" s="259">
        <f>W187*ROUNDDOWN(W167,0)*'Project Information'!W119</f>
        <v>231.92881212271178</v>
      </c>
      <c r="X223" s="259">
        <f>X187*ROUNDDOWN(X167,0)*'Project Information'!X119</f>
        <v>235.63231012359608</v>
      </c>
      <c r="Y223" s="259">
        <f>Y187*ROUNDDOWN(Y167,0)*'Project Information'!Y119</f>
        <v>239.39494651835659</v>
      </c>
      <c r="Z223" s="259">
        <f>Z187*ROUNDDOWN(Z167,0)*'Project Information'!Z119</f>
        <v>243.21766564384174</v>
      </c>
      <c r="AA223" s="259">
        <f>AA187*ROUNDDOWN(AA167,0)*'Project Information'!AA119</f>
        <v>247.10142691630989</v>
      </c>
      <c r="AB223" s="259">
        <f>AB187*ROUNDDOWN(AB167,0)*'Project Information'!AB119</f>
        <v>251.04720507222103</v>
      </c>
      <c r="AC223" s="259">
        <f>AC187*ROUNDDOWN(AC167,0)*'Project Information'!AC119</f>
        <v>255.05599041287394</v>
      </c>
      <c r="AD223" s="259">
        <f>AD187*ROUNDDOWN(AD167,0)*'Project Information'!AD119</f>
        <v>259.12878905294912</v>
      </c>
      <c r="AE223" s="259">
        <f>AE187*ROUNDDOWN(AE167,0)*'Project Information'!AE119</f>
        <v>263.26662317302134</v>
      </c>
    </row>
    <row r="224" spans="1:31">
      <c r="A224" s="98">
        <f t="shared" si="63"/>
        <v>15149</v>
      </c>
      <c r="B224" s="28" t="str">
        <f t="shared" si="63"/>
        <v>Adobe Road over I-35</v>
      </c>
      <c r="C224" s="224">
        <f t="shared" si="62"/>
        <v>1296</v>
      </c>
      <c r="D224" s="28"/>
      <c r="E224" s="39"/>
      <c r="F224" s="83" t="s">
        <v>215</v>
      </c>
      <c r="G224" s="259">
        <f>G188*ROUNDDOWN(G168,0)*'Project Information'!G120</f>
        <v>0</v>
      </c>
      <c r="H224" s="259">
        <f>H188*ROUNDDOWN(H168,0)*'Project Information'!H120</f>
        <v>0</v>
      </c>
      <c r="I224" s="259">
        <f>I188*ROUNDDOWN(I168,0)*'Project Information'!I120</f>
        <v>0</v>
      </c>
      <c r="J224" s="259">
        <f>J188*ROUNDDOWN(J168,0)*'Project Information'!J120</f>
        <v>0</v>
      </c>
      <c r="K224" s="259">
        <f>K188*ROUNDDOWN(K168,0)*'Project Information'!K120</f>
        <v>0</v>
      </c>
      <c r="L224" s="259">
        <f>L188*ROUNDDOWN(L168,0)*'Project Information'!L120</f>
        <v>0</v>
      </c>
      <c r="M224" s="259">
        <f>M188*ROUNDDOWN(M168,0)*'Project Information'!M120</f>
        <v>0</v>
      </c>
      <c r="N224" s="259">
        <f>N188*ROUNDDOWN(N168,0)*'Project Information'!N120</f>
        <v>0</v>
      </c>
      <c r="O224" s="259">
        <f>O188*ROUNDDOWN(O168,0)*'Project Information'!O120</f>
        <v>0</v>
      </c>
      <c r="P224" s="259">
        <f>P188*ROUNDDOWN(P168,0)*'Project Information'!P120</f>
        <v>0</v>
      </c>
      <c r="Q224" s="259">
        <f>Q188*ROUNDDOWN(Q168,0)*'Project Information'!Q120</f>
        <v>0</v>
      </c>
      <c r="R224" s="259">
        <f>R188*ROUNDDOWN(R168,0)*'Project Information'!R120</f>
        <v>83.32581142796171</v>
      </c>
      <c r="S224" s="259">
        <f>S188*ROUNDDOWN(S168,0)*'Project Information'!S120</f>
        <v>84.656379084567661</v>
      </c>
      <c r="T224" s="259">
        <f>T188*ROUNDDOWN(T168,0)*'Project Information'!T120</f>
        <v>86.008193582440057</v>
      </c>
      <c r="U224" s="259">
        <f>U188*ROUNDDOWN(U168,0)*'Project Information'!U120</f>
        <v>87.381594196520311</v>
      </c>
      <c r="V224" s="259">
        <f>V188*ROUNDDOWN(V168,0)*'Project Information'!V120</f>
        <v>88.77692561937809</v>
      </c>
      <c r="W224" s="259">
        <f>W188*ROUNDDOWN(W168,0)*'Project Information'!W120</f>
        <v>90.194538047721238</v>
      </c>
      <c r="X224" s="259">
        <f>X188*ROUNDDOWN(X168,0)*'Project Information'!X120</f>
        <v>91.634787270287362</v>
      </c>
      <c r="Y224" s="259">
        <f>Y188*ROUNDDOWN(Y168,0)*'Project Information'!Y120</f>
        <v>93.098034757138677</v>
      </c>
      <c r="Z224" s="259">
        <f>Z188*ROUNDDOWN(Z168,0)*'Project Information'!Z120</f>
        <v>94.584647750382899</v>
      </c>
      <c r="AA224" s="259">
        <f>AA188*ROUNDDOWN(AA168,0)*'Project Information'!AA120</f>
        <v>96.094999356342726</v>
      </c>
      <c r="AB224" s="259">
        <f>AB188*ROUNDDOWN(AB168,0)*'Project Information'!AB120</f>
        <v>97.629468639197071</v>
      </c>
      <c r="AC224" s="259">
        <f>AC188*ROUNDDOWN(AC168,0)*'Project Information'!AC120</f>
        <v>99.188440716117626</v>
      </c>
      <c r="AD224" s="259">
        <f>AD188*ROUNDDOWN(AD168,0)*'Project Information'!AD120</f>
        <v>100.77230685392466</v>
      </c>
      <c r="AE224" s="259">
        <f>AE188*ROUNDDOWN(AE168,0)*'Project Information'!AE120</f>
        <v>102.38146456728607</v>
      </c>
    </row>
    <row r="225" spans="1:31">
      <c r="A225" s="99" t="s">
        <v>185</v>
      </c>
      <c r="B225" s="28"/>
      <c r="C225" s="239">
        <f>SUM(C217:C224)</f>
        <v>20622</v>
      </c>
      <c r="F225" s="83" t="s">
        <v>215</v>
      </c>
      <c r="G225" s="260">
        <f>SUM(G217:G224)</f>
        <v>0</v>
      </c>
      <c r="H225" s="260">
        <f t="shared" ref="H225:AE225" si="64">SUM(H217:H224)</f>
        <v>0</v>
      </c>
      <c r="I225" s="260">
        <f t="shared" si="64"/>
        <v>0</v>
      </c>
      <c r="J225" s="260">
        <f t="shared" si="64"/>
        <v>0</v>
      </c>
      <c r="K225" s="260">
        <f t="shared" si="64"/>
        <v>0</v>
      </c>
      <c r="L225" s="260">
        <f t="shared" si="64"/>
        <v>0</v>
      </c>
      <c r="M225" s="260">
        <f t="shared" si="64"/>
        <v>0</v>
      </c>
      <c r="N225" s="260">
        <f t="shared" si="64"/>
        <v>0</v>
      </c>
      <c r="O225" s="260">
        <f t="shared" si="64"/>
        <v>0</v>
      </c>
      <c r="P225" s="260">
        <f t="shared" si="64"/>
        <v>0</v>
      </c>
      <c r="Q225" s="260">
        <f t="shared" si="64"/>
        <v>0</v>
      </c>
      <c r="R225" s="260">
        <f t="shared" si="64"/>
        <v>1326.0707704392767</v>
      </c>
      <c r="S225" s="260">
        <f t="shared" si="64"/>
        <v>1347.245804288691</v>
      </c>
      <c r="T225" s="260">
        <f t="shared" si="64"/>
        <v>1368.7589664405461</v>
      </c>
      <c r="U225" s="260">
        <f t="shared" si="64"/>
        <v>1390.6156562131946</v>
      </c>
      <c r="V225" s="260">
        <f t="shared" si="64"/>
        <v>1412.8213591426741</v>
      </c>
      <c r="W225" s="260">
        <f t="shared" si="64"/>
        <v>1435.3816483594494</v>
      </c>
      <c r="X225" s="260">
        <f t="shared" si="64"/>
        <v>1458.3021859871449</v>
      </c>
      <c r="Y225" s="260">
        <f t="shared" si="64"/>
        <v>1481.5887245636072</v>
      </c>
      <c r="Z225" s="260">
        <f t="shared" si="64"/>
        <v>1505.247108484665</v>
      </c>
      <c r="AA225" s="260">
        <f t="shared" si="64"/>
        <v>1529.28327547094</v>
      </c>
      <c r="AB225" s="260">
        <f t="shared" si="64"/>
        <v>1553.703258058079</v>
      </c>
      <c r="AC225" s="260">
        <f t="shared" si="64"/>
        <v>1578.5131851107865</v>
      </c>
      <c r="AD225" s="260">
        <f t="shared" si="64"/>
        <v>1603.7192833610297</v>
      </c>
      <c r="AE225" s="260">
        <f t="shared" si="64"/>
        <v>1629.3278789708099</v>
      </c>
    </row>
    <row r="226" spans="1:31">
      <c r="A226" s="97" t="str">
        <f>A208</f>
        <v>Kay County Bridge Reconstructions</v>
      </c>
      <c r="B226" s="89"/>
      <c r="F226" s="83"/>
      <c r="G226" s="261"/>
      <c r="H226" s="261"/>
      <c r="I226" s="261"/>
      <c r="J226" s="261"/>
      <c r="K226" s="261"/>
      <c r="L226" s="261"/>
      <c r="M226" s="261"/>
      <c r="N226" s="261"/>
      <c r="O226" s="261"/>
      <c r="P226" s="261"/>
      <c r="Q226" s="261"/>
      <c r="R226" s="261"/>
      <c r="S226" s="261"/>
      <c r="T226" s="261"/>
      <c r="U226" s="261"/>
      <c r="V226" s="261"/>
      <c r="W226" s="261"/>
      <c r="X226" s="261"/>
      <c r="Y226" s="261"/>
      <c r="Z226" s="261"/>
      <c r="AA226" s="261"/>
      <c r="AB226" s="261"/>
      <c r="AC226" s="261"/>
      <c r="AD226" s="261"/>
      <c r="AE226" s="261"/>
    </row>
    <row r="227" spans="1:31">
      <c r="A227" s="98">
        <f>'Project Information'!$A$26</f>
        <v>14408</v>
      </c>
      <c r="B227" s="28" t="str">
        <f>'Project Information'!$B$26</f>
        <v>I-35 SB over US 60</v>
      </c>
      <c r="C227" s="224">
        <f>ROUND(SUM(G227:AE227),0)</f>
        <v>2435968</v>
      </c>
      <c r="D227" s="28"/>
      <c r="E227" s="39"/>
      <c r="F227" s="83" t="s">
        <v>215</v>
      </c>
      <c r="G227" s="259">
        <f>G191*ROUNDDOWN(G171,0)*'Project Information'!G123</f>
        <v>0</v>
      </c>
      <c r="H227" s="259">
        <f>H191*ROUNDDOWN(H171,0)*'Project Information'!H123</f>
        <v>0</v>
      </c>
      <c r="I227" s="259">
        <f>I191*ROUNDDOWN(I171,0)*'Project Information'!I123</f>
        <v>0</v>
      </c>
      <c r="J227" s="259">
        <f>J191*ROUNDDOWN(J171,0)*'Project Information'!J123</f>
        <v>0</v>
      </c>
      <c r="K227" s="259">
        <f>K191*ROUNDDOWN(K171,0)*'Project Information'!K123</f>
        <v>0</v>
      </c>
      <c r="L227" s="259">
        <f>L191*ROUNDDOWN(L171,0)*'Project Information'!L123</f>
        <v>0</v>
      </c>
      <c r="M227" s="259">
        <f>M191*ROUNDDOWN(M171,0)*'Project Information'!M123</f>
        <v>0</v>
      </c>
      <c r="N227" s="259">
        <f>N191*ROUNDDOWN(N171,0)*'Project Information'!N123</f>
        <v>0</v>
      </c>
      <c r="O227" s="259">
        <f>O191*ROUNDDOWN(O171,0)*'Project Information'!O123</f>
        <v>0</v>
      </c>
      <c r="P227" s="259">
        <f>P191*ROUNDDOWN(P171,0)*'Project Information'!P123</f>
        <v>0</v>
      </c>
      <c r="Q227" s="259">
        <f>Q191*ROUNDDOWN(Q171,0)*'Project Information'!Q123</f>
        <v>0</v>
      </c>
      <c r="R227" s="259">
        <f>R191*ROUNDDOWN(R171,0)*'Project Information'!R123</f>
        <v>156652.52548456803</v>
      </c>
      <c r="S227" s="259">
        <f>S191*ROUNDDOWN(S171,0)*'Project Information'!S123</f>
        <v>159153.99267898721</v>
      </c>
      <c r="T227" s="259">
        <f>T191*ROUNDDOWN(T171,0)*'Project Information'!T123</f>
        <v>161695.40393498732</v>
      </c>
      <c r="U227" s="259">
        <f>U191*ROUNDDOWN(U171,0)*'Project Information'!U123</f>
        <v>164277.39708945819</v>
      </c>
      <c r="V227" s="259">
        <f>V191*ROUNDDOWN(V171,0)*'Project Information'!V123</f>
        <v>166900.62016443082</v>
      </c>
      <c r="W227" s="259">
        <f>W191*ROUNDDOWN(W171,0)*'Project Information'!W123</f>
        <v>169565.73152971594</v>
      </c>
      <c r="X227" s="259">
        <f>X191*ROUNDDOWN(X171,0)*'Project Information'!X123</f>
        <v>172273.40006814024</v>
      </c>
      <c r="Y227" s="259">
        <f>Y191*ROUNDDOWN(Y171,0)*'Project Information'!Y123</f>
        <v>175024.30534342071</v>
      </c>
      <c r="Z227" s="259">
        <f>Z191*ROUNDDOWN(Z171,0)*'Project Information'!Z123</f>
        <v>177819.13777071986</v>
      </c>
      <c r="AA227" s="259">
        <f>AA191*ROUNDDOWN(AA171,0)*'Project Information'!AA123</f>
        <v>180658.59878992432</v>
      </c>
      <c r="AB227" s="259">
        <f>AB191*ROUNDDOWN(AB171,0)*'Project Information'!AB123</f>
        <v>183543.40104169049</v>
      </c>
      <c r="AC227" s="259">
        <f>AC191*ROUNDDOWN(AC171,0)*'Project Information'!AC123</f>
        <v>186474.26854630117</v>
      </c>
      <c r="AD227" s="259">
        <f>AD191*ROUNDDOWN(AD171,0)*'Project Information'!AD123</f>
        <v>189451.93688537835</v>
      </c>
      <c r="AE227" s="259">
        <f>AE191*ROUNDDOWN(AE171,0)*'Project Information'!AE123</f>
        <v>192477.15338649781</v>
      </c>
    </row>
    <row r="228" spans="1:31">
      <c r="A228" s="98">
        <f>'Project Information'!$A$27</f>
        <v>14409</v>
      </c>
      <c r="B228" s="28" t="str">
        <f>'Project Information'!$B$27</f>
        <v>I-35 NB over US 60</v>
      </c>
      <c r="C228" s="224">
        <f>ROUND(SUM(G228:AE228),0)</f>
        <v>2435968</v>
      </c>
      <c r="D228" s="28"/>
      <c r="E228" s="39"/>
      <c r="F228" s="83" t="s">
        <v>215</v>
      </c>
      <c r="G228" s="259">
        <f>G192*ROUNDDOWN(G172,0)*'Project Information'!G124</f>
        <v>0</v>
      </c>
      <c r="H228" s="259">
        <f>H192*ROUNDDOWN(H172,0)*'Project Information'!H124</f>
        <v>0</v>
      </c>
      <c r="I228" s="259">
        <f>I192*ROUNDDOWN(I172,0)*'Project Information'!I124</f>
        <v>0</v>
      </c>
      <c r="J228" s="259">
        <f>J192*ROUNDDOWN(J172,0)*'Project Information'!J124</f>
        <v>0</v>
      </c>
      <c r="K228" s="259">
        <f>K192*ROUNDDOWN(K172,0)*'Project Information'!K124</f>
        <v>0</v>
      </c>
      <c r="L228" s="259">
        <f>L192*ROUNDDOWN(L172,0)*'Project Information'!L124</f>
        <v>0</v>
      </c>
      <c r="M228" s="259">
        <f>M192*ROUNDDOWN(M172,0)*'Project Information'!M124</f>
        <v>0</v>
      </c>
      <c r="N228" s="259">
        <f>N192*ROUNDDOWN(N172,0)*'Project Information'!N124</f>
        <v>0</v>
      </c>
      <c r="O228" s="259">
        <f>O192*ROUNDDOWN(O172,0)*'Project Information'!O124</f>
        <v>0</v>
      </c>
      <c r="P228" s="259">
        <f>P192*ROUNDDOWN(P172,0)*'Project Information'!P124</f>
        <v>0</v>
      </c>
      <c r="Q228" s="259">
        <f>Q192*ROUNDDOWN(Q172,0)*'Project Information'!Q124</f>
        <v>0</v>
      </c>
      <c r="R228" s="259">
        <f>R192*ROUNDDOWN(R172,0)*'Project Information'!R124</f>
        <v>156652.52548456803</v>
      </c>
      <c r="S228" s="259">
        <f>S192*ROUNDDOWN(S172,0)*'Project Information'!S124</f>
        <v>159153.99267898721</v>
      </c>
      <c r="T228" s="259">
        <f>T192*ROUNDDOWN(T172,0)*'Project Information'!T124</f>
        <v>161695.40393498732</v>
      </c>
      <c r="U228" s="259">
        <f>U192*ROUNDDOWN(U172,0)*'Project Information'!U124</f>
        <v>164277.39708945819</v>
      </c>
      <c r="V228" s="259">
        <f>V192*ROUNDDOWN(V172,0)*'Project Information'!V124</f>
        <v>166900.62016443082</v>
      </c>
      <c r="W228" s="259">
        <f>W192*ROUNDDOWN(W172,0)*'Project Information'!W124</f>
        <v>169565.73152971594</v>
      </c>
      <c r="X228" s="259">
        <f>X192*ROUNDDOWN(X172,0)*'Project Information'!X124</f>
        <v>172273.40006814024</v>
      </c>
      <c r="Y228" s="259">
        <f>Y192*ROUNDDOWN(Y172,0)*'Project Information'!Y124</f>
        <v>175024.30534342071</v>
      </c>
      <c r="Z228" s="259">
        <f>Z192*ROUNDDOWN(Z172,0)*'Project Information'!Z124</f>
        <v>177819.13777071986</v>
      </c>
      <c r="AA228" s="259">
        <f>AA192*ROUNDDOWN(AA172,0)*'Project Information'!AA124</f>
        <v>180658.59878992432</v>
      </c>
      <c r="AB228" s="259">
        <f>AB192*ROUNDDOWN(AB172,0)*'Project Information'!AB124</f>
        <v>183543.40104169049</v>
      </c>
      <c r="AC228" s="259">
        <f>AC192*ROUNDDOWN(AC172,0)*'Project Information'!AC124</f>
        <v>186474.26854630117</v>
      </c>
      <c r="AD228" s="259">
        <f>AD192*ROUNDDOWN(AD172,0)*'Project Information'!AD124</f>
        <v>189451.93688537835</v>
      </c>
      <c r="AE228" s="259">
        <f>AE192*ROUNDDOWN(AE172,0)*'Project Information'!AE124</f>
        <v>192477.15338649781</v>
      </c>
    </row>
    <row r="229" spans="1:31">
      <c r="A229" s="99" t="s">
        <v>185</v>
      </c>
      <c r="B229" s="28"/>
      <c r="C229" s="239">
        <f>SUM(C227:C228)</f>
        <v>4871936</v>
      </c>
      <c r="F229" s="83" t="s">
        <v>215</v>
      </c>
      <c r="G229" s="260">
        <f>SUM(G227:G228)</f>
        <v>0</v>
      </c>
      <c r="H229" s="260">
        <f t="shared" ref="H229:AE229" si="65">SUM(H227:H228)</f>
        <v>0</v>
      </c>
      <c r="I229" s="260">
        <f t="shared" si="65"/>
        <v>0</v>
      </c>
      <c r="J229" s="260">
        <f t="shared" si="65"/>
        <v>0</v>
      </c>
      <c r="K229" s="260">
        <f t="shared" si="65"/>
        <v>0</v>
      </c>
      <c r="L229" s="260">
        <f t="shared" si="65"/>
        <v>0</v>
      </c>
      <c r="M229" s="260">
        <f t="shared" si="65"/>
        <v>0</v>
      </c>
      <c r="N229" s="260">
        <f t="shared" si="65"/>
        <v>0</v>
      </c>
      <c r="O229" s="260">
        <f t="shared" si="65"/>
        <v>0</v>
      </c>
      <c r="P229" s="260">
        <f t="shared" si="65"/>
        <v>0</v>
      </c>
      <c r="Q229" s="260">
        <f t="shared" si="65"/>
        <v>0</v>
      </c>
      <c r="R229" s="260">
        <f t="shared" si="65"/>
        <v>313305.05096913606</v>
      </c>
      <c r="S229" s="260">
        <f t="shared" si="65"/>
        <v>318307.98535797442</v>
      </c>
      <c r="T229" s="260">
        <f t="shared" si="65"/>
        <v>323390.80786997464</v>
      </c>
      <c r="U229" s="260">
        <f t="shared" si="65"/>
        <v>328554.79417891637</v>
      </c>
      <c r="V229" s="260">
        <f t="shared" si="65"/>
        <v>333801.24032886163</v>
      </c>
      <c r="W229" s="260">
        <f t="shared" si="65"/>
        <v>339131.46305943187</v>
      </c>
      <c r="X229" s="260">
        <f t="shared" si="65"/>
        <v>344546.80013628048</v>
      </c>
      <c r="Y229" s="260">
        <f t="shared" si="65"/>
        <v>350048.61068684142</v>
      </c>
      <c r="Z229" s="260">
        <f t="shared" si="65"/>
        <v>355638.27554143971</v>
      </c>
      <c r="AA229" s="260">
        <f t="shared" si="65"/>
        <v>361317.19757984864</v>
      </c>
      <c r="AB229" s="260">
        <f t="shared" si="65"/>
        <v>367086.80208338099</v>
      </c>
      <c r="AC229" s="260">
        <f t="shared" si="65"/>
        <v>372948.53709260235</v>
      </c>
      <c r="AD229" s="260">
        <f t="shared" si="65"/>
        <v>378903.87377075671</v>
      </c>
      <c r="AE229" s="260">
        <f t="shared" si="65"/>
        <v>384954.30677299562</v>
      </c>
    </row>
    <row r="230" spans="1:31">
      <c r="A230" s="100" t="s">
        <v>0</v>
      </c>
      <c r="C230" s="240">
        <f>SUM(C225,C229)</f>
        <v>4892558</v>
      </c>
      <c r="F230" s="83" t="s">
        <v>215</v>
      </c>
      <c r="G230" s="262">
        <f>SUM(G225,G229)</f>
        <v>0</v>
      </c>
      <c r="H230" s="262">
        <f t="shared" ref="H230:AE230" si="66">SUM(H225,H229)</f>
        <v>0</v>
      </c>
      <c r="I230" s="262">
        <f t="shared" si="66"/>
        <v>0</v>
      </c>
      <c r="J230" s="262">
        <f t="shared" si="66"/>
        <v>0</v>
      </c>
      <c r="K230" s="262">
        <f t="shared" si="66"/>
        <v>0</v>
      </c>
      <c r="L230" s="262">
        <f t="shared" si="66"/>
        <v>0</v>
      </c>
      <c r="M230" s="262">
        <f t="shared" si="66"/>
        <v>0</v>
      </c>
      <c r="N230" s="262">
        <f t="shared" si="66"/>
        <v>0</v>
      </c>
      <c r="O230" s="262">
        <f t="shared" si="66"/>
        <v>0</v>
      </c>
      <c r="P230" s="262">
        <f t="shared" si="66"/>
        <v>0</v>
      </c>
      <c r="Q230" s="262">
        <f t="shared" si="66"/>
        <v>0</v>
      </c>
      <c r="R230" s="262">
        <f t="shared" si="66"/>
        <v>314631.12173957535</v>
      </c>
      <c r="S230" s="262">
        <f t="shared" si="66"/>
        <v>319655.23116226314</v>
      </c>
      <c r="T230" s="262">
        <f t="shared" si="66"/>
        <v>324759.56683641521</v>
      </c>
      <c r="U230" s="262">
        <f t="shared" si="66"/>
        <v>329945.40983512957</v>
      </c>
      <c r="V230" s="262">
        <f t="shared" si="66"/>
        <v>335214.06168800429</v>
      </c>
      <c r="W230" s="262">
        <f t="shared" si="66"/>
        <v>340566.84470779134</v>
      </c>
      <c r="X230" s="262">
        <f t="shared" si="66"/>
        <v>346005.1023222676</v>
      </c>
      <c r="Y230" s="262">
        <f t="shared" si="66"/>
        <v>351530.19941140502</v>
      </c>
      <c r="Z230" s="262">
        <f t="shared" si="66"/>
        <v>357143.52264992439</v>
      </c>
      <c r="AA230" s="262">
        <f t="shared" si="66"/>
        <v>362846.48085531959</v>
      </c>
      <c r="AB230" s="262">
        <f t="shared" si="66"/>
        <v>368640.50534143904</v>
      </c>
      <c r="AC230" s="262">
        <f t="shared" si="66"/>
        <v>374527.0502777131</v>
      </c>
      <c r="AD230" s="262">
        <f t="shared" si="66"/>
        <v>380507.59305411775</v>
      </c>
      <c r="AE230" s="262">
        <f t="shared" si="66"/>
        <v>386583.63465196645</v>
      </c>
    </row>
    <row r="231" spans="1:31">
      <c r="G231" s="26"/>
      <c r="H231" s="54"/>
      <c r="I231" s="54"/>
      <c r="J231" s="54"/>
      <c r="K231" s="54"/>
      <c r="L231" s="54"/>
      <c r="M231" s="54"/>
      <c r="N231" s="54"/>
      <c r="O231" s="54"/>
      <c r="P231" s="54"/>
      <c r="Q231" s="54"/>
      <c r="R231" s="54"/>
      <c r="S231" s="54"/>
      <c r="T231" s="54"/>
      <c r="U231" s="54"/>
      <c r="V231" s="54"/>
      <c r="W231" s="54"/>
      <c r="X231" s="54"/>
      <c r="Y231" s="54"/>
      <c r="Z231" s="54"/>
      <c r="AA231" s="54"/>
      <c r="AB231" s="54"/>
      <c r="AC231" s="54"/>
      <c r="AD231" s="54"/>
      <c r="AE231" s="54"/>
    </row>
    <row r="232" spans="1:31">
      <c r="A232" s="91" t="s">
        <v>242</v>
      </c>
      <c r="B232" s="91"/>
      <c r="C232" s="91"/>
      <c r="D232" s="91"/>
      <c r="E232" s="91"/>
      <c r="G232" s="26"/>
      <c r="H232" s="54"/>
      <c r="I232" s="54"/>
      <c r="J232" s="54"/>
      <c r="K232" s="54"/>
      <c r="L232" s="54"/>
      <c r="M232" s="54"/>
      <c r="N232" s="54"/>
      <c r="O232" s="54"/>
      <c r="P232" s="54"/>
      <c r="Q232" s="54"/>
      <c r="R232" s="54"/>
      <c r="S232" s="54"/>
      <c r="T232" s="54"/>
      <c r="U232" s="54"/>
      <c r="V232" s="54"/>
      <c r="W232" s="54"/>
      <c r="X232" s="54"/>
      <c r="Y232" s="54"/>
      <c r="Z232" s="54"/>
      <c r="AA232" s="54"/>
      <c r="AB232" s="54"/>
      <c r="AC232" s="54"/>
      <c r="AD232" s="54"/>
      <c r="AE232" s="54"/>
    </row>
    <row r="233" spans="1:31">
      <c r="A233" s="29"/>
      <c r="B233" s="4"/>
      <c r="C233" s="253" t="s">
        <v>0</v>
      </c>
      <c r="D233" s="4"/>
      <c r="G233" s="26"/>
      <c r="H233" s="54"/>
      <c r="I233" s="54"/>
      <c r="J233" s="54"/>
      <c r="K233" s="54"/>
      <c r="L233" s="54"/>
      <c r="M233" s="54"/>
      <c r="N233" s="54"/>
      <c r="O233" s="54"/>
      <c r="P233" s="54"/>
      <c r="Q233" s="54"/>
      <c r="R233" s="54"/>
      <c r="S233" s="54"/>
      <c r="T233" s="54"/>
      <c r="U233" s="54"/>
      <c r="V233" s="54"/>
      <c r="W233" s="54"/>
      <c r="X233" s="54"/>
      <c r="Y233" s="54"/>
      <c r="Z233" s="54"/>
      <c r="AA233" s="54"/>
      <c r="AB233" s="54"/>
      <c r="AC233" s="54"/>
      <c r="AD233" s="54"/>
      <c r="AE233" s="54"/>
    </row>
    <row r="234" spans="1:31">
      <c r="A234" s="97" t="str">
        <f>A216</f>
        <v>Kay County Bridge Raises</v>
      </c>
      <c r="B234" s="89"/>
      <c r="C234" s="38" t="s">
        <v>241</v>
      </c>
      <c r="G234" s="26"/>
      <c r="H234" s="54"/>
      <c r="I234" s="54"/>
      <c r="J234" s="54"/>
      <c r="K234" s="54"/>
      <c r="L234" s="54"/>
      <c r="M234" s="54"/>
      <c r="N234" s="54"/>
      <c r="O234" s="54"/>
      <c r="P234" s="54"/>
      <c r="Q234" s="54"/>
      <c r="R234" s="54"/>
      <c r="S234" s="54"/>
      <c r="T234" s="54"/>
      <c r="U234" s="54"/>
      <c r="V234" s="54"/>
      <c r="W234" s="54"/>
      <c r="X234" s="54"/>
      <c r="Y234" s="54"/>
      <c r="Z234" s="54"/>
      <c r="AA234" s="54"/>
      <c r="AB234" s="54"/>
      <c r="AC234" s="54"/>
      <c r="AD234" s="54"/>
      <c r="AE234" s="54"/>
    </row>
    <row r="235" spans="1:31">
      <c r="A235" s="98">
        <f>A217</f>
        <v>14155</v>
      </c>
      <c r="B235" s="28" t="str">
        <f>B217</f>
        <v>Indian Road over I-35</v>
      </c>
      <c r="C235" s="263">
        <f>ROUND(SUM(G235:AE235),2)</f>
        <v>0.22</v>
      </c>
      <c r="D235" s="28"/>
      <c r="E235" s="39"/>
      <c r="F235" s="83" t="s">
        <v>241</v>
      </c>
      <c r="G235" s="259">
        <f t="shared" ref="G235:V242" si="67">((G199+G140)/100000000)*$D$22+((G217+G122)/100000000)*$D$13</f>
        <v>0</v>
      </c>
      <c r="H235" s="259">
        <f t="shared" ref="H235:AE242" si="68">((H199+H140)/100000000)*$D$22+((H217+H122)/100000000)*$D$13</f>
        <v>0</v>
      </c>
      <c r="I235" s="259">
        <f t="shared" si="68"/>
        <v>0</v>
      </c>
      <c r="J235" s="259">
        <f t="shared" si="68"/>
        <v>0</v>
      </c>
      <c r="K235" s="259">
        <f t="shared" si="68"/>
        <v>0</v>
      </c>
      <c r="L235" s="259">
        <f t="shared" si="68"/>
        <v>0</v>
      </c>
      <c r="M235" s="259">
        <f t="shared" si="68"/>
        <v>1.0788845413374745E-5</v>
      </c>
      <c r="N235" s="259">
        <f t="shared" si="68"/>
        <v>1.0961124428882066E-5</v>
      </c>
      <c r="O235" s="259">
        <f t="shared" si="68"/>
        <v>1.1136154439333422E-5</v>
      </c>
      <c r="P235" s="259">
        <f t="shared" si="68"/>
        <v>1.131397937331269E-5</v>
      </c>
      <c r="Q235" s="259">
        <f t="shared" si="68"/>
        <v>1.149464386086648E-5</v>
      </c>
      <c r="R235" s="259">
        <f t="shared" si="68"/>
        <v>0.21414886862478366</v>
      </c>
      <c r="S235" s="259">
        <f t="shared" si="68"/>
        <v>2.1356412464850437E-4</v>
      </c>
      <c r="T235" s="259">
        <f t="shared" si="68"/>
        <v>2.1697437066950275E-4</v>
      </c>
      <c r="U235" s="259">
        <f t="shared" si="68"/>
        <v>2.2043907236250529E-4</v>
      </c>
      <c r="V235" s="259">
        <f t="shared" si="68"/>
        <v>2.2395909928947188E-4</v>
      </c>
      <c r="W235" s="259">
        <f t="shared" si="68"/>
        <v>2.2753533489774797E-4</v>
      </c>
      <c r="X235" s="259">
        <f t="shared" si="68"/>
        <v>2.3116867674178977E-4</v>
      </c>
      <c r="Y235" s="259">
        <f t="shared" si="68"/>
        <v>2.3486003670843039E-4</v>
      </c>
      <c r="Z235" s="259">
        <f t="shared" si="68"/>
        <v>2.3861034124574278E-4</v>
      </c>
      <c r="AA235" s="259">
        <f t="shared" si="68"/>
        <v>2.4242053159555748E-4</v>
      </c>
      <c r="AB235" s="259">
        <f t="shared" si="68"/>
        <v>2.4629156402969268E-4</v>
      </c>
      <c r="AC235" s="259">
        <f t="shared" si="68"/>
        <v>2.5022441008995717E-4</v>
      </c>
      <c r="AD235" s="259">
        <f t="shared" si="68"/>
        <v>2.542200568319855E-4</v>
      </c>
      <c r="AE235" s="259">
        <f t="shared" si="68"/>
        <v>2.5827950707296639E-4</v>
      </c>
    </row>
    <row r="236" spans="1:31">
      <c r="A236" s="98">
        <f t="shared" ref="A236:B236" si="69">A218</f>
        <v>14429</v>
      </c>
      <c r="B236" s="28" t="str">
        <f t="shared" si="69"/>
        <v>North Avenue over I-35</v>
      </c>
      <c r="C236" s="263">
        <f t="shared" ref="C236:C242" si="70">ROUND(SUM(G236:AE236),2)</f>
        <v>0.39</v>
      </c>
      <c r="D236" s="28"/>
      <c r="E236" s="39"/>
      <c r="F236" s="83" t="s">
        <v>241</v>
      </c>
      <c r="G236" s="259">
        <f t="shared" si="67"/>
        <v>0</v>
      </c>
      <c r="H236" s="259">
        <f t="shared" si="67"/>
        <v>0</v>
      </c>
      <c r="I236" s="259">
        <f t="shared" si="67"/>
        <v>0</v>
      </c>
      <c r="J236" s="259">
        <f t="shared" si="67"/>
        <v>0</v>
      </c>
      <c r="K236" s="259">
        <f t="shared" si="67"/>
        <v>0</v>
      </c>
      <c r="L236" s="259">
        <f t="shared" si="67"/>
        <v>0</v>
      </c>
      <c r="M236" s="259">
        <f t="shared" si="67"/>
        <v>3.7760958946811613E-6</v>
      </c>
      <c r="N236" s="259">
        <f t="shared" si="67"/>
        <v>3.8363935501087225E-6</v>
      </c>
      <c r="O236" s="259">
        <f t="shared" si="67"/>
        <v>3.8976540537666979E-6</v>
      </c>
      <c r="P236" s="259">
        <f t="shared" si="67"/>
        <v>3.959892780659441E-6</v>
      </c>
      <c r="Q236" s="259">
        <f t="shared" si="67"/>
        <v>4.0231253513032681E-6</v>
      </c>
      <c r="R236" s="259">
        <f t="shared" si="67"/>
        <v>0.3862860209614023</v>
      </c>
      <c r="S236" s="259">
        <f t="shared" si="67"/>
        <v>1.1034146440172723E-4</v>
      </c>
      <c r="T236" s="259">
        <f t="shared" si="67"/>
        <v>1.1210342484590973E-4</v>
      </c>
      <c r="U236" s="259">
        <f t="shared" si="67"/>
        <v>1.1389352072062772E-4</v>
      </c>
      <c r="V236" s="259">
        <f t="shared" si="67"/>
        <v>1.157122012995605E-4</v>
      </c>
      <c r="W236" s="259">
        <f t="shared" si="68"/>
        <v>1.1755992303050311E-4</v>
      </c>
      <c r="X236" s="259">
        <f t="shared" si="68"/>
        <v>1.194371496499247E-4</v>
      </c>
      <c r="Y236" s="259">
        <f t="shared" si="68"/>
        <v>1.2134435229935567E-4</v>
      </c>
      <c r="Z236" s="259">
        <f t="shared" si="68"/>
        <v>1.2328200964363377E-4</v>
      </c>
      <c r="AA236" s="259">
        <f t="shared" si="68"/>
        <v>1.2525060799103803E-4</v>
      </c>
      <c r="AB236" s="259">
        <f t="shared" si="68"/>
        <v>1.272506414153412E-4</v>
      </c>
      <c r="AC236" s="259">
        <f t="shared" si="68"/>
        <v>1.2928261187981121E-4</v>
      </c>
      <c r="AD236" s="259">
        <f t="shared" si="68"/>
        <v>1.3134702936319252E-4</v>
      </c>
      <c r="AE236" s="259">
        <f t="shared" si="68"/>
        <v>1.334444119876993E-4</v>
      </c>
    </row>
    <row r="237" spans="1:31">
      <c r="A237" s="98">
        <f t="shared" ref="A237:B237" si="71">A219</f>
        <v>14435</v>
      </c>
      <c r="B237" s="28" t="str">
        <f t="shared" si="71"/>
        <v>Highland Avenue over I-35</v>
      </c>
      <c r="C237" s="263">
        <f t="shared" si="70"/>
        <v>0.39</v>
      </c>
      <c r="D237" s="28"/>
      <c r="E237" s="39"/>
      <c r="F237" s="83" t="s">
        <v>241</v>
      </c>
      <c r="G237" s="259">
        <f t="shared" si="67"/>
        <v>0</v>
      </c>
      <c r="H237" s="259">
        <f t="shared" si="68"/>
        <v>0</v>
      </c>
      <c r="I237" s="259">
        <f t="shared" si="68"/>
        <v>0</v>
      </c>
      <c r="J237" s="259">
        <f t="shared" si="68"/>
        <v>0</v>
      </c>
      <c r="K237" s="259">
        <f t="shared" si="68"/>
        <v>0</v>
      </c>
      <c r="L237" s="259">
        <f t="shared" si="68"/>
        <v>0</v>
      </c>
      <c r="M237" s="259">
        <f t="shared" si="68"/>
        <v>1.0788845413374745E-5</v>
      </c>
      <c r="N237" s="259">
        <f t="shared" si="68"/>
        <v>1.0961124428882066E-5</v>
      </c>
      <c r="O237" s="259">
        <f t="shared" si="68"/>
        <v>1.1136154439333422E-5</v>
      </c>
      <c r="P237" s="259">
        <f t="shared" si="68"/>
        <v>1.1313979373312686E-5</v>
      </c>
      <c r="Q237" s="259">
        <f t="shared" si="68"/>
        <v>1.1494643860866479E-5</v>
      </c>
      <c r="R237" s="259">
        <f t="shared" si="68"/>
        <v>0.39043119565361051</v>
      </c>
      <c r="S237" s="259">
        <f t="shared" si="68"/>
        <v>2.3729347183167149E-4</v>
      </c>
      <c r="T237" s="259">
        <f t="shared" si="68"/>
        <v>2.4108263407722523E-4</v>
      </c>
      <c r="U237" s="259">
        <f t="shared" si="68"/>
        <v>2.449323026250059E-4</v>
      </c>
      <c r="V237" s="259">
        <f t="shared" si="68"/>
        <v>2.4884344365496878E-4</v>
      </c>
      <c r="W237" s="259">
        <f t="shared" si="68"/>
        <v>2.5281703877527554E-4</v>
      </c>
      <c r="X237" s="259">
        <f t="shared" si="68"/>
        <v>2.5685408526865525E-4</v>
      </c>
      <c r="Y237" s="259">
        <f t="shared" si="68"/>
        <v>2.6095559634270037E-4</v>
      </c>
      <c r="Z237" s="259">
        <f t="shared" si="68"/>
        <v>2.6512260138415863E-4</v>
      </c>
      <c r="AA237" s="259">
        <f t="shared" si="68"/>
        <v>2.6935614621728611E-4</v>
      </c>
      <c r="AB237" s="259">
        <f t="shared" si="68"/>
        <v>2.7365729336632517E-4</v>
      </c>
      <c r="AC237" s="259">
        <f t="shared" si="68"/>
        <v>2.7802712232217466E-4</v>
      </c>
      <c r="AD237" s="259">
        <f t="shared" si="68"/>
        <v>2.8246672981331719E-4</v>
      </c>
      <c r="AE237" s="259">
        <f t="shared" si="68"/>
        <v>2.8697723008107371E-4</v>
      </c>
    </row>
    <row r="238" spans="1:31">
      <c r="A238" s="98">
        <f t="shared" ref="A238:B238" si="72">A220</f>
        <v>14437</v>
      </c>
      <c r="B238" s="28" t="str">
        <f t="shared" si="72"/>
        <v>Hartford Avenue over I-35</v>
      </c>
      <c r="C238" s="263">
        <f t="shared" si="70"/>
        <v>0.39</v>
      </c>
      <c r="D238" s="28"/>
      <c r="E238" s="39"/>
      <c r="F238" s="83" t="s">
        <v>241</v>
      </c>
      <c r="G238" s="259">
        <f t="shared" si="67"/>
        <v>0</v>
      </c>
      <c r="H238" s="259">
        <f t="shared" si="68"/>
        <v>0</v>
      </c>
      <c r="I238" s="259">
        <f t="shared" si="68"/>
        <v>0</v>
      </c>
      <c r="J238" s="259">
        <f t="shared" si="68"/>
        <v>0</v>
      </c>
      <c r="K238" s="259">
        <f t="shared" si="68"/>
        <v>0</v>
      </c>
      <c r="L238" s="259">
        <f t="shared" si="68"/>
        <v>0</v>
      </c>
      <c r="M238" s="259">
        <f t="shared" si="68"/>
        <v>5.3944227066873727E-6</v>
      </c>
      <c r="N238" s="259">
        <f t="shared" si="68"/>
        <v>5.4805622144410331E-6</v>
      </c>
      <c r="O238" s="259">
        <f t="shared" si="68"/>
        <v>5.5680772196667112E-6</v>
      </c>
      <c r="P238" s="259">
        <f t="shared" si="68"/>
        <v>5.6569896866563449E-6</v>
      </c>
      <c r="Q238" s="259">
        <f t="shared" si="68"/>
        <v>5.7473219304332401E-6</v>
      </c>
      <c r="R238" s="259">
        <f t="shared" si="68"/>
        <v>0.39041951746036579</v>
      </c>
      <c r="S238" s="259">
        <f t="shared" si="68"/>
        <v>2.2542879824008792E-4</v>
      </c>
      <c r="T238" s="259">
        <f t="shared" si="68"/>
        <v>2.2902850237336398E-4</v>
      </c>
      <c r="U238" s="259">
        <f t="shared" si="68"/>
        <v>2.3268568749375558E-4</v>
      </c>
      <c r="V238" s="259">
        <f t="shared" si="68"/>
        <v>2.3640127147222034E-4</v>
      </c>
      <c r="W238" s="259">
        <f t="shared" si="68"/>
        <v>2.4017618683651174E-4</v>
      </c>
      <c r="X238" s="259">
        <f t="shared" si="68"/>
        <v>2.4401138100522252E-4</v>
      </c>
      <c r="Y238" s="259">
        <f t="shared" si="68"/>
        <v>2.4790781652556538E-4</v>
      </c>
      <c r="Z238" s="259">
        <f t="shared" si="68"/>
        <v>2.5186647131495067E-4</v>
      </c>
      <c r="AA238" s="259">
        <f t="shared" si="68"/>
        <v>2.5588833890642177E-4</v>
      </c>
      <c r="AB238" s="259">
        <f t="shared" si="68"/>
        <v>2.5997442869800895E-4</v>
      </c>
      <c r="AC238" s="259">
        <f t="shared" si="68"/>
        <v>2.6412576620606592E-4</v>
      </c>
      <c r="AD238" s="259">
        <f t="shared" si="68"/>
        <v>2.6834339332265135E-4</v>
      </c>
      <c r="AE238" s="259">
        <f t="shared" si="68"/>
        <v>2.7262836857702005E-4</v>
      </c>
    </row>
    <row r="239" spans="1:31">
      <c r="A239" s="98">
        <f t="shared" ref="A239:B239" si="73">A221</f>
        <v>15145</v>
      </c>
      <c r="B239" s="28" t="str">
        <f t="shared" si="73"/>
        <v>Coleman Road over I-35</v>
      </c>
      <c r="C239" s="263">
        <f t="shared" si="70"/>
        <v>0.39</v>
      </c>
      <c r="D239" s="28"/>
      <c r="E239" s="39"/>
      <c r="F239" s="83" t="s">
        <v>241</v>
      </c>
      <c r="G239" s="259">
        <f t="shared" si="67"/>
        <v>0</v>
      </c>
      <c r="H239" s="259">
        <f t="shared" si="68"/>
        <v>0</v>
      </c>
      <c r="I239" s="259">
        <f t="shared" si="68"/>
        <v>0</v>
      </c>
      <c r="J239" s="259">
        <f t="shared" si="68"/>
        <v>0</v>
      </c>
      <c r="K239" s="259">
        <f t="shared" si="68"/>
        <v>0</v>
      </c>
      <c r="L239" s="259">
        <f t="shared" si="68"/>
        <v>0</v>
      </c>
      <c r="M239" s="259">
        <f t="shared" si="68"/>
        <v>3.7760958946811613E-6</v>
      </c>
      <c r="N239" s="259">
        <f t="shared" si="68"/>
        <v>3.8363935501087225E-6</v>
      </c>
      <c r="O239" s="259">
        <f t="shared" si="68"/>
        <v>3.8976540537666979E-6</v>
      </c>
      <c r="P239" s="259">
        <f t="shared" si="68"/>
        <v>3.959892780659441E-6</v>
      </c>
      <c r="Q239" s="259">
        <f t="shared" si="68"/>
        <v>4.0231253513032681E-6</v>
      </c>
      <c r="R239" s="259">
        <f t="shared" si="68"/>
        <v>0.38439415365576007</v>
      </c>
      <c r="S239" s="259">
        <f t="shared" si="68"/>
        <v>1.1034146440172723E-4</v>
      </c>
      <c r="T239" s="259">
        <f t="shared" si="68"/>
        <v>1.1210342484590973E-4</v>
      </c>
      <c r="U239" s="259">
        <f t="shared" si="68"/>
        <v>1.1389352072062772E-4</v>
      </c>
      <c r="V239" s="259">
        <f t="shared" si="68"/>
        <v>1.157122012995605E-4</v>
      </c>
      <c r="W239" s="259">
        <f t="shared" si="68"/>
        <v>1.1755992303050311E-4</v>
      </c>
      <c r="X239" s="259">
        <f t="shared" si="68"/>
        <v>1.194371496499247E-4</v>
      </c>
      <c r="Y239" s="259">
        <f t="shared" si="68"/>
        <v>1.2134435229935567E-4</v>
      </c>
      <c r="Z239" s="259">
        <f t="shared" si="68"/>
        <v>1.2328200964363377E-4</v>
      </c>
      <c r="AA239" s="259">
        <f t="shared" si="68"/>
        <v>1.2525060799103803E-4</v>
      </c>
      <c r="AB239" s="259">
        <f t="shared" si="68"/>
        <v>1.272506414153412E-4</v>
      </c>
      <c r="AC239" s="259">
        <f t="shared" si="68"/>
        <v>1.2928261187981121E-4</v>
      </c>
      <c r="AD239" s="259">
        <f t="shared" si="68"/>
        <v>1.3134702936319252E-4</v>
      </c>
      <c r="AE239" s="259">
        <f t="shared" si="68"/>
        <v>1.334444119876993E-4</v>
      </c>
    </row>
    <row r="240" spans="1:31">
      <c r="A240" s="98">
        <f t="shared" ref="A240:B240" si="74">A222</f>
        <v>15146</v>
      </c>
      <c r="B240" s="28" t="str">
        <f t="shared" si="74"/>
        <v>Chrysler Avenue over I-35</v>
      </c>
      <c r="C240" s="263">
        <f t="shared" si="70"/>
        <v>0.39</v>
      </c>
      <c r="D240" s="28"/>
      <c r="E240" s="39"/>
      <c r="F240" s="83" t="s">
        <v>241</v>
      </c>
      <c r="G240" s="259">
        <f t="shared" si="67"/>
        <v>0</v>
      </c>
      <c r="H240" s="259">
        <f t="shared" si="68"/>
        <v>0</v>
      </c>
      <c r="I240" s="259">
        <f t="shared" si="68"/>
        <v>0</v>
      </c>
      <c r="J240" s="259">
        <f t="shared" si="68"/>
        <v>0</v>
      </c>
      <c r="K240" s="259">
        <f t="shared" si="68"/>
        <v>0</v>
      </c>
      <c r="L240" s="259">
        <f t="shared" si="68"/>
        <v>0</v>
      </c>
      <c r="M240" s="259">
        <f t="shared" si="68"/>
        <v>7.5521917893623226E-6</v>
      </c>
      <c r="N240" s="259">
        <f t="shared" si="68"/>
        <v>7.6727871002174451E-6</v>
      </c>
      <c r="O240" s="259">
        <f t="shared" si="68"/>
        <v>7.7953081075333957E-6</v>
      </c>
      <c r="P240" s="259">
        <f t="shared" si="68"/>
        <v>7.9197855613188821E-6</v>
      </c>
      <c r="Q240" s="259">
        <f t="shared" si="68"/>
        <v>8.0462507026065362E-6</v>
      </c>
      <c r="R240" s="259">
        <f t="shared" si="68"/>
        <v>0.38450276085293589</v>
      </c>
      <c r="S240" s="259">
        <f t="shared" si="68"/>
        <v>2.2068292880345446E-4</v>
      </c>
      <c r="T240" s="259">
        <f t="shared" si="68"/>
        <v>2.2420684969181947E-4</v>
      </c>
      <c r="U240" s="259">
        <f t="shared" si="68"/>
        <v>2.2778704144125545E-4</v>
      </c>
      <c r="V240" s="259">
        <f t="shared" si="68"/>
        <v>2.3142440259912099E-4</v>
      </c>
      <c r="W240" s="259">
        <f t="shared" si="68"/>
        <v>2.3511984606100622E-4</v>
      </c>
      <c r="X240" s="259">
        <f t="shared" si="68"/>
        <v>2.3887429929984939E-4</v>
      </c>
      <c r="Y240" s="259">
        <f t="shared" si="68"/>
        <v>2.4268870459871134E-4</v>
      </c>
      <c r="Z240" s="259">
        <f t="shared" si="68"/>
        <v>2.4656401928726754E-4</v>
      </c>
      <c r="AA240" s="259">
        <f t="shared" si="68"/>
        <v>2.5050121598207606E-4</v>
      </c>
      <c r="AB240" s="259">
        <f t="shared" si="68"/>
        <v>2.545012828306824E-4</v>
      </c>
      <c r="AC240" s="259">
        <f t="shared" si="68"/>
        <v>2.5856522375962242E-4</v>
      </c>
      <c r="AD240" s="259">
        <f t="shared" si="68"/>
        <v>2.6269405872638503E-4</v>
      </c>
      <c r="AE240" s="259">
        <f t="shared" si="68"/>
        <v>2.6688882397539861E-4</v>
      </c>
    </row>
    <row r="241" spans="1:31">
      <c r="A241" s="98">
        <f t="shared" ref="A241:B241" si="75">A223</f>
        <v>15147</v>
      </c>
      <c r="B241" s="28" t="str">
        <f t="shared" si="75"/>
        <v>Ferguson Avenue over I-35</v>
      </c>
      <c r="C241" s="263">
        <f t="shared" si="70"/>
        <v>0.39</v>
      </c>
      <c r="D241" s="28"/>
      <c r="E241" s="39"/>
      <c r="F241" s="83" t="s">
        <v>241</v>
      </c>
      <c r="G241" s="259">
        <f t="shared" si="67"/>
        <v>0</v>
      </c>
      <c r="H241" s="259">
        <f t="shared" si="68"/>
        <v>0</v>
      </c>
      <c r="I241" s="259">
        <f t="shared" si="68"/>
        <v>0</v>
      </c>
      <c r="J241" s="259">
        <f t="shared" si="68"/>
        <v>0</v>
      </c>
      <c r="K241" s="259">
        <f t="shared" si="68"/>
        <v>0</v>
      </c>
      <c r="L241" s="259">
        <f t="shared" si="68"/>
        <v>0</v>
      </c>
      <c r="M241" s="259">
        <f t="shared" si="68"/>
        <v>1.0788845413374745E-5</v>
      </c>
      <c r="N241" s="259">
        <f t="shared" si="68"/>
        <v>1.0961124428882066E-5</v>
      </c>
      <c r="O241" s="259">
        <f t="shared" si="68"/>
        <v>1.1136154439333422E-5</v>
      </c>
      <c r="P241" s="259">
        <f t="shared" si="68"/>
        <v>1.1313979373312686E-5</v>
      </c>
      <c r="Q241" s="259">
        <f t="shared" si="68"/>
        <v>1.1494643860866479E-5</v>
      </c>
      <c r="R241" s="259">
        <f t="shared" si="68"/>
        <v>0.38451911032347852</v>
      </c>
      <c r="S241" s="259">
        <f t="shared" si="68"/>
        <v>2.3729347183167149E-4</v>
      </c>
      <c r="T241" s="259">
        <f t="shared" si="68"/>
        <v>2.4108263407722523E-4</v>
      </c>
      <c r="U241" s="259">
        <f t="shared" si="68"/>
        <v>2.449323026250059E-4</v>
      </c>
      <c r="V241" s="259">
        <f t="shared" si="68"/>
        <v>2.4884344365496878E-4</v>
      </c>
      <c r="W241" s="259">
        <f t="shared" si="68"/>
        <v>2.5281703877527554E-4</v>
      </c>
      <c r="X241" s="259">
        <f t="shared" si="68"/>
        <v>2.5685408526865525E-4</v>
      </c>
      <c r="Y241" s="259">
        <f t="shared" si="68"/>
        <v>2.6095559634270037E-4</v>
      </c>
      <c r="Z241" s="259">
        <f t="shared" si="68"/>
        <v>2.6512260138415863E-4</v>
      </c>
      <c r="AA241" s="259">
        <f t="shared" si="68"/>
        <v>2.6935614621728611E-4</v>
      </c>
      <c r="AB241" s="259">
        <f t="shared" si="68"/>
        <v>2.7365729336632517E-4</v>
      </c>
      <c r="AC241" s="259">
        <f t="shared" si="68"/>
        <v>2.7802712232217466E-4</v>
      </c>
      <c r="AD241" s="259">
        <f t="shared" si="68"/>
        <v>2.8246672981331719E-4</v>
      </c>
      <c r="AE241" s="259">
        <f t="shared" si="68"/>
        <v>2.8697723008107371E-4</v>
      </c>
    </row>
    <row r="242" spans="1:31">
      <c r="A242" s="98">
        <f t="shared" ref="A242:B242" si="76">A224</f>
        <v>15149</v>
      </c>
      <c r="B242" s="28" t="str">
        <f t="shared" si="76"/>
        <v>Adobe Road over I-35</v>
      </c>
      <c r="C242" s="263">
        <f t="shared" si="70"/>
        <v>0.22</v>
      </c>
      <c r="D242" s="28"/>
      <c r="E242" s="39"/>
      <c r="F242" s="83" t="s">
        <v>241</v>
      </c>
      <c r="G242" s="259">
        <f t="shared" si="67"/>
        <v>0</v>
      </c>
      <c r="H242" s="259">
        <f t="shared" si="68"/>
        <v>0</v>
      </c>
      <c r="I242" s="259">
        <f t="shared" si="68"/>
        <v>0</v>
      </c>
      <c r="J242" s="259">
        <f t="shared" si="68"/>
        <v>0</v>
      </c>
      <c r="K242" s="259">
        <f t="shared" si="68"/>
        <v>0</v>
      </c>
      <c r="L242" s="259">
        <f t="shared" si="68"/>
        <v>0</v>
      </c>
      <c r="M242" s="259">
        <f t="shared" si="68"/>
        <v>8.0916340600310582E-6</v>
      </c>
      <c r="N242" s="259">
        <f t="shared" si="68"/>
        <v>8.220843321661548E-6</v>
      </c>
      <c r="O242" s="259">
        <f t="shared" si="68"/>
        <v>8.3521158295000651E-6</v>
      </c>
      <c r="P242" s="259">
        <f t="shared" si="68"/>
        <v>8.4854845299845153E-6</v>
      </c>
      <c r="Q242" s="259">
        <f t="shared" si="68"/>
        <v>8.6209828956498585E-6</v>
      </c>
      <c r="R242" s="259">
        <f t="shared" si="68"/>
        <v>0.22239367305554569</v>
      </c>
      <c r="S242" s="259">
        <f t="shared" si="68"/>
        <v>1.0084972552846039E-4</v>
      </c>
      <c r="T242" s="259">
        <f t="shared" si="68"/>
        <v>1.0246011948282072E-4</v>
      </c>
      <c r="U242" s="259">
        <f t="shared" si="68"/>
        <v>1.0409622861562749E-4</v>
      </c>
      <c r="V242" s="259">
        <f t="shared" si="68"/>
        <v>1.0575846355336172E-4</v>
      </c>
      <c r="W242" s="259">
        <f t="shared" si="68"/>
        <v>1.0744724147949209E-4</v>
      </c>
      <c r="X242" s="259">
        <f t="shared" si="68"/>
        <v>1.0916298623917847E-4</v>
      </c>
      <c r="Y242" s="259">
        <f t="shared" si="68"/>
        <v>1.1090612844564766E-4</v>
      </c>
      <c r="Z242" s="259">
        <f t="shared" si="68"/>
        <v>1.1267710558826741E-4</v>
      </c>
      <c r="AA242" s="259">
        <f t="shared" si="68"/>
        <v>1.1447636214234657E-4</v>
      </c>
      <c r="AB242" s="259">
        <f t="shared" si="68"/>
        <v>1.163043496806882E-4</v>
      </c>
      <c r="AC242" s="259">
        <f t="shared" si="68"/>
        <v>1.1816152698692421E-4</v>
      </c>
      <c r="AD242" s="259">
        <f t="shared" si="68"/>
        <v>1.2004836017065979E-4</v>
      </c>
      <c r="AE242" s="259">
        <f t="shared" si="68"/>
        <v>1.2196532278445632E-4</v>
      </c>
    </row>
    <row r="243" spans="1:31">
      <c r="A243" s="99" t="s">
        <v>185</v>
      </c>
      <c r="B243" s="28"/>
      <c r="C243" s="264">
        <f>SUM(C235:C242)</f>
        <v>2.7800000000000007</v>
      </c>
      <c r="F243" s="83" t="s">
        <v>241</v>
      </c>
      <c r="G243" s="260">
        <f>SUM(G235:G242)</f>
        <v>0</v>
      </c>
      <c r="H243" s="260">
        <f t="shared" ref="H243:AE243" si="77">SUM(H235:H242)</f>
        <v>0</v>
      </c>
      <c r="I243" s="260">
        <f t="shared" si="77"/>
        <v>0</v>
      </c>
      <c r="J243" s="260">
        <f t="shared" si="77"/>
        <v>0</v>
      </c>
      <c r="K243" s="260">
        <f t="shared" si="77"/>
        <v>0</v>
      </c>
      <c r="L243" s="260">
        <f t="shared" si="77"/>
        <v>0</v>
      </c>
      <c r="M243" s="260">
        <f t="shared" si="77"/>
        <v>6.0956976585567314E-5</v>
      </c>
      <c r="N243" s="260">
        <f t="shared" si="77"/>
        <v>6.1930353023183668E-5</v>
      </c>
      <c r="O243" s="260">
        <f t="shared" si="77"/>
        <v>6.2919272582233842E-5</v>
      </c>
      <c r="P243" s="260">
        <f t="shared" si="77"/>
        <v>6.3923983459216683E-5</v>
      </c>
      <c r="Q243" s="260">
        <f t="shared" si="77"/>
        <v>6.4944737813895612E-5</v>
      </c>
      <c r="R243" s="260">
        <f t="shared" si="77"/>
        <v>2.7570953005878822</v>
      </c>
      <c r="S243" s="260">
        <f t="shared" si="77"/>
        <v>1.4557954496873047E-3</v>
      </c>
      <c r="T243" s="260">
        <f t="shared" si="77"/>
        <v>1.4790419600637769E-3</v>
      </c>
      <c r="U243" s="260">
        <f t="shared" si="77"/>
        <v>1.5026596766044109E-3</v>
      </c>
      <c r="V243" s="260">
        <f t="shared" si="77"/>
        <v>1.5266545268232336E-3</v>
      </c>
      <c r="W243" s="260">
        <f t="shared" si="77"/>
        <v>1.5510325328863153E-3</v>
      </c>
      <c r="X243" s="260">
        <f t="shared" si="77"/>
        <v>1.5757998131232002E-3</v>
      </c>
      <c r="Y243" s="260">
        <f t="shared" si="77"/>
        <v>1.6009625835624668E-3</v>
      </c>
      <c r="Z243" s="260">
        <f t="shared" si="77"/>
        <v>1.6265271594918132E-3</v>
      </c>
      <c r="AA243" s="260">
        <f t="shared" si="77"/>
        <v>1.6524999570430503E-3</v>
      </c>
      <c r="AB243" s="260">
        <f t="shared" si="77"/>
        <v>1.678887494802405E-3</v>
      </c>
      <c r="AC243" s="260">
        <f t="shared" si="77"/>
        <v>1.7056963954465416E-3</v>
      </c>
      <c r="AD243" s="260">
        <f t="shared" si="77"/>
        <v>1.7329333874047009E-3</v>
      </c>
      <c r="AE243" s="260">
        <f t="shared" si="77"/>
        <v>1.7606053065473875E-3</v>
      </c>
    </row>
    <row r="244" spans="1:31">
      <c r="A244" s="97" t="str">
        <f>A226</f>
        <v>Kay County Bridge Reconstructions</v>
      </c>
      <c r="B244" s="89"/>
      <c r="F244" s="83"/>
      <c r="G244" s="261"/>
      <c r="H244" s="261"/>
      <c r="I244" s="261"/>
      <c r="J244" s="261"/>
      <c r="K244" s="261"/>
      <c r="L244" s="261"/>
      <c r="M244" s="261"/>
      <c r="N244" s="261"/>
      <c r="O244" s="261"/>
      <c r="P244" s="261"/>
      <c r="Q244" s="261"/>
      <c r="R244" s="261"/>
      <c r="S244" s="261"/>
      <c r="T244" s="261"/>
      <c r="U244" s="261"/>
      <c r="V244" s="261"/>
      <c r="W244" s="261"/>
      <c r="X244" s="261"/>
      <c r="Y244" s="261"/>
      <c r="Z244" s="261"/>
      <c r="AA244" s="261"/>
      <c r="AB244" s="261"/>
      <c r="AC244" s="261"/>
      <c r="AD244" s="261"/>
      <c r="AE244" s="261"/>
    </row>
    <row r="245" spans="1:31">
      <c r="A245" s="98">
        <f>'Project Information'!$A$26</f>
        <v>14408</v>
      </c>
      <c r="B245" s="28" t="str">
        <f>'Project Information'!$B$26</f>
        <v>I-35 SB over US 60</v>
      </c>
      <c r="C245" s="263">
        <f>ROUND(SUM(G245:AE245),2)</f>
        <v>2.57</v>
      </c>
      <c r="D245" s="28"/>
      <c r="E245" s="39"/>
      <c r="F245" s="83" t="s">
        <v>241</v>
      </c>
      <c r="G245" s="259">
        <f>((G209+G150)/100000000)*$D$22+((G227+G132)/100000000)*$D$13</f>
        <v>0</v>
      </c>
      <c r="H245" s="259">
        <f t="shared" ref="H245:AE245" si="78">((H209+H150)/100000000)*$D$22+((H227+H132)/100000000)*$D$13</f>
        <v>0</v>
      </c>
      <c r="I245" s="259">
        <f t="shared" si="78"/>
        <v>0</v>
      </c>
      <c r="J245" s="259">
        <f t="shared" si="78"/>
        <v>0</v>
      </c>
      <c r="K245" s="259">
        <f t="shared" si="78"/>
        <v>0</v>
      </c>
      <c r="L245" s="259">
        <f t="shared" si="78"/>
        <v>0</v>
      </c>
      <c r="M245" s="259">
        <f t="shared" si="78"/>
        <v>4.7201198683514498E-3</v>
      </c>
      <c r="N245" s="259">
        <f t="shared" si="78"/>
        <v>4.7954919376359028E-3</v>
      </c>
      <c r="O245" s="259">
        <f t="shared" si="78"/>
        <v>4.8720675672083713E-3</v>
      </c>
      <c r="P245" s="259">
        <f t="shared" si="78"/>
        <v>4.9498659758243002E-3</v>
      </c>
      <c r="Q245" s="259">
        <f t="shared" si="78"/>
        <v>5.028906689129085E-3</v>
      </c>
      <c r="R245" s="259">
        <f t="shared" si="78"/>
        <v>0.16390344218943909</v>
      </c>
      <c r="S245" s="259">
        <f t="shared" si="78"/>
        <v>0.16652069385787549</v>
      </c>
      <c r="T245" s="259">
        <f t="shared" si="78"/>
        <v>0.16917973846369283</v>
      </c>
      <c r="U245" s="259">
        <f t="shared" si="78"/>
        <v>0.17188124336709787</v>
      </c>
      <c r="V245" s="259">
        <f t="shared" si="78"/>
        <v>0.17462588658487435</v>
      </c>
      <c r="W245" s="259">
        <f t="shared" si="78"/>
        <v>0.17741435696054958</v>
      </c>
      <c r="X245" s="259">
        <f t="shared" si="78"/>
        <v>0.18024735433727881</v>
      </c>
      <c r="Y245" s="259">
        <f t="shared" si="78"/>
        <v>0.18312558973348997</v>
      </c>
      <c r="Z245" s="259">
        <f t="shared" si="78"/>
        <v>0.18604978552133333</v>
      </c>
      <c r="AA245" s="259">
        <f t="shared" si="78"/>
        <v>0.1890206756079805</v>
      </c>
      <c r="AB245" s="259">
        <f t="shared" si="78"/>
        <v>0.19203900561981868</v>
      </c>
      <c r="AC245" s="259">
        <f t="shared" si="78"/>
        <v>0.19510553308958609</v>
      </c>
      <c r="AD245" s="259">
        <f t="shared" si="78"/>
        <v>0.19822102764649532</v>
      </c>
      <c r="AE245" s="259">
        <f t="shared" si="78"/>
        <v>0.20138627120939348</v>
      </c>
    </row>
    <row r="246" spans="1:31">
      <c r="A246" s="98">
        <f>'Project Information'!$A$27</f>
        <v>14409</v>
      </c>
      <c r="B246" s="28" t="str">
        <f>'Project Information'!$B$27</f>
        <v>I-35 NB over US 60</v>
      </c>
      <c r="C246" s="263">
        <f t="shared" ref="C246" si="79">ROUND(SUM(G246:AE246),2)</f>
        <v>2.57</v>
      </c>
      <c r="D246" s="28"/>
      <c r="E246" s="39"/>
      <c r="F246" s="83" t="s">
        <v>241</v>
      </c>
      <c r="G246" s="259">
        <f t="shared" ref="G246:AE246" si="80">((G210+G151)/100000000)*$D$22+((G228+G133)/100000000)*$D$13</f>
        <v>0</v>
      </c>
      <c r="H246" s="259">
        <f t="shared" si="80"/>
        <v>0</v>
      </c>
      <c r="I246" s="259">
        <f t="shared" si="80"/>
        <v>0</v>
      </c>
      <c r="J246" s="259">
        <f t="shared" si="80"/>
        <v>0</v>
      </c>
      <c r="K246" s="259">
        <f t="shared" si="80"/>
        <v>0</v>
      </c>
      <c r="L246" s="259">
        <f t="shared" si="80"/>
        <v>0</v>
      </c>
      <c r="M246" s="259">
        <f t="shared" si="80"/>
        <v>4.7201198683514498E-3</v>
      </c>
      <c r="N246" s="259">
        <f t="shared" si="80"/>
        <v>4.7954919376359028E-3</v>
      </c>
      <c r="O246" s="259">
        <f t="shared" si="80"/>
        <v>4.8720675672083713E-3</v>
      </c>
      <c r="P246" s="259">
        <f t="shared" si="80"/>
        <v>4.9498659758243002E-3</v>
      </c>
      <c r="Q246" s="259">
        <f t="shared" si="80"/>
        <v>5.028906689129085E-3</v>
      </c>
      <c r="R246" s="259">
        <f t="shared" si="80"/>
        <v>0.16390344218943909</v>
      </c>
      <c r="S246" s="259">
        <f t="shared" si="80"/>
        <v>0.16652069385787549</v>
      </c>
      <c r="T246" s="259">
        <f t="shared" si="80"/>
        <v>0.16917973846369283</v>
      </c>
      <c r="U246" s="259">
        <f t="shared" si="80"/>
        <v>0.17188124336709787</v>
      </c>
      <c r="V246" s="259">
        <f t="shared" si="80"/>
        <v>0.17462588658487435</v>
      </c>
      <c r="W246" s="259">
        <f t="shared" si="80"/>
        <v>0.17741435696054958</v>
      </c>
      <c r="X246" s="259">
        <f t="shared" si="80"/>
        <v>0.18024735433727881</v>
      </c>
      <c r="Y246" s="259">
        <f t="shared" si="80"/>
        <v>0.18312558973348997</v>
      </c>
      <c r="Z246" s="259">
        <f t="shared" si="80"/>
        <v>0.18604978552133333</v>
      </c>
      <c r="AA246" s="259">
        <f t="shared" si="80"/>
        <v>0.1890206756079805</v>
      </c>
      <c r="AB246" s="259">
        <f t="shared" si="80"/>
        <v>0.19203900561981868</v>
      </c>
      <c r="AC246" s="259">
        <f t="shared" si="80"/>
        <v>0.19510553308958609</v>
      </c>
      <c r="AD246" s="259">
        <f t="shared" si="80"/>
        <v>0.19822102764649532</v>
      </c>
      <c r="AE246" s="259">
        <f t="shared" si="80"/>
        <v>0.20138627120939348</v>
      </c>
    </row>
    <row r="247" spans="1:31">
      <c r="A247" s="99" t="s">
        <v>185</v>
      </c>
      <c r="B247" s="28"/>
      <c r="C247" s="264">
        <f>SUM(C245:C246)</f>
        <v>5.14</v>
      </c>
      <c r="F247" s="83" t="s">
        <v>241</v>
      </c>
      <c r="G247" s="260">
        <f>SUM(G245:G246)</f>
        <v>0</v>
      </c>
      <c r="H247" s="260">
        <f t="shared" ref="H247:AE247" si="81">SUM(H245:H246)</f>
        <v>0</v>
      </c>
      <c r="I247" s="260">
        <f t="shared" si="81"/>
        <v>0</v>
      </c>
      <c r="J247" s="260">
        <f t="shared" si="81"/>
        <v>0</v>
      </c>
      <c r="K247" s="260">
        <f t="shared" si="81"/>
        <v>0</v>
      </c>
      <c r="L247" s="260">
        <f t="shared" si="81"/>
        <v>0</v>
      </c>
      <c r="M247" s="260">
        <f t="shared" si="81"/>
        <v>9.4402397367028996E-3</v>
      </c>
      <c r="N247" s="260">
        <f t="shared" si="81"/>
        <v>9.5909838752718055E-3</v>
      </c>
      <c r="O247" s="260">
        <f t="shared" si="81"/>
        <v>9.7441351344167426E-3</v>
      </c>
      <c r="P247" s="260">
        <f t="shared" si="81"/>
        <v>9.8997319516486004E-3</v>
      </c>
      <c r="Q247" s="260">
        <f t="shared" si="81"/>
        <v>1.005781337825817E-2</v>
      </c>
      <c r="R247" s="260">
        <f t="shared" si="81"/>
        <v>0.32780688437887817</v>
      </c>
      <c r="S247" s="260">
        <f t="shared" si="81"/>
        <v>0.33304138771575098</v>
      </c>
      <c r="T247" s="260">
        <f t="shared" si="81"/>
        <v>0.33835947692738566</v>
      </c>
      <c r="U247" s="260">
        <f t="shared" si="81"/>
        <v>0.34376248673419574</v>
      </c>
      <c r="V247" s="260">
        <f t="shared" si="81"/>
        <v>0.3492517731697487</v>
      </c>
      <c r="W247" s="260">
        <f t="shared" si="81"/>
        <v>0.35482871392109916</v>
      </c>
      <c r="X247" s="260">
        <f t="shared" si="81"/>
        <v>0.36049470867455763</v>
      </c>
      <c r="Y247" s="260">
        <f t="shared" si="81"/>
        <v>0.36625117946697994</v>
      </c>
      <c r="Z247" s="260">
        <f t="shared" si="81"/>
        <v>0.37209957104266667</v>
      </c>
      <c r="AA247" s="260">
        <f t="shared" si="81"/>
        <v>0.378041351215961</v>
      </c>
      <c r="AB247" s="260">
        <f t="shared" si="81"/>
        <v>0.38407801123963736</v>
      </c>
      <c r="AC247" s="260">
        <f t="shared" si="81"/>
        <v>0.39021106617917217</v>
      </c>
      <c r="AD247" s="260">
        <f t="shared" si="81"/>
        <v>0.39644205529299065</v>
      </c>
      <c r="AE247" s="260">
        <f t="shared" si="81"/>
        <v>0.40277254241878696</v>
      </c>
    </row>
    <row r="248" spans="1:31">
      <c r="A248" s="100" t="s">
        <v>0</v>
      </c>
      <c r="C248" s="265">
        <f>SUM(C243,C247)</f>
        <v>7.92</v>
      </c>
      <c r="F248" s="83" t="s">
        <v>241</v>
      </c>
      <c r="G248" s="262">
        <f>SUM(G243,G247)</f>
        <v>0</v>
      </c>
      <c r="H248" s="262">
        <f t="shared" ref="H248:AE248" si="82">SUM(H243,H247)</f>
        <v>0</v>
      </c>
      <c r="I248" s="262">
        <f t="shared" si="82"/>
        <v>0</v>
      </c>
      <c r="J248" s="262">
        <f t="shared" si="82"/>
        <v>0</v>
      </c>
      <c r="K248" s="262">
        <f t="shared" si="82"/>
        <v>0</v>
      </c>
      <c r="L248" s="262">
        <f t="shared" si="82"/>
        <v>0</v>
      </c>
      <c r="M248" s="262">
        <f t="shared" si="82"/>
        <v>9.5011967132884664E-3</v>
      </c>
      <c r="N248" s="262">
        <f t="shared" si="82"/>
        <v>9.6529142282949891E-3</v>
      </c>
      <c r="O248" s="262">
        <f t="shared" si="82"/>
        <v>9.807054406998977E-3</v>
      </c>
      <c r="P248" s="262">
        <f t="shared" si="82"/>
        <v>9.9636559351078176E-3</v>
      </c>
      <c r="Q248" s="262">
        <f t="shared" si="82"/>
        <v>1.0122758116072066E-2</v>
      </c>
      <c r="R248" s="262">
        <f t="shared" si="82"/>
        <v>3.0849021849667606</v>
      </c>
      <c r="S248" s="262">
        <f t="shared" si="82"/>
        <v>0.33449718316543831</v>
      </c>
      <c r="T248" s="262">
        <f t="shared" si="82"/>
        <v>0.33983851888744943</v>
      </c>
      <c r="U248" s="262">
        <f t="shared" si="82"/>
        <v>0.34526514641080014</v>
      </c>
      <c r="V248" s="262">
        <f t="shared" si="82"/>
        <v>0.35077842769657192</v>
      </c>
      <c r="W248" s="262">
        <f t="shared" si="82"/>
        <v>0.35637974645398546</v>
      </c>
      <c r="X248" s="262">
        <f t="shared" si="82"/>
        <v>0.36207050848768085</v>
      </c>
      <c r="Y248" s="262">
        <f t="shared" si="82"/>
        <v>0.3678521420505424</v>
      </c>
      <c r="Z248" s="262">
        <f t="shared" si="82"/>
        <v>0.37372609820215846</v>
      </c>
      <c r="AA248" s="262">
        <f t="shared" si="82"/>
        <v>0.37969385117300403</v>
      </c>
      <c r="AB248" s="262">
        <f t="shared" si="82"/>
        <v>0.38575689873443975</v>
      </c>
      <c r="AC248" s="262">
        <f t="shared" si="82"/>
        <v>0.39191676257461872</v>
      </c>
      <c r="AD248" s="262">
        <f t="shared" si="82"/>
        <v>0.39817498868039536</v>
      </c>
      <c r="AE248" s="262">
        <f t="shared" si="82"/>
        <v>0.40453314772533433</v>
      </c>
    </row>
    <row r="249" spans="1:31">
      <c r="A249" s="100"/>
      <c r="E249" s="67"/>
    </row>
    <row r="250" spans="1:31" ht="18">
      <c r="A250" s="91" t="s">
        <v>243</v>
      </c>
      <c r="B250" s="88"/>
      <c r="C250" s="88"/>
      <c r="D250" s="88"/>
      <c r="E250" s="165"/>
    </row>
    <row r="251" spans="1:31">
      <c r="A251" s="29"/>
      <c r="B251" s="4"/>
      <c r="C251" s="253" t="s">
        <v>0</v>
      </c>
      <c r="D251" s="4"/>
      <c r="G251" s="26"/>
      <c r="H251" s="54"/>
      <c r="I251" s="54"/>
      <c r="J251" s="54"/>
      <c r="K251" s="54"/>
      <c r="L251" s="54"/>
      <c r="M251" s="54"/>
      <c r="N251" s="54"/>
      <c r="O251" s="54"/>
      <c r="P251" s="54"/>
      <c r="Q251" s="54"/>
      <c r="R251" s="54"/>
      <c r="S251" s="54"/>
      <c r="T251" s="54"/>
      <c r="U251" s="54"/>
      <c r="V251" s="54"/>
      <c r="W251" s="54"/>
      <c r="X251" s="54"/>
      <c r="Y251" s="54"/>
      <c r="Z251" s="54"/>
      <c r="AA251" s="54"/>
      <c r="AB251" s="54"/>
      <c r="AC251" s="54"/>
      <c r="AD251" s="54"/>
      <c r="AE251" s="54"/>
    </row>
    <row r="252" spans="1:31">
      <c r="A252" s="97" t="str">
        <f>A234</f>
        <v>Kay County Bridge Raises</v>
      </c>
      <c r="B252" s="89"/>
      <c r="C252" s="38" t="s">
        <v>241</v>
      </c>
      <c r="G252" s="26"/>
      <c r="H252" s="54"/>
      <c r="I252" s="54"/>
      <c r="J252" s="54"/>
      <c r="K252" s="54"/>
      <c r="L252" s="54"/>
      <c r="M252" s="54"/>
      <c r="N252" s="54"/>
      <c r="O252" s="54"/>
      <c r="P252" s="54"/>
      <c r="Q252" s="54"/>
      <c r="R252" s="54"/>
      <c r="S252" s="54"/>
      <c r="T252" s="54"/>
      <c r="U252" s="54"/>
      <c r="V252" s="54"/>
      <c r="W252" s="54"/>
      <c r="X252" s="54"/>
      <c r="Y252" s="54"/>
      <c r="Z252" s="54"/>
      <c r="AA252" s="54"/>
      <c r="AB252" s="54"/>
      <c r="AC252" s="54"/>
      <c r="AD252" s="54"/>
      <c r="AE252" s="54"/>
    </row>
    <row r="253" spans="1:31">
      <c r="A253" s="98">
        <f>A235</f>
        <v>14155</v>
      </c>
      <c r="B253" s="28" t="str">
        <f>B235</f>
        <v>Indian Road over I-35</v>
      </c>
      <c r="C253" s="263">
        <f>ROUND(SUM(G253:AE253),2)</f>
        <v>0.78</v>
      </c>
      <c r="D253" s="28"/>
      <c r="E253" s="39"/>
      <c r="F253" s="83" t="s">
        <v>241</v>
      </c>
      <c r="G253" s="259">
        <f t="shared" ref="G253:V260" si="83">((G199+G140)/100000000)*$D$23+((G217+G122)/100000000)*$D$14</f>
        <v>0</v>
      </c>
      <c r="H253" s="259">
        <f t="shared" ref="H253:AE260" si="84">((H199+H140)/100000000)*$D$23+((H217+H122)/100000000)*$D$14</f>
        <v>0</v>
      </c>
      <c r="I253" s="259">
        <f t="shared" si="84"/>
        <v>0</v>
      </c>
      <c r="J253" s="259">
        <f t="shared" si="84"/>
        <v>0</v>
      </c>
      <c r="K253" s="259">
        <f t="shared" si="84"/>
        <v>0</v>
      </c>
      <c r="L253" s="259">
        <f t="shared" si="84"/>
        <v>0</v>
      </c>
      <c r="M253" s="259">
        <f t="shared" si="84"/>
        <v>2.2283208582994898E-4</v>
      </c>
      <c r="N253" s="259">
        <f t="shared" si="84"/>
        <v>2.2639032500192154E-4</v>
      </c>
      <c r="O253" s="259">
        <f t="shared" si="84"/>
        <v>2.3000538303800786E-4</v>
      </c>
      <c r="P253" s="259">
        <f t="shared" si="84"/>
        <v>2.3367816723621784E-4</v>
      </c>
      <c r="Q253" s="259">
        <f t="shared" si="84"/>
        <v>2.3740959938252547E-4</v>
      </c>
      <c r="R253" s="259">
        <f t="shared" si="84"/>
        <v>0.76949222681130136</v>
      </c>
      <c r="S253" s="259">
        <f t="shared" si="84"/>
        <v>7.6739109059091809E-4</v>
      </c>
      <c r="T253" s="259">
        <f t="shared" si="84"/>
        <v>7.7964498584389883E-4</v>
      </c>
      <c r="U253" s="259">
        <f t="shared" si="84"/>
        <v>7.9209455439920452E-4</v>
      </c>
      <c r="V253" s="259">
        <f t="shared" si="84"/>
        <v>8.0474292081767558E-4</v>
      </c>
      <c r="W253" s="259">
        <f t="shared" si="84"/>
        <v>8.1759325955393035E-4</v>
      </c>
      <c r="X253" s="259">
        <f t="shared" si="84"/>
        <v>8.3064879575308281E-4</v>
      </c>
      <c r="Y253" s="259">
        <f t="shared" si="84"/>
        <v>8.4391280606018024E-4</v>
      </c>
      <c r="Z253" s="259">
        <f t="shared" si="84"/>
        <v>8.5738861944256793E-4</v>
      </c>
      <c r="AA253" s="259">
        <f t="shared" si="84"/>
        <v>8.7107961802538529E-4</v>
      </c>
      <c r="AB253" s="259">
        <f t="shared" si="84"/>
        <v>8.8498923794040141E-4</v>
      </c>
      <c r="AC253" s="259">
        <f t="shared" si="84"/>
        <v>8.9912097018840791E-4</v>
      </c>
      <c r="AD253" s="259">
        <f t="shared" si="84"/>
        <v>9.1347836151538155E-4</v>
      </c>
      <c r="AE253" s="259">
        <f t="shared" si="84"/>
        <v>9.280650153026366E-4</v>
      </c>
    </row>
    <row r="254" spans="1:31">
      <c r="A254" s="98">
        <f t="shared" ref="A254:B254" si="85">A236</f>
        <v>14429</v>
      </c>
      <c r="B254" s="28" t="str">
        <f t="shared" si="85"/>
        <v>North Avenue over I-35</v>
      </c>
      <c r="C254" s="263">
        <f t="shared" ref="C254:C260" si="86">ROUND(SUM(G254:AE254),2)</f>
        <v>1.39</v>
      </c>
      <c r="D254" s="28"/>
      <c r="E254" s="39"/>
      <c r="F254" s="83" t="s">
        <v>241</v>
      </c>
      <c r="G254" s="259">
        <f t="shared" si="83"/>
        <v>0</v>
      </c>
      <c r="H254" s="259">
        <f t="shared" si="83"/>
        <v>0</v>
      </c>
      <c r="I254" s="259">
        <f t="shared" si="83"/>
        <v>0</v>
      </c>
      <c r="J254" s="259">
        <f t="shared" si="83"/>
        <v>0</v>
      </c>
      <c r="K254" s="259">
        <f t="shared" si="83"/>
        <v>0</v>
      </c>
      <c r="L254" s="259">
        <f t="shared" si="83"/>
        <v>0</v>
      </c>
      <c r="M254" s="259">
        <f t="shared" si="83"/>
        <v>7.7991230040482152E-5</v>
      </c>
      <c r="N254" s="259">
        <f t="shared" si="83"/>
        <v>7.9236613750672529E-5</v>
      </c>
      <c r="O254" s="259">
        <f t="shared" si="83"/>
        <v>8.0501884063302755E-5</v>
      </c>
      <c r="P254" s="259">
        <f t="shared" si="83"/>
        <v>8.1787358532676239E-5</v>
      </c>
      <c r="Q254" s="259">
        <f t="shared" si="83"/>
        <v>8.3093359783883904E-5</v>
      </c>
      <c r="R254" s="259">
        <f t="shared" si="83"/>
        <v>1.3879507858452014</v>
      </c>
      <c r="S254" s="259">
        <f t="shared" si="83"/>
        <v>3.2057814800701893E-4</v>
      </c>
      <c r="T254" s="259">
        <f t="shared" si="83"/>
        <v>3.2569722105104868E-4</v>
      </c>
      <c r="U254" s="259">
        <f t="shared" si="83"/>
        <v>3.3089803674969469E-4</v>
      </c>
      <c r="V254" s="259">
        <f t="shared" si="83"/>
        <v>3.3618190039036503E-4</v>
      </c>
      <c r="W254" s="259">
        <f t="shared" si="84"/>
        <v>3.4155013810362704E-4</v>
      </c>
      <c r="X254" s="259">
        <f t="shared" si="84"/>
        <v>3.4700409719603718E-4</v>
      </c>
      <c r="Y254" s="259">
        <f t="shared" si="84"/>
        <v>3.5254514648828397E-4</v>
      </c>
      <c r="Z254" s="259">
        <f t="shared" si="84"/>
        <v>3.5817467665873127E-4</v>
      </c>
      <c r="AA254" s="259">
        <f t="shared" si="84"/>
        <v>3.6389410059244748E-4</v>
      </c>
      <c r="AB254" s="259">
        <f t="shared" si="84"/>
        <v>3.697048537358072E-4</v>
      </c>
      <c r="AC254" s="259">
        <f t="shared" si="84"/>
        <v>3.7560839445675636E-4</v>
      </c>
      <c r="AD254" s="259">
        <f t="shared" si="84"/>
        <v>3.8160620441082951E-4</v>
      </c>
      <c r="AE254" s="259">
        <f t="shared" si="84"/>
        <v>3.8769978891301199E-4</v>
      </c>
    </row>
    <row r="255" spans="1:31">
      <c r="A255" s="98">
        <f t="shared" ref="A255:B255" si="87">A237</f>
        <v>14435</v>
      </c>
      <c r="B255" s="28" t="str">
        <f t="shared" si="87"/>
        <v>Highland Avenue over I-35</v>
      </c>
      <c r="C255" s="263">
        <f t="shared" si="86"/>
        <v>1.42</v>
      </c>
      <c r="D255" s="28"/>
      <c r="E255" s="39"/>
      <c r="F255" s="83" t="s">
        <v>241</v>
      </c>
      <c r="G255" s="259">
        <f t="shared" si="83"/>
        <v>0</v>
      </c>
      <c r="H255" s="259">
        <f t="shared" si="84"/>
        <v>0</v>
      </c>
      <c r="I255" s="259">
        <f t="shared" si="84"/>
        <v>0</v>
      </c>
      <c r="J255" s="259">
        <f t="shared" si="84"/>
        <v>0</v>
      </c>
      <c r="K255" s="259">
        <f t="shared" si="84"/>
        <v>0</v>
      </c>
      <c r="L255" s="259">
        <f t="shared" si="84"/>
        <v>0</v>
      </c>
      <c r="M255" s="259">
        <f t="shared" si="84"/>
        <v>2.2283208582994898E-4</v>
      </c>
      <c r="N255" s="259">
        <f t="shared" si="84"/>
        <v>2.2639032500192154E-4</v>
      </c>
      <c r="O255" s="259">
        <f t="shared" si="84"/>
        <v>2.3000538303800786E-4</v>
      </c>
      <c r="P255" s="259">
        <f t="shared" si="84"/>
        <v>2.3367816723621779E-4</v>
      </c>
      <c r="Q255" s="259">
        <f t="shared" si="84"/>
        <v>2.3740959938252544E-4</v>
      </c>
      <c r="R255" s="259">
        <f t="shared" si="84"/>
        <v>1.4028703744704378</v>
      </c>
      <c r="S255" s="259">
        <f t="shared" si="84"/>
        <v>8.0205193479104971E-4</v>
      </c>
      <c r="T255" s="259">
        <f t="shared" si="84"/>
        <v>8.1485930318102133E-4</v>
      </c>
      <c r="U255" s="259">
        <f t="shared" si="84"/>
        <v>8.2787118287251996E-4</v>
      </c>
      <c r="V255" s="259">
        <f t="shared" si="84"/>
        <v>8.4109083955379461E-4</v>
      </c>
      <c r="W255" s="259">
        <f t="shared" si="84"/>
        <v>8.545215910604313E-4</v>
      </c>
      <c r="X255" s="259">
        <f t="shared" si="84"/>
        <v>8.6816680820805503E-4</v>
      </c>
      <c r="Y255" s="259">
        <f t="shared" si="84"/>
        <v>8.8202991563832741E-4</v>
      </c>
      <c r="Z255" s="259">
        <f t="shared" si="84"/>
        <v>8.9611439267845631E-4</v>
      </c>
      <c r="AA255" s="259">
        <f t="shared" si="84"/>
        <v>9.1042377421442699E-4</v>
      </c>
      <c r="AB255" s="259">
        <f t="shared" si="84"/>
        <v>9.2496165157817918E-4</v>
      </c>
      <c r="AC255" s="259">
        <f t="shared" si="84"/>
        <v>9.3973167344895032E-4</v>
      </c>
      <c r="AD255" s="259">
        <f t="shared" si="84"/>
        <v>9.54737546769012E-4</v>
      </c>
      <c r="AE255" s="259">
        <f t="shared" si="84"/>
        <v>9.6998303767402937E-4</v>
      </c>
    </row>
    <row r="256" spans="1:31">
      <c r="A256" s="98">
        <f t="shared" ref="A256:B256" si="88">A238</f>
        <v>14437</v>
      </c>
      <c r="B256" s="28" t="str">
        <f t="shared" si="88"/>
        <v>Hartford Avenue over I-35</v>
      </c>
      <c r="C256" s="263">
        <f t="shared" si="86"/>
        <v>1.41</v>
      </c>
      <c r="D256" s="28"/>
      <c r="E256" s="39"/>
      <c r="F256" s="83" t="s">
        <v>241</v>
      </c>
      <c r="G256" s="259">
        <f t="shared" si="83"/>
        <v>0</v>
      </c>
      <c r="H256" s="259">
        <f t="shared" si="84"/>
        <v>0</v>
      </c>
      <c r="I256" s="259">
        <f t="shared" si="84"/>
        <v>0</v>
      </c>
      <c r="J256" s="259">
        <f t="shared" si="84"/>
        <v>0</v>
      </c>
      <c r="K256" s="259">
        <f t="shared" si="84"/>
        <v>0</v>
      </c>
      <c r="L256" s="259">
        <f t="shared" si="84"/>
        <v>0</v>
      </c>
      <c r="M256" s="259">
        <f t="shared" si="84"/>
        <v>1.1141604291497449E-4</v>
      </c>
      <c r="N256" s="259">
        <f t="shared" si="84"/>
        <v>1.1319516250096077E-4</v>
      </c>
      <c r="O256" s="259">
        <f t="shared" si="84"/>
        <v>1.1500269151900393E-4</v>
      </c>
      <c r="P256" s="259">
        <f t="shared" si="84"/>
        <v>1.1683908361810892E-4</v>
      </c>
      <c r="Q256" s="259">
        <f t="shared" si="84"/>
        <v>1.1870479969126273E-4</v>
      </c>
      <c r="R256" s="259">
        <f t="shared" si="84"/>
        <v>1.4026291738544554</v>
      </c>
      <c r="S256" s="259">
        <f t="shared" si="84"/>
        <v>5.56999766296118E-4</v>
      </c>
      <c r="T256" s="259">
        <f t="shared" si="84"/>
        <v>5.6589407960756333E-4</v>
      </c>
      <c r="U256" s="259">
        <f t="shared" si="84"/>
        <v>5.7493041956617951E-4</v>
      </c>
      <c r="V256" s="259">
        <f t="shared" si="84"/>
        <v>5.8411105408943302E-4</v>
      </c>
      <c r="W256" s="259">
        <f t="shared" si="84"/>
        <v>5.9343828730946979E-4</v>
      </c>
      <c r="X256" s="259">
        <f t="shared" si="84"/>
        <v>6.0291446015140198E-4</v>
      </c>
      <c r="Y256" s="259">
        <f t="shared" si="84"/>
        <v>6.1254195092082632E-4</v>
      </c>
      <c r="Z256" s="259">
        <f t="shared" si="84"/>
        <v>6.2232317590072566E-4</v>
      </c>
      <c r="AA256" s="259">
        <f t="shared" si="84"/>
        <v>6.3226058995790148E-4</v>
      </c>
      <c r="AB256" s="259">
        <f t="shared" si="84"/>
        <v>6.423566871590899E-4</v>
      </c>
      <c r="AC256" s="259">
        <f t="shared" si="84"/>
        <v>6.5261400139691571E-4</v>
      </c>
      <c r="AD256" s="259">
        <f t="shared" si="84"/>
        <v>6.6303510702584389E-4</v>
      </c>
      <c r="AE256" s="259">
        <f t="shared" si="84"/>
        <v>6.7362261950828226E-4</v>
      </c>
    </row>
    <row r="257" spans="1:31">
      <c r="A257" s="98">
        <f t="shared" ref="A257:B257" si="89">A239</f>
        <v>15145</v>
      </c>
      <c r="B257" s="28" t="str">
        <f t="shared" si="89"/>
        <v>Coleman Road over I-35</v>
      </c>
      <c r="C257" s="263">
        <f t="shared" si="86"/>
        <v>1.39</v>
      </c>
      <c r="D257" s="28"/>
      <c r="E257" s="39"/>
      <c r="F257" s="83" t="s">
        <v>241</v>
      </c>
      <c r="G257" s="259">
        <f t="shared" si="83"/>
        <v>0</v>
      </c>
      <c r="H257" s="259">
        <f t="shared" si="84"/>
        <v>0</v>
      </c>
      <c r="I257" s="259">
        <f t="shared" si="84"/>
        <v>0</v>
      </c>
      <c r="J257" s="259">
        <f t="shared" si="84"/>
        <v>0</v>
      </c>
      <c r="K257" s="259">
        <f t="shared" si="84"/>
        <v>0</v>
      </c>
      <c r="L257" s="259">
        <f t="shared" si="84"/>
        <v>0</v>
      </c>
      <c r="M257" s="259">
        <f t="shared" si="84"/>
        <v>7.7991230040482152E-5</v>
      </c>
      <c r="N257" s="259">
        <f t="shared" si="84"/>
        <v>7.9236613750672529E-5</v>
      </c>
      <c r="O257" s="259">
        <f t="shared" si="84"/>
        <v>8.0501884063302755E-5</v>
      </c>
      <c r="P257" s="259">
        <f t="shared" si="84"/>
        <v>8.1787358532676239E-5</v>
      </c>
      <c r="Q257" s="259">
        <f t="shared" si="84"/>
        <v>8.3093359783883904E-5</v>
      </c>
      <c r="R257" s="259">
        <f t="shared" si="84"/>
        <v>1.3811528177065007</v>
      </c>
      <c r="S257" s="259">
        <f t="shared" si="84"/>
        <v>3.2057814800701893E-4</v>
      </c>
      <c r="T257" s="259">
        <f t="shared" si="84"/>
        <v>3.2569722105104868E-4</v>
      </c>
      <c r="U257" s="259">
        <f t="shared" si="84"/>
        <v>3.3089803674969469E-4</v>
      </c>
      <c r="V257" s="259">
        <f t="shared" si="84"/>
        <v>3.3618190039036503E-4</v>
      </c>
      <c r="W257" s="259">
        <f t="shared" si="84"/>
        <v>3.4155013810362704E-4</v>
      </c>
      <c r="X257" s="259">
        <f t="shared" si="84"/>
        <v>3.4700409719603718E-4</v>
      </c>
      <c r="Y257" s="259">
        <f t="shared" si="84"/>
        <v>3.5254514648828397E-4</v>
      </c>
      <c r="Z257" s="259">
        <f t="shared" si="84"/>
        <v>3.5817467665873127E-4</v>
      </c>
      <c r="AA257" s="259">
        <f t="shared" si="84"/>
        <v>3.6389410059244748E-4</v>
      </c>
      <c r="AB257" s="259">
        <f t="shared" si="84"/>
        <v>3.697048537358072E-4</v>
      </c>
      <c r="AC257" s="259">
        <f t="shared" si="84"/>
        <v>3.7560839445675636E-4</v>
      </c>
      <c r="AD257" s="259">
        <f t="shared" si="84"/>
        <v>3.8160620441082951E-4</v>
      </c>
      <c r="AE257" s="259">
        <f t="shared" si="84"/>
        <v>3.8769978891301199E-4</v>
      </c>
    </row>
    <row r="258" spans="1:31">
      <c r="A258" s="98">
        <f t="shared" ref="A258:B258" si="90">A240</f>
        <v>15146</v>
      </c>
      <c r="B258" s="28" t="str">
        <f t="shared" si="90"/>
        <v>Chrysler Avenue over I-35</v>
      </c>
      <c r="C258" s="263">
        <f t="shared" si="86"/>
        <v>1.39</v>
      </c>
      <c r="D258" s="28"/>
      <c r="E258" s="39"/>
      <c r="F258" s="83" t="s">
        <v>241</v>
      </c>
      <c r="G258" s="259">
        <f t="shared" si="83"/>
        <v>0</v>
      </c>
      <c r="H258" s="259">
        <f t="shared" si="84"/>
        <v>0</v>
      </c>
      <c r="I258" s="259">
        <f t="shared" si="84"/>
        <v>0</v>
      </c>
      <c r="J258" s="259">
        <f t="shared" si="84"/>
        <v>0</v>
      </c>
      <c r="K258" s="259">
        <f t="shared" si="84"/>
        <v>0</v>
      </c>
      <c r="L258" s="259">
        <f t="shared" si="84"/>
        <v>0</v>
      </c>
      <c r="M258" s="259">
        <f t="shared" si="84"/>
        <v>1.559824600809643E-4</v>
      </c>
      <c r="N258" s="259">
        <f t="shared" si="84"/>
        <v>1.5847322750134506E-4</v>
      </c>
      <c r="O258" s="259">
        <f t="shared" si="84"/>
        <v>1.6100376812660551E-4</v>
      </c>
      <c r="P258" s="259">
        <f t="shared" si="84"/>
        <v>1.6357471706535248E-4</v>
      </c>
      <c r="Q258" s="259">
        <f t="shared" si="84"/>
        <v>1.6618671956776781E-4</v>
      </c>
      <c r="R258" s="259">
        <f t="shared" si="84"/>
        <v>1.3814683572393465</v>
      </c>
      <c r="S258" s="259">
        <f t="shared" si="84"/>
        <v>6.4115629601403787E-4</v>
      </c>
      <c r="T258" s="259">
        <f t="shared" si="84"/>
        <v>6.5139444210209735E-4</v>
      </c>
      <c r="U258" s="259">
        <f t="shared" si="84"/>
        <v>6.6179607349938939E-4</v>
      </c>
      <c r="V258" s="259">
        <f t="shared" si="84"/>
        <v>6.7236380078073007E-4</v>
      </c>
      <c r="W258" s="259">
        <f t="shared" si="84"/>
        <v>6.8310027620725408E-4</v>
      </c>
      <c r="X258" s="259">
        <f t="shared" si="84"/>
        <v>6.9400819439207435E-4</v>
      </c>
      <c r="Y258" s="259">
        <f t="shared" si="84"/>
        <v>7.0509029297656793E-4</v>
      </c>
      <c r="Z258" s="259">
        <f t="shared" si="84"/>
        <v>7.1634935331746255E-4</v>
      </c>
      <c r="AA258" s="259">
        <f t="shared" si="84"/>
        <v>7.2778820118489496E-4</v>
      </c>
      <c r="AB258" s="259">
        <f t="shared" si="84"/>
        <v>7.3940970747161439E-4</v>
      </c>
      <c r="AC258" s="259">
        <f t="shared" si="84"/>
        <v>7.5121678891351272E-4</v>
      </c>
      <c r="AD258" s="259">
        <f t="shared" si="84"/>
        <v>7.6321240882165902E-4</v>
      </c>
      <c r="AE258" s="259">
        <f t="shared" si="84"/>
        <v>7.7539957782602397E-4</v>
      </c>
    </row>
    <row r="259" spans="1:31">
      <c r="A259" s="98">
        <f t="shared" ref="A259:B259" si="91">A241</f>
        <v>15147</v>
      </c>
      <c r="B259" s="28" t="str">
        <f t="shared" si="91"/>
        <v>Ferguson Avenue over I-35</v>
      </c>
      <c r="C259" s="263">
        <f t="shared" si="86"/>
        <v>1.39</v>
      </c>
      <c r="D259" s="28"/>
      <c r="E259" s="39"/>
      <c r="F259" s="83" t="s">
        <v>241</v>
      </c>
      <c r="G259" s="259">
        <f t="shared" si="83"/>
        <v>0</v>
      </c>
      <c r="H259" s="259">
        <f t="shared" si="84"/>
        <v>0</v>
      </c>
      <c r="I259" s="259">
        <f t="shared" si="84"/>
        <v>0</v>
      </c>
      <c r="J259" s="259">
        <f t="shared" si="84"/>
        <v>0</v>
      </c>
      <c r="K259" s="259">
        <f t="shared" si="84"/>
        <v>0</v>
      </c>
      <c r="L259" s="259">
        <f t="shared" si="84"/>
        <v>0</v>
      </c>
      <c r="M259" s="259">
        <f t="shared" si="84"/>
        <v>2.2283208582994898E-4</v>
      </c>
      <c r="N259" s="259">
        <f t="shared" si="84"/>
        <v>2.2639032500192154E-4</v>
      </c>
      <c r="O259" s="259">
        <f t="shared" si="84"/>
        <v>2.3000538303800786E-4</v>
      </c>
      <c r="P259" s="259">
        <f t="shared" si="84"/>
        <v>2.3367816723621779E-4</v>
      </c>
      <c r="Q259" s="259">
        <f t="shared" si="84"/>
        <v>2.3740959938252544E-4</v>
      </c>
      <c r="R259" s="259">
        <f t="shared" si="84"/>
        <v>1.3816267240369968</v>
      </c>
      <c r="S259" s="259">
        <f t="shared" si="84"/>
        <v>8.0205193479104971E-4</v>
      </c>
      <c r="T259" s="259">
        <f t="shared" si="84"/>
        <v>8.1485930318102133E-4</v>
      </c>
      <c r="U259" s="259">
        <f t="shared" si="84"/>
        <v>8.2787118287251996E-4</v>
      </c>
      <c r="V259" s="259">
        <f t="shared" si="84"/>
        <v>8.4109083955379461E-4</v>
      </c>
      <c r="W259" s="259">
        <f t="shared" si="84"/>
        <v>8.545215910604313E-4</v>
      </c>
      <c r="X259" s="259">
        <f t="shared" si="84"/>
        <v>8.6816680820805503E-4</v>
      </c>
      <c r="Y259" s="259">
        <f t="shared" si="84"/>
        <v>8.8202991563832741E-4</v>
      </c>
      <c r="Z259" s="259">
        <f t="shared" si="84"/>
        <v>8.9611439267845631E-4</v>
      </c>
      <c r="AA259" s="259">
        <f t="shared" si="84"/>
        <v>9.1042377421442699E-4</v>
      </c>
      <c r="AB259" s="259">
        <f t="shared" si="84"/>
        <v>9.2496165157817918E-4</v>
      </c>
      <c r="AC259" s="259">
        <f t="shared" si="84"/>
        <v>9.3973167344895032E-4</v>
      </c>
      <c r="AD259" s="259">
        <f t="shared" si="84"/>
        <v>9.54737546769012E-4</v>
      </c>
      <c r="AE259" s="259">
        <f t="shared" si="84"/>
        <v>9.6998303767402937E-4</v>
      </c>
    </row>
    <row r="260" spans="1:31">
      <c r="A260" s="98">
        <f t="shared" ref="A260:B260" si="92">A242</f>
        <v>15149</v>
      </c>
      <c r="B260" s="28" t="str">
        <f t="shared" si="92"/>
        <v>Adobe Road over I-35</v>
      </c>
      <c r="C260" s="263">
        <f t="shared" si="86"/>
        <v>0.81</v>
      </c>
      <c r="D260" s="28"/>
      <c r="E260" s="39"/>
      <c r="F260" s="83" t="s">
        <v>241</v>
      </c>
      <c r="G260" s="259">
        <f t="shared" si="83"/>
        <v>0</v>
      </c>
      <c r="H260" s="259">
        <f t="shared" si="84"/>
        <v>0</v>
      </c>
      <c r="I260" s="259">
        <f t="shared" si="84"/>
        <v>0</v>
      </c>
      <c r="J260" s="259">
        <f t="shared" si="84"/>
        <v>0</v>
      </c>
      <c r="K260" s="259">
        <f t="shared" si="84"/>
        <v>0</v>
      </c>
      <c r="L260" s="259">
        <f t="shared" si="84"/>
        <v>0</v>
      </c>
      <c r="M260" s="259">
        <f t="shared" si="84"/>
        <v>1.671240643724617E-4</v>
      </c>
      <c r="N260" s="259">
        <f t="shared" si="84"/>
        <v>1.6979274375144112E-4</v>
      </c>
      <c r="O260" s="259">
        <f t="shared" si="84"/>
        <v>1.7250403727850588E-4</v>
      </c>
      <c r="P260" s="259">
        <f t="shared" si="84"/>
        <v>1.7525862542716334E-4</v>
      </c>
      <c r="Q260" s="259">
        <f t="shared" si="84"/>
        <v>1.7805719953689408E-4</v>
      </c>
      <c r="R260" s="259">
        <f t="shared" si="84"/>
        <v>0.79924246346688488</v>
      </c>
      <c r="S260" s="259">
        <f t="shared" si="84"/>
        <v>4.8889120744285898E-4</v>
      </c>
      <c r="T260" s="259">
        <f t="shared" si="84"/>
        <v>4.9669794604011695E-4</v>
      </c>
      <c r="U260" s="259">
        <f t="shared" si="84"/>
        <v>5.0462934461611465E-4</v>
      </c>
      <c r="V260" s="259">
        <f t="shared" si="84"/>
        <v>5.1268739377295907E-4</v>
      </c>
      <c r="W260" s="259">
        <f t="shared" si="84"/>
        <v>5.2087411589919546E-4</v>
      </c>
      <c r="X260" s="259">
        <f t="shared" si="84"/>
        <v>5.2919156567738171E-4</v>
      </c>
      <c r="Y260" s="259">
        <f t="shared" si="84"/>
        <v>5.3764183059976697E-4</v>
      </c>
      <c r="Z260" s="259">
        <f t="shared" si="84"/>
        <v>5.4622703149220504E-4</v>
      </c>
      <c r="AA260" s="259">
        <f t="shared" si="84"/>
        <v>5.5494932304643433E-4</v>
      </c>
      <c r="AB260" s="259">
        <f t="shared" si="84"/>
        <v>5.6381089436085641E-4</v>
      </c>
      <c r="AC260" s="259">
        <f t="shared" si="84"/>
        <v>5.7281396948995005E-4</v>
      </c>
      <c r="AD260" s="259">
        <f t="shared" si="84"/>
        <v>5.8196080800245972E-4</v>
      </c>
      <c r="AE260" s="259">
        <f t="shared" si="84"/>
        <v>5.9125370554849541E-4</v>
      </c>
    </row>
    <row r="261" spans="1:31">
      <c r="A261" s="99" t="s">
        <v>185</v>
      </c>
      <c r="B261" s="28"/>
      <c r="C261" s="264">
        <f>SUM(C253:C260)</f>
        <v>9.98</v>
      </c>
      <c r="F261" s="83" t="s">
        <v>241</v>
      </c>
      <c r="G261" s="260">
        <f>SUM(G253:G260)</f>
        <v>0</v>
      </c>
      <c r="H261" s="260">
        <f t="shared" ref="H261:AE261" si="93">SUM(H253:H260)</f>
        <v>0</v>
      </c>
      <c r="I261" s="260">
        <f t="shared" si="93"/>
        <v>0</v>
      </c>
      <c r="J261" s="260">
        <f t="shared" si="93"/>
        <v>0</v>
      </c>
      <c r="K261" s="260">
        <f t="shared" si="93"/>
        <v>0</v>
      </c>
      <c r="L261" s="260">
        <f t="shared" si="93"/>
        <v>0</v>
      </c>
      <c r="M261" s="260">
        <f t="shared" si="93"/>
        <v>1.2590012849392116E-3</v>
      </c>
      <c r="N261" s="260">
        <f t="shared" si="93"/>
        <v>1.2791053362608566E-3</v>
      </c>
      <c r="O261" s="260">
        <f t="shared" si="93"/>
        <v>1.2995304141647443E-3</v>
      </c>
      <c r="P261" s="260">
        <f t="shared" si="93"/>
        <v>1.3202816448846307E-3</v>
      </c>
      <c r="Q261" s="260">
        <f t="shared" si="93"/>
        <v>1.3413642365112687E-3</v>
      </c>
      <c r="R261" s="260">
        <f t="shared" si="93"/>
        <v>9.9064329234311259</v>
      </c>
      <c r="S261" s="260">
        <f t="shared" si="93"/>
        <v>4.6996985259400697E-3</v>
      </c>
      <c r="T261" s="260">
        <f t="shared" si="93"/>
        <v>4.7747445020578164E-3</v>
      </c>
      <c r="U261" s="260">
        <f t="shared" si="93"/>
        <v>4.8509888313253173E-3</v>
      </c>
      <c r="V261" s="260">
        <f t="shared" si="93"/>
        <v>4.928450649349117E-3</v>
      </c>
      <c r="W261" s="260">
        <f t="shared" si="93"/>
        <v>5.007149397297966E-3</v>
      </c>
      <c r="X261" s="260">
        <f t="shared" si="93"/>
        <v>5.0871048267821248E-3</v>
      </c>
      <c r="Y261" s="260">
        <f t="shared" si="93"/>
        <v>5.1683370048105646E-3</v>
      </c>
      <c r="Z261" s="260">
        <f t="shared" si="93"/>
        <v>5.2508663188273368E-3</v>
      </c>
      <c r="AA261" s="260">
        <f t="shared" si="93"/>
        <v>5.334713481828365E-3</v>
      </c>
      <c r="AB261" s="260">
        <f t="shared" si="93"/>
        <v>5.4198995375599355E-3</v>
      </c>
      <c r="AC261" s="260">
        <f t="shared" si="93"/>
        <v>5.5064458658002002E-3</v>
      </c>
      <c r="AD261" s="260">
        <f t="shared" si="93"/>
        <v>5.5943741877250274E-3</v>
      </c>
      <c r="AE261" s="260">
        <f t="shared" si="93"/>
        <v>5.6837065713595215E-3</v>
      </c>
    </row>
    <row r="262" spans="1:31">
      <c r="A262" s="97" t="str">
        <f>A244</f>
        <v>Kay County Bridge Reconstructions</v>
      </c>
      <c r="B262" s="89"/>
      <c r="F262" s="83"/>
      <c r="G262" s="261"/>
      <c r="H262" s="261"/>
      <c r="I262" s="261"/>
      <c r="J262" s="261"/>
      <c r="K262" s="261"/>
      <c r="L262" s="261"/>
      <c r="M262" s="261"/>
      <c r="N262" s="261"/>
      <c r="O262" s="261"/>
      <c r="P262" s="261"/>
      <c r="Q262" s="261"/>
      <c r="R262" s="261"/>
      <c r="S262" s="261"/>
      <c r="T262" s="261"/>
      <c r="U262" s="261"/>
      <c r="V262" s="261"/>
      <c r="W262" s="261"/>
      <c r="X262" s="261"/>
      <c r="Y262" s="261"/>
      <c r="Z262" s="261"/>
      <c r="AA262" s="261"/>
      <c r="AB262" s="261"/>
      <c r="AC262" s="261"/>
      <c r="AD262" s="261"/>
      <c r="AE262" s="261"/>
    </row>
    <row r="263" spans="1:31">
      <c r="A263" s="98">
        <f>'Project Information'!$A$26</f>
        <v>14408</v>
      </c>
      <c r="B263" s="28" t="str">
        <f>'Project Information'!$B$26</f>
        <v>I-35 SB over US 60</v>
      </c>
      <c r="C263" s="263">
        <f>ROUND(SUM(G263:AE263),2)</f>
        <v>7.28</v>
      </c>
      <c r="D263" s="28"/>
      <c r="E263" s="39"/>
      <c r="F263" s="83" t="s">
        <v>241</v>
      </c>
      <c r="G263" s="259">
        <f>((G209+G150)/100000000)*$D$23+((G227+G132)/100000000)*$D$14</f>
        <v>0</v>
      </c>
      <c r="H263" s="259">
        <f t="shared" ref="H263:AE263" si="94">((H209+H150)/100000000)*$D$23+((H227+H132)/100000000)*$D$14</f>
        <v>0</v>
      </c>
      <c r="I263" s="259">
        <f t="shared" si="94"/>
        <v>0</v>
      </c>
      <c r="J263" s="259">
        <f t="shared" si="94"/>
        <v>0</v>
      </c>
      <c r="K263" s="259">
        <f t="shared" si="94"/>
        <v>0</v>
      </c>
      <c r="L263" s="259">
        <f t="shared" si="94"/>
        <v>0</v>
      </c>
      <c r="M263" s="259">
        <f t="shared" si="94"/>
        <v>9.7489037550602661E-2</v>
      </c>
      <c r="N263" s="259">
        <f t="shared" si="94"/>
        <v>9.9045767188340642E-2</v>
      </c>
      <c r="O263" s="259">
        <f t="shared" si="94"/>
        <v>0.10062735507912843</v>
      </c>
      <c r="P263" s="259">
        <f t="shared" si="94"/>
        <v>0.10223419816584527</v>
      </c>
      <c r="Q263" s="259">
        <f t="shared" si="94"/>
        <v>0.10386669972985489</v>
      </c>
      <c r="R263" s="259">
        <f t="shared" si="94"/>
        <v>0.43553428059165167</v>
      </c>
      <c r="S263" s="259">
        <f t="shared" si="94"/>
        <v>0.4424890022699326</v>
      </c>
      <c r="T263" s="259">
        <f t="shared" si="94"/>
        <v>0.44955477870504384</v>
      </c>
      <c r="U263" s="259">
        <f t="shared" si="94"/>
        <v>0.45673338324746354</v>
      </c>
      <c r="V263" s="259">
        <f t="shared" si="94"/>
        <v>0.46402661756497976</v>
      </c>
      <c r="W263" s="259">
        <f t="shared" si="94"/>
        <v>0.47143631209486736</v>
      </c>
      <c r="X263" s="259">
        <f t="shared" si="94"/>
        <v>0.4789643265032878</v>
      </c>
      <c r="Y263" s="259">
        <f t="shared" si="94"/>
        <v>0.48661255015202232</v>
      </c>
      <c r="Z263" s="259">
        <f t="shared" si="94"/>
        <v>0.4943829025726596</v>
      </c>
      <c r="AA263" s="259">
        <f t="shared" si="94"/>
        <v>0.50227733394835461</v>
      </c>
      <c r="AB263" s="259">
        <f t="shared" si="94"/>
        <v>0.5102978256032813</v>
      </c>
      <c r="AC263" s="259">
        <f t="shared" si="94"/>
        <v>0.51844639049989905</v>
      </c>
      <c r="AD263" s="259">
        <f t="shared" si="94"/>
        <v>0.52672507374416166</v>
      </c>
      <c r="AE263" s="259">
        <f t="shared" si="94"/>
        <v>0.53513595309879325</v>
      </c>
    </row>
    <row r="264" spans="1:31">
      <c r="A264" s="98">
        <f>'Project Information'!$A$27</f>
        <v>14409</v>
      </c>
      <c r="B264" s="28" t="str">
        <f>'Project Information'!$B$27</f>
        <v>I-35 NB over US 60</v>
      </c>
      <c r="C264" s="263">
        <f t="shared" ref="C264" si="95">ROUND(SUM(G264:AE264),2)</f>
        <v>7.28</v>
      </c>
      <c r="D264" s="28"/>
      <c r="E264" s="39"/>
      <c r="F264" s="83" t="s">
        <v>241</v>
      </c>
      <c r="G264" s="259">
        <f t="shared" ref="G264:AE264" si="96">((G210+G151)/100000000)*$D$23+((G228+G133)/100000000)*$D$14</f>
        <v>0</v>
      </c>
      <c r="H264" s="259">
        <f t="shared" si="96"/>
        <v>0</v>
      </c>
      <c r="I264" s="259">
        <f t="shared" si="96"/>
        <v>0</v>
      </c>
      <c r="J264" s="259">
        <f t="shared" si="96"/>
        <v>0</v>
      </c>
      <c r="K264" s="259">
        <f t="shared" si="96"/>
        <v>0</v>
      </c>
      <c r="L264" s="259">
        <f t="shared" si="96"/>
        <v>0</v>
      </c>
      <c r="M264" s="259">
        <f t="shared" si="96"/>
        <v>9.7489037550602661E-2</v>
      </c>
      <c r="N264" s="259">
        <f t="shared" si="96"/>
        <v>9.9045767188340642E-2</v>
      </c>
      <c r="O264" s="259">
        <f t="shared" si="96"/>
        <v>0.10062735507912843</v>
      </c>
      <c r="P264" s="259">
        <f t="shared" si="96"/>
        <v>0.10223419816584527</v>
      </c>
      <c r="Q264" s="259">
        <f t="shared" si="96"/>
        <v>0.10386669972985489</v>
      </c>
      <c r="R264" s="259">
        <f t="shared" si="96"/>
        <v>0.43553428059165167</v>
      </c>
      <c r="S264" s="259">
        <f t="shared" si="96"/>
        <v>0.4424890022699326</v>
      </c>
      <c r="T264" s="259">
        <f t="shared" si="96"/>
        <v>0.44955477870504384</v>
      </c>
      <c r="U264" s="259">
        <f t="shared" si="96"/>
        <v>0.45673338324746354</v>
      </c>
      <c r="V264" s="259">
        <f t="shared" si="96"/>
        <v>0.46402661756497976</v>
      </c>
      <c r="W264" s="259">
        <f t="shared" si="96"/>
        <v>0.47143631209486736</v>
      </c>
      <c r="X264" s="259">
        <f t="shared" si="96"/>
        <v>0.4789643265032878</v>
      </c>
      <c r="Y264" s="259">
        <f t="shared" si="96"/>
        <v>0.48661255015202232</v>
      </c>
      <c r="Z264" s="259">
        <f t="shared" si="96"/>
        <v>0.4943829025726596</v>
      </c>
      <c r="AA264" s="259">
        <f t="shared" si="96"/>
        <v>0.50227733394835461</v>
      </c>
      <c r="AB264" s="259">
        <f t="shared" si="96"/>
        <v>0.5102978256032813</v>
      </c>
      <c r="AC264" s="259">
        <f t="shared" si="96"/>
        <v>0.51844639049989905</v>
      </c>
      <c r="AD264" s="259">
        <f t="shared" si="96"/>
        <v>0.52672507374416166</v>
      </c>
      <c r="AE264" s="259">
        <f t="shared" si="96"/>
        <v>0.53513595309879325</v>
      </c>
    </row>
    <row r="265" spans="1:31">
      <c r="A265" s="99" t="s">
        <v>185</v>
      </c>
      <c r="B265" s="28"/>
      <c r="C265" s="264">
        <f>SUM(C263:C264)</f>
        <v>14.56</v>
      </c>
      <c r="F265" s="83" t="s">
        <v>241</v>
      </c>
      <c r="G265" s="260">
        <f>SUM(G263:G264)</f>
        <v>0</v>
      </c>
      <c r="H265" s="260">
        <f t="shared" ref="H265:AE265" si="97">SUM(H263:H264)</f>
        <v>0</v>
      </c>
      <c r="I265" s="260">
        <f t="shared" si="97"/>
        <v>0</v>
      </c>
      <c r="J265" s="260">
        <f t="shared" si="97"/>
        <v>0</v>
      </c>
      <c r="K265" s="260">
        <f t="shared" si="97"/>
        <v>0</v>
      </c>
      <c r="L265" s="260">
        <f t="shared" si="97"/>
        <v>0</v>
      </c>
      <c r="M265" s="260">
        <f t="shared" si="97"/>
        <v>0.19497807510120532</v>
      </c>
      <c r="N265" s="260">
        <f t="shared" si="97"/>
        <v>0.19809153437668128</v>
      </c>
      <c r="O265" s="260">
        <f t="shared" si="97"/>
        <v>0.20125471015825686</v>
      </c>
      <c r="P265" s="260">
        <f t="shared" si="97"/>
        <v>0.20446839633169053</v>
      </c>
      <c r="Q265" s="260">
        <f t="shared" si="97"/>
        <v>0.20773339945970978</v>
      </c>
      <c r="R265" s="260">
        <f t="shared" si="97"/>
        <v>0.87106856118330334</v>
      </c>
      <c r="S265" s="260">
        <f t="shared" si="97"/>
        <v>0.88497800453986519</v>
      </c>
      <c r="T265" s="260">
        <f t="shared" si="97"/>
        <v>0.89910955741008769</v>
      </c>
      <c r="U265" s="260">
        <f t="shared" si="97"/>
        <v>0.91346676649492708</v>
      </c>
      <c r="V265" s="260">
        <f t="shared" si="97"/>
        <v>0.92805323512995952</v>
      </c>
      <c r="W265" s="260">
        <f t="shared" si="97"/>
        <v>0.94287262418973472</v>
      </c>
      <c r="X265" s="260">
        <f t="shared" si="97"/>
        <v>0.95792865300657559</v>
      </c>
      <c r="Y265" s="260">
        <f t="shared" si="97"/>
        <v>0.97322510030404463</v>
      </c>
      <c r="Z265" s="260">
        <f t="shared" si="97"/>
        <v>0.9887658051453192</v>
      </c>
      <c r="AA265" s="260">
        <f t="shared" si="97"/>
        <v>1.0045546678967092</v>
      </c>
      <c r="AB265" s="260">
        <f t="shared" si="97"/>
        <v>1.0205956512065626</v>
      </c>
      <c r="AC265" s="260">
        <f t="shared" si="97"/>
        <v>1.0368927809997981</v>
      </c>
      <c r="AD265" s="260">
        <f t="shared" si="97"/>
        <v>1.0534501474883233</v>
      </c>
      <c r="AE265" s="260">
        <f t="shared" si="97"/>
        <v>1.0702719061975865</v>
      </c>
    </row>
    <row r="266" spans="1:31">
      <c r="A266" s="100" t="s">
        <v>0</v>
      </c>
      <c r="C266" s="265">
        <f>SUM(C261,C265)</f>
        <v>24.54</v>
      </c>
      <c r="F266" s="83" t="s">
        <v>241</v>
      </c>
      <c r="G266" s="262">
        <f>SUM(G261,G265)</f>
        <v>0</v>
      </c>
      <c r="H266" s="262">
        <f t="shared" ref="H266:AE266" si="98">SUM(H261,H265)</f>
        <v>0</v>
      </c>
      <c r="I266" s="262">
        <f t="shared" si="98"/>
        <v>0</v>
      </c>
      <c r="J266" s="262">
        <f t="shared" si="98"/>
        <v>0</v>
      </c>
      <c r="K266" s="262">
        <f t="shared" si="98"/>
        <v>0</v>
      </c>
      <c r="L266" s="262">
        <f t="shared" si="98"/>
        <v>0</v>
      </c>
      <c r="M266" s="262">
        <f t="shared" si="98"/>
        <v>0.19623707638614454</v>
      </c>
      <c r="N266" s="262">
        <f t="shared" si="98"/>
        <v>0.19937063971294214</v>
      </c>
      <c r="O266" s="262">
        <f t="shared" si="98"/>
        <v>0.20255424057242161</v>
      </c>
      <c r="P266" s="262">
        <f t="shared" si="98"/>
        <v>0.20578867797657516</v>
      </c>
      <c r="Q266" s="262">
        <f t="shared" si="98"/>
        <v>0.20907476369622105</v>
      </c>
      <c r="R266" s="262">
        <f t="shared" si="98"/>
        <v>10.777501484614429</v>
      </c>
      <c r="S266" s="262">
        <f t="shared" si="98"/>
        <v>0.88967770306580529</v>
      </c>
      <c r="T266" s="262">
        <f t="shared" si="98"/>
        <v>0.90388430191214553</v>
      </c>
      <c r="U266" s="262">
        <f t="shared" si="98"/>
        <v>0.91831775532625237</v>
      </c>
      <c r="V266" s="262">
        <f t="shared" si="98"/>
        <v>0.93298168577930862</v>
      </c>
      <c r="W266" s="262">
        <f t="shared" si="98"/>
        <v>0.94787977358703268</v>
      </c>
      <c r="X266" s="262">
        <f t="shared" si="98"/>
        <v>0.96301575783335769</v>
      </c>
      <c r="Y266" s="262">
        <f t="shared" si="98"/>
        <v>0.9783934373088552</v>
      </c>
      <c r="Z266" s="262">
        <f t="shared" si="98"/>
        <v>0.99401667146414652</v>
      </c>
      <c r="AA266" s="262">
        <f t="shared" si="98"/>
        <v>1.0098893813785377</v>
      </c>
      <c r="AB266" s="262">
        <f t="shared" si="98"/>
        <v>1.0260155507441224</v>
      </c>
      <c r="AC266" s="262">
        <f t="shared" si="98"/>
        <v>1.0423992268655984</v>
      </c>
      <c r="AD266" s="262">
        <f t="shared" si="98"/>
        <v>1.0590445216760485</v>
      </c>
      <c r="AE266" s="262">
        <f t="shared" si="98"/>
        <v>1.075955612768946</v>
      </c>
    </row>
    <row r="267" spans="1:31">
      <c r="A267" s="100"/>
      <c r="E267" s="67"/>
    </row>
    <row r="268" spans="1:31">
      <c r="A268" s="91" t="s">
        <v>244</v>
      </c>
      <c r="B268" s="88"/>
      <c r="C268" s="88"/>
      <c r="D268" s="88"/>
      <c r="E268" s="165"/>
    </row>
    <row r="269" spans="1:31">
      <c r="A269" s="29"/>
      <c r="B269" s="4"/>
      <c r="C269" s="253" t="s">
        <v>0</v>
      </c>
      <c r="D269" s="4"/>
      <c r="G269" s="26"/>
      <c r="H269" s="54"/>
      <c r="I269" s="54"/>
      <c r="J269" s="54"/>
      <c r="K269" s="54"/>
      <c r="L269" s="54"/>
      <c r="M269" s="54"/>
      <c r="N269" s="54"/>
      <c r="O269" s="54"/>
      <c r="P269" s="54"/>
      <c r="Q269" s="54"/>
      <c r="R269" s="54"/>
      <c r="S269" s="54"/>
      <c r="T269" s="54"/>
      <c r="U269" s="54"/>
      <c r="V269" s="54"/>
      <c r="W269" s="54"/>
      <c r="X269" s="54"/>
      <c r="Y269" s="54"/>
      <c r="Z269" s="54"/>
      <c r="AA269" s="54"/>
      <c r="AB269" s="54"/>
      <c r="AC269" s="54"/>
      <c r="AD269" s="54"/>
      <c r="AE269" s="54"/>
    </row>
    <row r="270" spans="1:31">
      <c r="A270" s="97" t="str">
        <f>A252</f>
        <v>Kay County Bridge Raises</v>
      </c>
      <c r="B270" s="89"/>
      <c r="C270" s="38" t="s">
        <v>241</v>
      </c>
      <c r="G270" s="26"/>
      <c r="H270" s="54"/>
      <c r="I270" s="54"/>
      <c r="J270" s="54"/>
      <c r="K270" s="54"/>
      <c r="L270" s="54"/>
      <c r="M270" s="54"/>
      <c r="N270" s="54"/>
      <c r="O270" s="54"/>
      <c r="P270" s="54"/>
      <c r="Q270" s="54"/>
      <c r="R270" s="54"/>
      <c r="S270" s="54"/>
      <c r="T270" s="54"/>
      <c r="U270" s="54"/>
      <c r="V270" s="54"/>
      <c r="W270" s="54"/>
      <c r="X270" s="54"/>
      <c r="Y270" s="54"/>
      <c r="Z270" s="54"/>
      <c r="AA270" s="54"/>
      <c r="AB270" s="54"/>
      <c r="AC270" s="54"/>
      <c r="AD270" s="54"/>
      <c r="AE270" s="54"/>
    </row>
    <row r="271" spans="1:31">
      <c r="A271" s="98">
        <f>A253</f>
        <v>14155</v>
      </c>
      <c r="B271" s="28" t="str">
        <f>B253</f>
        <v>Indian Road over I-35</v>
      </c>
      <c r="C271" s="263">
        <f>ROUND(SUM(G271:AE271),2)</f>
        <v>0.01</v>
      </c>
      <c r="D271" s="28"/>
      <c r="E271" s="39"/>
      <c r="F271" s="83" t="s">
        <v>241</v>
      </c>
      <c r="G271" s="259">
        <f>((G199+G140)/100000000)*$D$24+((G217+G122)/100000000)*$D$15</f>
        <v>0</v>
      </c>
      <c r="H271" s="259">
        <f t="shared" ref="H271:AE278" si="99">((H199+H140)/100000000)*$D$24+((H217+H122)/100000000)*$D$15</f>
        <v>0</v>
      </c>
      <c r="I271" s="259">
        <f t="shared" si="99"/>
        <v>0</v>
      </c>
      <c r="J271" s="259">
        <f t="shared" si="99"/>
        <v>0</v>
      </c>
      <c r="K271" s="259">
        <f t="shared" si="99"/>
        <v>0</v>
      </c>
      <c r="L271" s="259">
        <f t="shared" si="99"/>
        <v>0</v>
      </c>
      <c r="M271" s="259">
        <f t="shared" si="99"/>
        <v>5.6489909692501477E-6</v>
      </c>
      <c r="N271" s="259">
        <f t="shared" si="99"/>
        <v>5.7391954874820705E-6</v>
      </c>
      <c r="O271" s="259">
        <f t="shared" si="99"/>
        <v>5.830840414302669E-6</v>
      </c>
      <c r="P271" s="259">
        <f t="shared" si="99"/>
        <v>5.9239487505210262E-6</v>
      </c>
      <c r="Q271" s="259">
        <f t="shared" si="99"/>
        <v>6.0185438642289665E-6</v>
      </c>
      <c r="R271" s="259">
        <f t="shared" si="99"/>
        <v>1.3335512568045207E-2</v>
      </c>
      <c r="S271" s="259">
        <f t="shared" si="99"/>
        <v>1.3299099297712108E-5</v>
      </c>
      <c r="T271" s="259">
        <f t="shared" si="99"/>
        <v>1.3511462682889885E-5</v>
      </c>
      <c r="U271" s="259">
        <f t="shared" si="99"/>
        <v>1.3727217140376735E-5</v>
      </c>
      <c r="V271" s="259">
        <f t="shared" si="99"/>
        <v>1.3946416819673983E-5</v>
      </c>
      <c r="W271" s="259">
        <f t="shared" si="99"/>
        <v>1.4169116734955892E-5</v>
      </c>
      <c r="X271" s="259">
        <f t="shared" si="99"/>
        <v>1.4395372778876996E-5</v>
      </c>
      <c r="Y271" s="259">
        <f t="shared" si="99"/>
        <v>1.4625241736599886E-5</v>
      </c>
      <c r="Z271" s="259">
        <f t="shared" si="99"/>
        <v>1.4858781300047004E-5</v>
      </c>
      <c r="AA271" s="259">
        <f t="shared" si="99"/>
        <v>1.5096050082380033E-5</v>
      </c>
      <c r="AB271" s="259">
        <f t="shared" si="99"/>
        <v>1.5337107632710449E-5</v>
      </c>
      <c r="AC271" s="259">
        <f t="shared" si="99"/>
        <v>1.5582014451045023E-5</v>
      </c>
      <c r="AD271" s="259">
        <f t="shared" si="99"/>
        <v>1.5830832003469957E-5</v>
      </c>
      <c r="AE271" s="259">
        <f t="shared" si="99"/>
        <v>1.6083622737577483E-5</v>
      </c>
    </row>
    <row r="272" spans="1:31">
      <c r="A272" s="98">
        <f t="shared" ref="A272:B272" si="100">A254</f>
        <v>14429</v>
      </c>
      <c r="B272" s="28" t="str">
        <f t="shared" si="100"/>
        <v>North Avenue over I-35</v>
      </c>
      <c r="C272" s="263">
        <f t="shared" ref="C272:C278" si="101">ROUND(SUM(G272:AE272),2)</f>
        <v>0.02</v>
      </c>
      <c r="D272" s="28"/>
      <c r="E272" s="39"/>
      <c r="F272" s="83" t="s">
        <v>241</v>
      </c>
      <c r="G272" s="259">
        <f t="shared" ref="G272:V278" si="102">((G200+G141)/100000000)*$D$24+((G218+G123)/100000000)*$D$15</f>
        <v>0</v>
      </c>
      <c r="H272" s="259">
        <f t="shared" si="102"/>
        <v>0</v>
      </c>
      <c r="I272" s="259">
        <f t="shared" si="102"/>
        <v>0</v>
      </c>
      <c r="J272" s="259">
        <f t="shared" si="102"/>
        <v>0</v>
      </c>
      <c r="K272" s="259">
        <f t="shared" si="102"/>
        <v>0</v>
      </c>
      <c r="L272" s="259">
        <f t="shared" si="102"/>
        <v>0</v>
      </c>
      <c r="M272" s="259">
        <f t="shared" si="102"/>
        <v>1.9771468392375519E-6</v>
      </c>
      <c r="N272" s="259">
        <f t="shared" si="102"/>
        <v>2.0087184206187248E-6</v>
      </c>
      <c r="O272" s="259">
        <f t="shared" si="102"/>
        <v>2.0407941450059342E-6</v>
      </c>
      <c r="P272" s="259">
        <f t="shared" si="102"/>
        <v>2.073382062682359E-6</v>
      </c>
      <c r="Q272" s="259">
        <f t="shared" si="102"/>
        <v>2.1064903524801379E-6</v>
      </c>
      <c r="R272" s="259">
        <f t="shared" si="102"/>
        <v>2.405284454221826E-2</v>
      </c>
      <c r="S272" s="259">
        <f t="shared" si="102"/>
        <v>4.8186572094537075E-6</v>
      </c>
      <c r="T272" s="259">
        <f t="shared" si="102"/>
        <v>4.8956027479524632E-6</v>
      </c>
      <c r="U272" s="259">
        <f t="shared" si="102"/>
        <v>4.9737769722940801E-6</v>
      </c>
      <c r="V272" s="259">
        <f t="shared" si="102"/>
        <v>5.0531995024452262E-6</v>
      </c>
      <c r="W272" s="259">
        <f t="shared" si="99"/>
        <v>5.1338902716691629E-6</v>
      </c>
      <c r="X272" s="259">
        <f t="shared" si="99"/>
        <v>5.2158695315285486E-6</v>
      </c>
      <c r="Y272" s="259">
        <f t="shared" si="99"/>
        <v>5.2991578569681176E-6</v>
      </c>
      <c r="Z272" s="259">
        <f t="shared" si="99"/>
        <v>5.3837761514785385E-6</v>
      </c>
      <c r="AA272" s="259">
        <f t="shared" si="99"/>
        <v>5.469745652342709E-6</v>
      </c>
      <c r="AB272" s="259">
        <f t="shared" si="99"/>
        <v>5.5570879359658375E-6</v>
      </c>
      <c r="AC272" s="259">
        <f t="shared" si="99"/>
        <v>5.6458249232906324E-6</v>
      </c>
      <c r="AD272" s="259">
        <f t="shared" si="99"/>
        <v>5.7359788852989689E-6</v>
      </c>
      <c r="AE272" s="259">
        <f t="shared" si="99"/>
        <v>5.8275724486014001E-6</v>
      </c>
    </row>
    <row r="273" spans="1:31">
      <c r="A273" s="98">
        <f t="shared" ref="A273:B273" si="103">A255</f>
        <v>14435</v>
      </c>
      <c r="B273" s="28" t="str">
        <f t="shared" si="103"/>
        <v>Highland Avenue over I-35</v>
      </c>
      <c r="C273" s="263">
        <f t="shared" si="101"/>
        <v>0.02</v>
      </c>
      <c r="D273" s="28"/>
      <c r="E273" s="39"/>
      <c r="F273" s="83" t="s">
        <v>241</v>
      </c>
      <c r="G273" s="259">
        <f t="shared" si="102"/>
        <v>0</v>
      </c>
      <c r="H273" s="259">
        <f t="shared" si="99"/>
        <v>0</v>
      </c>
      <c r="I273" s="259">
        <f t="shared" si="99"/>
        <v>0</v>
      </c>
      <c r="J273" s="259">
        <f t="shared" si="99"/>
        <v>0</v>
      </c>
      <c r="K273" s="259">
        <f t="shared" si="99"/>
        <v>0</v>
      </c>
      <c r="L273" s="259">
        <f t="shared" si="99"/>
        <v>0</v>
      </c>
      <c r="M273" s="259">
        <f t="shared" si="99"/>
        <v>5.6489909692501477E-6</v>
      </c>
      <c r="N273" s="259">
        <f t="shared" si="99"/>
        <v>5.7391954874820705E-6</v>
      </c>
      <c r="O273" s="259">
        <f t="shared" si="99"/>
        <v>5.830840414302669E-6</v>
      </c>
      <c r="P273" s="259">
        <f t="shared" si="99"/>
        <v>5.9239487505210245E-6</v>
      </c>
      <c r="Q273" s="259">
        <f t="shared" si="99"/>
        <v>6.0185438642289656E-6</v>
      </c>
      <c r="R273" s="259">
        <f t="shared" si="99"/>
        <v>2.4311646950948996E-2</v>
      </c>
      <c r="S273" s="259">
        <f t="shared" si="99"/>
        <v>1.3408414267881756E-5</v>
      </c>
      <c r="T273" s="259">
        <f t="shared" si="99"/>
        <v>1.3622523222183884E-5</v>
      </c>
      <c r="U273" s="259">
        <f t="shared" si="99"/>
        <v>1.3840051122484883E-5</v>
      </c>
      <c r="V273" s="259">
        <f t="shared" si="99"/>
        <v>1.4061052563380204E-5</v>
      </c>
      <c r="W273" s="259">
        <f t="shared" si="99"/>
        <v>1.4285583011245626E-5</v>
      </c>
      <c r="X273" s="259">
        <f t="shared" si="99"/>
        <v>1.4513698818158062E-5</v>
      </c>
      <c r="Y273" s="259">
        <f t="shared" si="99"/>
        <v>1.4745457236038659E-5</v>
      </c>
      <c r="Z273" s="259">
        <f t="shared" si="99"/>
        <v>1.4980916431021729E-5</v>
      </c>
      <c r="AA273" s="259">
        <f t="shared" si="99"/>
        <v>1.5220135498053167E-5</v>
      </c>
      <c r="AB273" s="259">
        <f t="shared" si="99"/>
        <v>1.5463174475721903E-5</v>
      </c>
      <c r="AC273" s="259">
        <f t="shared" si="99"/>
        <v>1.5710094361328274E-5</v>
      </c>
      <c r="AD273" s="259">
        <f t="shared" si="99"/>
        <v>1.5960957126192945E-5</v>
      </c>
      <c r="AE273" s="259">
        <f t="shared" si="99"/>
        <v>1.621582573121034E-5</v>
      </c>
    </row>
    <row r="274" spans="1:31">
      <c r="A274" s="98">
        <f t="shared" ref="A274:B274" si="104">A256</f>
        <v>14437</v>
      </c>
      <c r="B274" s="28" t="str">
        <f t="shared" si="104"/>
        <v>Hartford Avenue over I-35</v>
      </c>
      <c r="C274" s="263">
        <f t="shared" si="101"/>
        <v>0.02</v>
      </c>
      <c r="D274" s="28"/>
      <c r="E274" s="39"/>
      <c r="F274" s="83" t="s">
        <v>241</v>
      </c>
      <c r="G274" s="259">
        <f t="shared" si="102"/>
        <v>0</v>
      </c>
      <c r="H274" s="259">
        <f t="shared" si="99"/>
        <v>0</v>
      </c>
      <c r="I274" s="259">
        <f t="shared" si="99"/>
        <v>0</v>
      </c>
      <c r="J274" s="259">
        <f t="shared" si="99"/>
        <v>0</v>
      </c>
      <c r="K274" s="259">
        <f t="shared" si="99"/>
        <v>0</v>
      </c>
      <c r="L274" s="259">
        <f t="shared" si="99"/>
        <v>0</v>
      </c>
      <c r="M274" s="259">
        <f t="shared" si="99"/>
        <v>2.8244954846250738E-6</v>
      </c>
      <c r="N274" s="259">
        <f t="shared" si="99"/>
        <v>2.8695977437410352E-6</v>
      </c>
      <c r="O274" s="259">
        <f t="shared" si="99"/>
        <v>2.9154202071513345E-6</v>
      </c>
      <c r="P274" s="259">
        <f t="shared" si="99"/>
        <v>2.9619743752605131E-6</v>
      </c>
      <c r="Q274" s="259">
        <f t="shared" si="99"/>
        <v>3.0092719321144832E-6</v>
      </c>
      <c r="R274" s="259">
        <f t="shared" si="99"/>
        <v>2.430553230145233E-2</v>
      </c>
      <c r="S274" s="259">
        <f t="shared" si="99"/>
        <v>7.1961244997042864E-6</v>
      </c>
      <c r="T274" s="259">
        <f t="shared" si="99"/>
        <v>7.3110340379149562E-6</v>
      </c>
      <c r="U274" s="259">
        <f t="shared" si="99"/>
        <v>7.4277784807291117E-6</v>
      </c>
      <c r="V274" s="259">
        <f t="shared" si="99"/>
        <v>7.5463871283680995E-6</v>
      </c>
      <c r="W274" s="259">
        <f t="shared" si="99"/>
        <v>7.6668897489266141E-6</v>
      </c>
      <c r="X274" s="259">
        <f t="shared" si="99"/>
        <v>7.7893165858438282E-6</v>
      </c>
      <c r="Y274" s="259">
        <f t="shared" si="99"/>
        <v>7.9136983654938033E-6</v>
      </c>
      <c r="Z274" s="259">
        <f t="shared" si="99"/>
        <v>8.0400663048971257E-6</v>
      </c>
      <c r="AA274" s="259">
        <f t="shared" si="99"/>
        <v>8.1684521195556751E-6</v>
      </c>
      <c r="AB274" s="259">
        <f t="shared" si="99"/>
        <v>8.2988880314124912E-6</v>
      </c>
      <c r="AC274" s="259">
        <f t="shared" si="99"/>
        <v>8.4314067769387568E-6</v>
      </c>
      <c r="AD274" s="259">
        <f t="shared" si="99"/>
        <v>8.5660416153499234E-6</v>
      </c>
      <c r="AE274" s="259">
        <f t="shared" si="99"/>
        <v>8.7028263369530135E-6</v>
      </c>
    </row>
    <row r="275" spans="1:31">
      <c r="A275" s="98">
        <f t="shared" ref="A275:B275" si="105">A257</f>
        <v>15145</v>
      </c>
      <c r="B275" s="28" t="str">
        <f t="shared" si="105"/>
        <v>Coleman Road over I-35</v>
      </c>
      <c r="C275" s="263">
        <f t="shared" si="101"/>
        <v>0.02</v>
      </c>
      <c r="D275" s="28"/>
      <c r="E275" s="39"/>
      <c r="F275" s="83" t="s">
        <v>241</v>
      </c>
      <c r="G275" s="259">
        <f t="shared" si="102"/>
        <v>0</v>
      </c>
      <c r="H275" s="259">
        <f t="shared" si="99"/>
        <v>0</v>
      </c>
      <c r="I275" s="259">
        <f t="shared" si="99"/>
        <v>0</v>
      </c>
      <c r="J275" s="259">
        <f t="shared" si="99"/>
        <v>0</v>
      </c>
      <c r="K275" s="259">
        <f t="shared" si="99"/>
        <v>0</v>
      </c>
      <c r="L275" s="259">
        <f t="shared" si="99"/>
        <v>0</v>
      </c>
      <c r="M275" s="259">
        <f t="shared" si="99"/>
        <v>1.9771468392375519E-6</v>
      </c>
      <c r="N275" s="259">
        <f t="shared" si="99"/>
        <v>2.0087184206187248E-6</v>
      </c>
      <c r="O275" s="259">
        <f t="shared" si="99"/>
        <v>2.0407941450059342E-6</v>
      </c>
      <c r="P275" s="259">
        <f t="shared" si="99"/>
        <v>2.073382062682359E-6</v>
      </c>
      <c r="Q275" s="259">
        <f t="shared" si="99"/>
        <v>2.1064903524801379E-6</v>
      </c>
      <c r="R275" s="259">
        <f t="shared" si="99"/>
        <v>2.3935033879040443E-2</v>
      </c>
      <c r="S275" s="259">
        <f t="shared" si="99"/>
        <v>4.8186572094537075E-6</v>
      </c>
      <c r="T275" s="259">
        <f t="shared" si="99"/>
        <v>4.8956027479524632E-6</v>
      </c>
      <c r="U275" s="259">
        <f t="shared" si="99"/>
        <v>4.9737769722940801E-6</v>
      </c>
      <c r="V275" s="259">
        <f t="shared" si="99"/>
        <v>5.0531995024452262E-6</v>
      </c>
      <c r="W275" s="259">
        <f t="shared" si="99"/>
        <v>5.1338902716691629E-6</v>
      </c>
      <c r="X275" s="259">
        <f t="shared" si="99"/>
        <v>5.2158695315285486E-6</v>
      </c>
      <c r="Y275" s="259">
        <f t="shared" si="99"/>
        <v>5.2991578569681176E-6</v>
      </c>
      <c r="Z275" s="259">
        <f t="shared" si="99"/>
        <v>5.3837761514785385E-6</v>
      </c>
      <c r="AA275" s="259">
        <f t="shared" si="99"/>
        <v>5.469745652342709E-6</v>
      </c>
      <c r="AB275" s="259">
        <f t="shared" si="99"/>
        <v>5.5570879359658375E-6</v>
      </c>
      <c r="AC275" s="259">
        <f t="shared" si="99"/>
        <v>5.6458249232906324E-6</v>
      </c>
      <c r="AD275" s="259">
        <f t="shared" si="99"/>
        <v>5.7359788852989689E-6</v>
      </c>
      <c r="AE275" s="259">
        <f t="shared" si="99"/>
        <v>5.8275724486014001E-6</v>
      </c>
    </row>
    <row r="276" spans="1:31">
      <c r="A276" s="98">
        <f t="shared" ref="A276:B276" si="106">A258</f>
        <v>15146</v>
      </c>
      <c r="B276" s="28" t="str">
        <f t="shared" si="106"/>
        <v>Chrysler Avenue over I-35</v>
      </c>
      <c r="C276" s="263">
        <f t="shared" si="101"/>
        <v>0.02</v>
      </c>
      <c r="D276" s="28"/>
      <c r="E276" s="39"/>
      <c r="F276" s="83" t="s">
        <v>241</v>
      </c>
      <c r="G276" s="259">
        <f t="shared" si="102"/>
        <v>0</v>
      </c>
      <c r="H276" s="259">
        <f t="shared" si="99"/>
        <v>0</v>
      </c>
      <c r="I276" s="259">
        <f t="shared" si="99"/>
        <v>0</v>
      </c>
      <c r="J276" s="259">
        <f t="shared" si="99"/>
        <v>0</v>
      </c>
      <c r="K276" s="259">
        <f t="shared" si="99"/>
        <v>0</v>
      </c>
      <c r="L276" s="259">
        <f t="shared" si="99"/>
        <v>0</v>
      </c>
      <c r="M276" s="259">
        <f t="shared" si="99"/>
        <v>3.9542936784751039E-6</v>
      </c>
      <c r="N276" s="259">
        <f t="shared" si="99"/>
        <v>4.0174368412374496E-6</v>
      </c>
      <c r="O276" s="259">
        <f t="shared" si="99"/>
        <v>4.0815882900118683E-6</v>
      </c>
      <c r="P276" s="259">
        <f t="shared" si="99"/>
        <v>4.146764125364718E-6</v>
      </c>
      <c r="Q276" s="259">
        <f t="shared" si="99"/>
        <v>4.2129807049602758E-6</v>
      </c>
      <c r="R276" s="259">
        <f t="shared" si="99"/>
        <v>2.393977680008565E-2</v>
      </c>
      <c r="S276" s="259">
        <f t="shared" si="99"/>
        <v>9.637314418907415E-6</v>
      </c>
      <c r="T276" s="259">
        <f t="shared" si="99"/>
        <v>9.7912054959049265E-6</v>
      </c>
      <c r="U276" s="259">
        <f t="shared" si="99"/>
        <v>9.9475539445881603E-6</v>
      </c>
      <c r="V276" s="259">
        <f t="shared" si="99"/>
        <v>1.0106399004890452E-5</v>
      </c>
      <c r="W276" s="259">
        <f t="shared" si="99"/>
        <v>1.0267780543338326E-5</v>
      </c>
      <c r="X276" s="259">
        <f t="shared" si="99"/>
        <v>1.0431739063057097E-5</v>
      </c>
      <c r="Y276" s="259">
        <f t="shared" si="99"/>
        <v>1.0598315713936235E-5</v>
      </c>
      <c r="Z276" s="259">
        <f t="shared" si="99"/>
        <v>1.0767552302957077E-5</v>
      </c>
      <c r="AA276" s="259">
        <f t="shared" si="99"/>
        <v>1.0939491304685418E-5</v>
      </c>
      <c r="AB276" s="259">
        <f t="shared" si="99"/>
        <v>1.1114175871931675E-5</v>
      </c>
      <c r="AC276" s="259">
        <f t="shared" si="99"/>
        <v>1.1291649846581265E-5</v>
      </c>
      <c r="AD276" s="259">
        <f t="shared" si="99"/>
        <v>1.1471957770597938E-5</v>
      </c>
      <c r="AE276" s="259">
        <f t="shared" si="99"/>
        <v>1.16551448972028E-5</v>
      </c>
    </row>
    <row r="277" spans="1:31">
      <c r="A277" s="98">
        <f t="shared" ref="A277:B277" si="107">A259</f>
        <v>15147</v>
      </c>
      <c r="B277" s="28" t="str">
        <f t="shared" si="107"/>
        <v>Ferguson Avenue over I-35</v>
      </c>
      <c r="C277" s="263">
        <f t="shared" si="101"/>
        <v>0.02</v>
      </c>
      <c r="D277" s="28"/>
      <c r="E277" s="39"/>
      <c r="F277" s="83" t="s">
        <v>241</v>
      </c>
      <c r="G277" s="259">
        <f t="shared" si="102"/>
        <v>0</v>
      </c>
      <c r="H277" s="259">
        <f t="shared" si="99"/>
        <v>0</v>
      </c>
      <c r="I277" s="259">
        <f t="shared" si="99"/>
        <v>0</v>
      </c>
      <c r="J277" s="259">
        <f t="shared" si="99"/>
        <v>0</v>
      </c>
      <c r="K277" s="259">
        <f t="shared" si="99"/>
        <v>0</v>
      </c>
      <c r="L277" s="259">
        <f t="shared" si="99"/>
        <v>0</v>
      </c>
      <c r="M277" s="259">
        <f t="shared" si="99"/>
        <v>5.6489909692501477E-6</v>
      </c>
      <c r="N277" s="259">
        <f t="shared" si="99"/>
        <v>5.7391954874820705E-6</v>
      </c>
      <c r="O277" s="259">
        <f t="shared" si="99"/>
        <v>5.830840414302669E-6</v>
      </c>
      <c r="P277" s="259">
        <f t="shared" si="99"/>
        <v>5.9239487505210245E-6</v>
      </c>
      <c r="Q277" s="259">
        <f t="shared" si="99"/>
        <v>6.0185438642289656E-6</v>
      </c>
      <c r="R277" s="259">
        <f t="shared" si="99"/>
        <v>2.3943488628518299E-2</v>
      </c>
      <c r="S277" s="259">
        <f t="shared" si="99"/>
        <v>1.3408414267881756E-5</v>
      </c>
      <c r="T277" s="259">
        <f t="shared" si="99"/>
        <v>1.3622523222183884E-5</v>
      </c>
      <c r="U277" s="259">
        <f t="shared" si="99"/>
        <v>1.3840051122484883E-5</v>
      </c>
      <c r="V277" s="259">
        <f t="shared" si="99"/>
        <v>1.4061052563380204E-5</v>
      </c>
      <c r="W277" s="259">
        <f t="shared" si="99"/>
        <v>1.4285583011245626E-5</v>
      </c>
      <c r="X277" s="259">
        <f t="shared" si="99"/>
        <v>1.4513698818158062E-5</v>
      </c>
      <c r="Y277" s="259">
        <f t="shared" si="99"/>
        <v>1.4745457236038659E-5</v>
      </c>
      <c r="Z277" s="259">
        <f t="shared" si="99"/>
        <v>1.4980916431021729E-5</v>
      </c>
      <c r="AA277" s="259">
        <f t="shared" si="99"/>
        <v>1.5220135498053167E-5</v>
      </c>
      <c r="AB277" s="259">
        <f t="shared" si="99"/>
        <v>1.5463174475721903E-5</v>
      </c>
      <c r="AC277" s="259">
        <f t="shared" si="99"/>
        <v>1.5710094361328274E-5</v>
      </c>
      <c r="AD277" s="259">
        <f t="shared" si="99"/>
        <v>1.5960957126192945E-5</v>
      </c>
      <c r="AE277" s="259">
        <f t="shared" si="99"/>
        <v>1.621582573121034E-5</v>
      </c>
    </row>
    <row r="278" spans="1:31">
      <c r="A278" s="98">
        <f t="shared" ref="A278:B278" si="108">A260</f>
        <v>15149</v>
      </c>
      <c r="B278" s="28" t="str">
        <f t="shared" si="108"/>
        <v>Adobe Road over I-35</v>
      </c>
      <c r="C278" s="263">
        <f t="shared" si="101"/>
        <v>0.01</v>
      </c>
      <c r="D278" s="28"/>
      <c r="E278" s="39"/>
      <c r="F278" s="83" t="s">
        <v>241</v>
      </c>
      <c r="G278" s="259">
        <f t="shared" si="102"/>
        <v>0</v>
      </c>
      <c r="H278" s="259">
        <f t="shared" si="99"/>
        <v>0</v>
      </c>
      <c r="I278" s="259">
        <f t="shared" si="99"/>
        <v>0</v>
      </c>
      <c r="J278" s="259">
        <f t="shared" si="99"/>
        <v>0</v>
      </c>
      <c r="K278" s="259">
        <f t="shared" si="99"/>
        <v>0</v>
      </c>
      <c r="L278" s="259">
        <f t="shared" si="99"/>
        <v>0</v>
      </c>
      <c r="M278" s="259">
        <f t="shared" si="99"/>
        <v>4.2367432269376099E-6</v>
      </c>
      <c r="N278" s="259">
        <f t="shared" si="99"/>
        <v>4.3043966156115526E-6</v>
      </c>
      <c r="O278" s="259">
        <f t="shared" si="99"/>
        <v>4.3731303107270013E-6</v>
      </c>
      <c r="P278" s="259">
        <f t="shared" si="99"/>
        <v>4.4429615628907684E-6</v>
      </c>
      <c r="Q278" s="259">
        <f t="shared" si="99"/>
        <v>4.5139078981717247E-6</v>
      </c>
      <c r="R278" s="259">
        <f t="shared" si="99"/>
        <v>1.3852301486567398E-2</v>
      </c>
      <c r="S278" s="259">
        <f t="shared" si="99"/>
        <v>9.7010370478599639E-6</v>
      </c>
      <c r="T278" s="259">
        <f t="shared" si="99"/>
        <v>9.8559456639324063E-6</v>
      </c>
      <c r="U278" s="259">
        <f t="shared" si="99"/>
        <v>1.001332790001218E-5</v>
      </c>
      <c r="V278" s="259">
        <f t="shared" si="99"/>
        <v>1.017322325548993E-5</v>
      </c>
      <c r="W278" s="259">
        <f t="shared" si="99"/>
        <v>1.0335671860492583E-5</v>
      </c>
      <c r="X278" s="259">
        <f t="shared" si="99"/>
        <v>1.0500714485955081E-5</v>
      </c>
      <c r="Y278" s="259">
        <f t="shared" si="99"/>
        <v>1.0668392553852983E-5</v>
      </c>
      <c r="Z278" s="259">
        <f t="shared" si="99"/>
        <v>1.083874814759844E-5</v>
      </c>
      <c r="AA278" s="259">
        <f t="shared" si="99"/>
        <v>1.1011824022602194E-5</v>
      </c>
      <c r="AB278" s="259">
        <f t="shared" si="99"/>
        <v>1.1187663617004205E-5</v>
      </c>
      <c r="AC278" s="259">
        <f t="shared" si="99"/>
        <v>1.1366311062575647E-5</v>
      </c>
      <c r="AD278" s="259">
        <f t="shared" si="99"/>
        <v>1.1547811195794996E-5</v>
      </c>
      <c r="AE278" s="259">
        <f t="shared" si="99"/>
        <v>1.1732209569100977E-5</v>
      </c>
    </row>
    <row r="279" spans="1:31">
      <c r="A279" s="99" t="s">
        <v>185</v>
      </c>
      <c r="B279" s="28"/>
      <c r="C279" s="264">
        <f>SUM(C271:C278)</f>
        <v>0.14000000000000001</v>
      </c>
      <c r="F279" s="83" t="s">
        <v>241</v>
      </c>
      <c r="G279" s="260">
        <f>SUM(G271:G278)</f>
        <v>0</v>
      </c>
      <c r="H279" s="260">
        <f t="shared" ref="H279:AE279" si="109">SUM(H271:H278)</f>
        <v>0</v>
      </c>
      <c r="I279" s="260">
        <f t="shared" si="109"/>
        <v>0</v>
      </c>
      <c r="J279" s="260">
        <f t="shared" si="109"/>
        <v>0</v>
      </c>
      <c r="K279" s="260">
        <f t="shared" si="109"/>
        <v>0</v>
      </c>
      <c r="L279" s="260">
        <f t="shared" si="109"/>
        <v>0</v>
      </c>
      <c r="M279" s="260">
        <f t="shared" si="109"/>
        <v>3.1916798976263335E-5</v>
      </c>
      <c r="N279" s="260">
        <f t="shared" si="109"/>
        <v>3.2426454504273699E-5</v>
      </c>
      <c r="O279" s="260">
        <f t="shared" si="109"/>
        <v>3.2944248340810076E-5</v>
      </c>
      <c r="P279" s="260">
        <f t="shared" si="109"/>
        <v>3.3470310440443795E-5</v>
      </c>
      <c r="Q279" s="260">
        <f t="shared" si="109"/>
        <v>3.4004772832893657E-5</v>
      </c>
      <c r="R279" s="260">
        <f t="shared" si="109"/>
        <v>0.1716761371568766</v>
      </c>
      <c r="S279" s="260">
        <f t="shared" si="109"/>
        <v>7.6287718218854693E-5</v>
      </c>
      <c r="T279" s="260">
        <f t="shared" si="109"/>
        <v>7.7505899820914866E-5</v>
      </c>
      <c r="U279" s="260">
        <f t="shared" si="109"/>
        <v>7.8743533655264118E-5</v>
      </c>
      <c r="V279" s="260">
        <f t="shared" si="109"/>
        <v>8.000093034007331E-5</v>
      </c>
      <c r="W279" s="260">
        <f t="shared" si="109"/>
        <v>8.1278405453542976E-5</v>
      </c>
      <c r="X279" s="260">
        <f t="shared" si="109"/>
        <v>8.2576279613106218E-5</v>
      </c>
      <c r="Y279" s="260">
        <f t="shared" si="109"/>
        <v>8.3894878555896456E-5</v>
      </c>
      <c r="Z279" s="260">
        <f t="shared" si="109"/>
        <v>8.5234533220500175E-5</v>
      </c>
      <c r="AA279" s="260">
        <f t="shared" si="109"/>
        <v>8.6595579830015077E-5</v>
      </c>
      <c r="AB279" s="260">
        <f t="shared" si="109"/>
        <v>8.7978359976434298E-5</v>
      </c>
      <c r="AC279" s="260">
        <f t="shared" si="109"/>
        <v>8.9383220706378501E-5</v>
      </c>
      <c r="AD279" s="260">
        <f t="shared" si="109"/>
        <v>9.0810514608196652E-5</v>
      </c>
      <c r="AE279" s="260">
        <f t="shared" si="109"/>
        <v>9.2260599900457761E-5</v>
      </c>
    </row>
    <row r="280" spans="1:31">
      <c r="A280" s="97" t="str">
        <f>A262</f>
        <v>Kay County Bridge Reconstructions</v>
      </c>
      <c r="B280" s="89"/>
      <c r="F280" s="83"/>
      <c r="G280" s="261"/>
      <c r="H280" s="261"/>
      <c r="I280" s="261"/>
      <c r="J280" s="261"/>
      <c r="K280" s="261"/>
      <c r="L280" s="261"/>
      <c r="M280" s="261"/>
      <c r="N280" s="261"/>
      <c r="O280" s="261"/>
      <c r="P280" s="261"/>
      <c r="Q280" s="261"/>
      <c r="R280" s="261"/>
      <c r="S280" s="261"/>
      <c r="T280" s="261"/>
      <c r="U280" s="261"/>
      <c r="V280" s="261"/>
      <c r="W280" s="261"/>
      <c r="X280" s="261"/>
      <c r="Y280" s="261"/>
      <c r="Z280" s="261"/>
      <c r="AA280" s="261"/>
      <c r="AB280" s="261"/>
      <c r="AC280" s="261"/>
      <c r="AD280" s="261"/>
      <c r="AE280" s="261"/>
    </row>
    <row r="281" spans="1:31">
      <c r="A281" s="98">
        <f>'Project Information'!$A$26</f>
        <v>14408</v>
      </c>
      <c r="B281" s="28" t="str">
        <f>'Project Information'!$B$26</f>
        <v>I-35 SB over US 60</v>
      </c>
      <c r="C281" s="263">
        <f t="shared" ref="C281:C282" si="110">ROUND(SUM(G281:AE281),2)</f>
        <v>0.11</v>
      </c>
      <c r="D281" s="28"/>
      <c r="E281" s="39"/>
      <c r="F281" s="83" t="s">
        <v>241</v>
      </c>
      <c r="G281" s="259">
        <f>((G209+G150)/100000000)*$D$24+((G227+G132)/100000000)*$D$15</f>
        <v>0</v>
      </c>
      <c r="H281" s="259">
        <f t="shared" ref="H281:AE281" si="111">((H209+H150)/100000000)*$D$24+((H227+H132)/100000000)*$D$15</f>
        <v>0</v>
      </c>
      <c r="I281" s="259">
        <f t="shared" si="111"/>
        <v>0</v>
      </c>
      <c r="J281" s="259">
        <f t="shared" si="111"/>
        <v>0</v>
      </c>
      <c r="K281" s="259">
        <f t="shared" si="111"/>
        <v>0</v>
      </c>
      <c r="L281" s="259">
        <f t="shared" si="111"/>
        <v>0</v>
      </c>
      <c r="M281" s="259">
        <f t="shared" si="111"/>
        <v>2.4714335490469393E-3</v>
      </c>
      <c r="N281" s="259">
        <f t="shared" si="111"/>
        <v>2.5108980257734052E-3</v>
      </c>
      <c r="O281" s="259">
        <f t="shared" si="111"/>
        <v>2.550992681257417E-3</v>
      </c>
      <c r="P281" s="259">
        <f t="shared" si="111"/>
        <v>2.5917275783529483E-3</v>
      </c>
      <c r="Q281" s="259">
        <f t="shared" si="111"/>
        <v>2.6331129406001728E-3</v>
      </c>
      <c r="R281" s="259">
        <f t="shared" si="111"/>
        <v>6.058305494651587E-3</v>
      </c>
      <c r="S281" s="259">
        <f t="shared" si="111"/>
        <v>6.1550460508715587E-3</v>
      </c>
      <c r="T281" s="259">
        <f t="shared" si="111"/>
        <v>6.2533313847898519E-3</v>
      </c>
      <c r="U281" s="259">
        <f t="shared" si="111"/>
        <v>6.3531861638079189E-3</v>
      </c>
      <c r="V281" s="259">
        <f t="shared" si="111"/>
        <v>6.4546354492225309E-3</v>
      </c>
      <c r="W281" s="259">
        <f t="shared" si="111"/>
        <v>6.5577047025155814E-3</v>
      </c>
      <c r="X281" s="259">
        <f t="shared" si="111"/>
        <v>6.6624197917443681E-3</v>
      </c>
      <c r="Y281" s="259">
        <f t="shared" si="111"/>
        <v>6.7688069980338678E-3</v>
      </c>
      <c r="Z281" s="259">
        <f t="shared" si="111"/>
        <v>6.876893022172717E-3</v>
      </c>
      <c r="AA281" s="259">
        <f t="shared" si="111"/>
        <v>6.9867049913145103E-3</v>
      </c>
      <c r="AB281" s="259">
        <f t="shared" si="111"/>
        <v>7.0982704657860992E-3</v>
      </c>
      <c r="AC281" s="259">
        <f t="shared" si="111"/>
        <v>7.2116174460046039E-3</v>
      </c>
      <c r="AD281" s="259">
        <f t="shared" si="111"/>
        <v>7.3267743795049113E-3</v>
      </c>
      <c r="AE281" s="259">
        <f t="shared" si="111"/>
        <v>7.4437701680793392E-3</v>
      </c>
    </row>
    <row r="282" spans="1:31">
      <c r="A282" s="98">
        <f>'Project Information'!$A$27</f>
        <v>14409</v>
      </c>
      <c r="B282" s="28" t="str">
        <f>'Project Information'!$B$27</f>
        <v>I-35 NB over US 60</v>
      </c>
      <c r="C282" s="263">
        <f t="shared" si="110"/>
        <v>0.11</v>
      </c>
      <c r="D282" s="28"/>
      <c r="E282" s="39"/>
      <c r="F282" s="83" t="s">
        <v>241</v>
      </c>
      <c r="G282" s="259">
        <f t="shared" ref="G282:AE282" si="112">((G210+G151)/100000000)*$D$24+((G228+G133)/100000000)*$D$15</f>
        <v>0</v>
      </c>
      <c r="H282" s="259">
        <f t="shared" si="112"/>
        <v>0</v>
      </c>
      <c r="I282" s="259">
        <f t="shared" si="112"/>
        <v>0</v>
      </c>
      <c r="J282" s="259">
        <f t="shared" si="112"/>
        <v>0</v>
      </c>
      <c r="K282" s="259">
        <f t="shared" si="112"/>
        <v>0</v>
      </c>
      <c r="L282" s="259">
        <f t="shared" si="112"/>
        <v>0</v>
      </c>
      <c r="M282" s="259">
        <f t="shared" si="112"/>
        <v>2.4714335490469393E-3</v>
      </c>
      <c r="N282" s="259">
        <f t="shared" si="112"/>
        <v>2.5108980257734052E-3</v>
      </c>
      <c r="O282" s="259">
        <f t="shared" si="112"/>
        <v>2.550992681257417E-3</v>
      </c>
      <c r="P282" s="259">
        <f t="shared" si="112"/>
        <v>2.5917275783529483E-3</v>
      </c>
      <c r="Q282" s="259">
        <f t="shared" si="112"/>
        <v>2.6331129406001728E-3</v>
      </c>
      <c r="R282" s="259">
        <f t="shared" si="112"/>
        <v>6.058305494651587E-3</v>
      </c>
      <c r="S282" s="259">
        <f t="shared" si="112"/>
        <v>6.1550460508715587E-3</v>
      </c>
      <c r="T282" s="259">
        <f t="shared" si="112"/>
        <v>6.2533313847898519E-3</v>
      </c>
      <c r="U282" s="259">
        <f t="shared" si="112"/>
        <v>6.3531861638079189E-3</v>
      </c>
      <c r="V282" s="259">
        <f t="shared" si="112"/>
        <v>6.4546354492225309E-3</v>
      </c>
      <c r="W282" s="259">
        <f t="shared" si="112"/>
        <v>6.5577047025155814E-3</v>
      </c>
      <c r="X282" s="259">
        <f t="shared" si="112"/>
        <v>6.6624197917443681E-3</v>
      </c>
      <c r="Y282" s="259">
        <f t="shared" si="112"/>
        <v>6.7688069980338678E-3</v>
      </c>
      <c r="Z282" s="259">
        <f t="shared" si="112"/>
        <v>6.876893022172717E-3</v>
      </c>
      <c r="AA282" s="259">
        <f t="shared" si="112"/>
        <v>6.9867049913145103E-3</v>
      </c>
      <c r="AB282" s="259">
        <f t="shared" si="112"/>
        <v>7.0982704657860992E-3</v>
      </c>
      <c r="AC282" s="259">
        <f t="shared" si="112"/>
        <v>7.2116174460046039E-3</v>
      </c>
      <c r="AD282" s="259">
        <f t="shared" si="112"/>
        <v>7.3267743795049113E-3</v>
      </c>
      <c r="AE282" s="259">
        <f t="shared" si="112"/>
        <v>7.4437701680793392E-3</v>
      </c>
    </row>
    <row r="283" spans="1:31">
      <c r="A283" s="99" t="s">
        <v>185</v>
      </c>
      <c r="B283" s="28"/>
      <c r="C283" s="264">
        <f>SUM(C281:C282)</f>
        <v>0.22</v>
      </c>
      <c r="F283" s="83" t="s">
        <v>241</v>
      </c>
      <c r="G283" s="260">
        <f>SUM(G281:G282)</f>
        <v>0</v>
      </c>
      <c r="H283" s="260">
        <f t="shared" ref="H283:AE283" si="113">SUM(H281:H282)</f>
        <v>0</v>
      </c>
      <c r="I283" s="260">
        <f t="shared" si="113"/>
        <v>0</v>
      </c>
      <c r="J283" s="260">
        <f t="shared" si="113"/>
        <v>0</v>
      </c>
      <c r="K283" s="260">
        <f t="shared" si="113"/>
        <v>0</v>
      </c>
      <c r="L283" s="260">
        <f t="shared" si="113"/>
        <v>0</v>
      </c>
      <c r="M283" s="260">
        <f t="shared" si="113"/>
        <v>4.9428670980938786E-3</v>
      </c>
      <c r="N283" s="260">
        <f t="shared" si="113"/>
        <v>5.0217960515468105E-3</v>
      </c>
      <c r="O283" s="260">
        <f t="shared" si="113"/>
        <v>5.101985362514834E-3</v>
      </c>
      <c r="P283" s="260">
        <f t="shared" si="113"/>
        <v>5.1834551567058965E-3</v>
      </c>
      <c r="Q283" s="260">
        <f t="shared" si="113"/>
        <v>5.2662258812003456E-3</v>
      </c>
      <c r="R283" s="260">
        <f t="shared" si="113"/>
        <v>1.2116610989303174E-2</v>
      </c>
      <c r="S283" s="260">
        <f t="shared" si="113"/>
        <v>1.2310092101743117E-2</v>
      </c>
      <c r="T283" s="260">
        <f t="shared" si="113"/>
        <v>1.2506662769579704E-2</v>
      </c>
      <c r="U283" s="260">
        <f t="shared" si="113"/>
        <v>1.2706372327615838E-2</v>
      </c>
      <c r="V283" s="260">
        <f t="shared" si="113"/>
        <v>1.2909270898445062E-2</v>
      </c>
      <c r="W283" s="260">
        <f t="shared" si="113"/>
        <v>1.3115409405031163E-2</v>
      </c>
      <c r="X283" s="260">
        <f t="shared" si="113"/>
        <v>1.3324839583488736E-2</v>
      </c>
      <c r="Y283" s="260">
        <f t="shared" si="113"/>
        <v>1.3537613996067736E-2</v>
      </c>
      <c r="Z283" s="260">
        <f t="shared" si="113"/>
        <v>1.3753786044345434E-2</v>
      </c>
      <c r="AA283" s="260">
        <f t="shared" si="113"/>
        <v>1.3973409982629021E-2</v>
      </c>
      <c r="AB283" s="260">
        <f t="shared" si="113"/>
        <v>1.4196540931572198E-2</v>
      </c>
      <c r="AC283" s="260">
        <f t="shared" si="113"/>
        <v>1.4423234892009208E-2</v>
      </c>
      <c r="AD283" s="260">
        <f t="shared" si="113"/>
        <v>1.4653548759009823E-2</v>
      </c>
      <c r="AE283" s="260">
        <f t="shared" si="113"/>
        <v>1.4887540336158678E-2</v>
      </c>
    </row>
    <row r="284" spans="1:31">
      <c r="A284" s="100" t="s">
        <v>0</v>
      </c>
      <c r="C284" s="265">
        <f>SUM(C279,C283)</f>
        <v>0.36</v>
      </c>
      <c r="F284" s="83" t="s">
        <v>241</v>
      </c>
      <c r="G284" s="262">
        <f>SUM(G279,G283)</f>
        <v>0</v>
      </c>
      <c r="H284" s="262">
        <f t="shared" ref="H284:AE284" si="114">SUM(H279,H283)</f>
        <v>0</v>
      </c>
      <c r="I284" s="262">
        <f t="shared" si="114"/>
        <v>0</v>
      </c>
      <c r="J284" s="262">
        <f t="shared" si="114"/>
        <v>0</v>
      </c>
      <c r="K284" s="262">
        <f t="shared" si="114"/>
        <v>0</v>
      </c>
      <c r="L284" s="262">
        <f t="shared" si="114"/>
        <v>0</v>
      </c>
      <c r="M284" s="262">
        <f t="shared" si="114"/>
        <v>4.9747838970701421E-3</v>
      </c>
      <c r="N284" s="262">
        <f t="shared" si="114"/>
        <v>5.0542225060510844E-3</v>
      </c>
      <c r="O284" s="262">
        <f t="shared" si="114"/>
        <v>5.1349296108556437E-3</v>
      </c>
      <c r="P284" s="262">
        <f t="shared" si="114"/>
        <v>5.2169254671463406E-3</v>
      </c>
      <c r="Q284" s="262">
        <f t="shared" si="114"/>
        <v>5.3002306540332394E-3</v>
      </c>
      <c r="R284" s="262">
        <f t="shared" si="114"/>
        <v>0.18379274814617977</v>
      </c>
      <c r="S284" s="262">
        <f t="shared" si="114"/>
        <v>1.2386379819961973E-2</v>
      </c>
      <c r="T284" s="262">
        <f t="shared" si="114"/>
        <v>1.2584168669400618E-2</v>
      </c>
      <c r="U284" s="262">
        <f t="shared" si="114"/>
        <v>1.2785115861271103E-2</v>
      </c>
      <c r="V284" s="262">
        <f t="shared" si="114"/>
        <v>1.2989271828785134E-2</v>
      </c>
      <c r="W284" s="262">
        <f t="shared" si="114"/>
        <v>1.3196687810484706E-2</v>
      </c>
      <c r="X284" s="262">
        <f t="shared" si="114"/>
        <v>1.3407415863101842E-2</v>
      </c>
      <c r="Y284" s="262">
        <f t="shared" si="114"/>
        <v>1.3621508874623631E-2</v>
      </c>
      <c r="Z284" s="262">
        <f t="shared" si="114"/>
        <v>1.3839020577565935E-2</v>
      </c>
      <c r="AA284" s="262">
        <f t="shared" si="114"/>
        <v>1.4060005562459036E-2</v>
      </c>
      <c r="AB284" s="262">
        <f t="shared" si="114"/>
        <v>1.4284519291548633E-2</v>
      </c>
      <c r="AC284" s="262">
        <f t="shared" si="114"/>
        <v>1.4512618112715587E-2</v>
      </c>
      <c r="AD284" s="262">
        <f t="shared" si="114"/>
        <v>1.4744359273618019E-2</v>
      </c>
      <c r="AE284" s="262">
        <f t="shared" si="114"/>
        <v>1.4979800936059136E-2</v>
      </c>
    </row>
    <row r="285" spans="1:31">
      <c r="A285" s="100"/>
      <c r="E285" s="67"/>
    </row>
    <row r="286" spans="1:31">
      <c r="A286" s="100"/>
    </row>
  </sheetData>
  <mergeCells count="4">
    <mergeCell ref="C81:D81"/>
    <mergeCell ref="C101:D101"/>
    <mergeCell ref="C158:D158"/>
    <mergeCell ref="C178:D17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H212"/>
  <sheetViews>
    <sheetView zoomScale="75" zoomScaleNormal="75" workbookViewId="0">
      <pane xSplit="5" ySplit="15" topLeftCell="F16" activePane="bottomRight" state="frozen"/>
      <selection activeCell="A2" sqref="A2"/>
      <selection pane="topRight" activeCell="A2" sqref="A2"/>
      <selection pane="bottomLeft" activeCell="A2" sqref="A2"/>
      <selection pane="bottomRight"/>
    </sheetView>
  </sheetViews>
  <sheetFormatPr defaultColWidth="9.140625" defaultRowHeight="15"/>
  <cols>
    <col min="1" max="1" width="20.7109375" style="9" customWidth="1"/>
    <col min="2" max="2" width="48.7109375" style="9" customWidth="1"/>
    <col min="3" max="6" width="16.7109375" style="9" customWidth="1"/>
    <col min="7" max="31" width="13.7109375" style="9" customWidth="1"/>
    <col min="32" max="33" width="2.7109375" style="9" customWidth="1"/>
    <col min="34" max="16384" width="9.140625" style="9"/>
  </cols>
  <sheetData>
    <row r="1" spans="1:34" ht="21">
      <c r="A1" s="1" t="s">
        <v>171</v>
      </c>
    </row>
    <row r="2" spans="1:34" ht="18.75">
      <c r="A2" s="181" t="str">
        <f>CONCATENATE("Benefit ",Assumptions!A11,":  ",Assumptions!B11,":  ",Assumptions!C11," resulting from ",Assumptions!D11,IF(ISBLANK(Assumptions!E11),"",CONCATENATE(" associated with ",Assumptions!E11)))</f>
        <v>Benefit 2a:  State of Good Repair:  Reduced Vehicle Operating Costs resulting from Improved Pavement Condition</v>
      </c>
    </row>
    <row r="7" spans="1:34" ht="18.75">
      <c r="A7" s="172" t="s">
        <v>258</v>
      </c>
      <c r="B7" s="7"/>
      <c r="C7" s="7"/>
      <c r="D7" s="7"/>
      <c r="E7" s="7"/>
    </row>
    <row r="8" spans="1:34">
      <c r="A8" s="102" t="s">
        <v>101</v>
      </c>
      <c r="B8" s="11"/>
      <c r="C8" s="11"/>
      <c r="D8" s="11"/>
      <c r="E8" s="11"/>
    </row>
    <row r="9" spans="1:34">
      <c r="A9" s="12" t="s">
        <v>265</v>
      </c>
      <c r="B9" s="103">
        <v>457</v>
      </c>
      <c r="C9" s="39" t="s">
        <v>264</v>
      </c>
      <c r="D9" s="9" t="s">
        <v>259</v>
      </c>
    </row>
    <row r="10" spans="1:34">
      <c r="A10" s="12" t="s">
        <v>266</v>
      </c>
      <c r="B10" s="273">
        <f>(200*8+350*2)/5280</f>
        <v>0.43560606060606061</v>
      </c>
      <c r="C10" s="39" t="s">
        <v>260</v>
      </c>
    </row>
    <row r="11" spans="1:34">
      <c r="A11" s="12" t="s">
        <v>267</v>
      </c>
      <c r="B11" s="273">
        <v>12265</v>
      </c>
      <c r="C11" s="39" t="s">
        <v>260</v>
      </c>
      <c r="D11" s="9" t="s">
        <v>261</v>
      </c>
    </row>
    <row r="12" spans="1:34">
      <c r="A12" s="12" t="s">
        <v>262</v>
      </c>
      <c r="B12" s="274">
        <f>B10/B11</f>
        <v>3.5516189205549174E-5</v>
      </c>
      <c r="C12" s="39"/>
    </row>
    <row r="13" spans="1:34">
      <c r="A13" s="276" t="s">
        <v>268</v>
      </c>
      <c r="B13" s="275">
        <f>B9*B12</f>
        <v>1.6230898466935973E-2</v>
      </c>
      <c r="C13" s="39" t="s">
        <v>264</v>
      </c>
      <c r="G13" s="11"/>
    </row>
    <row r="14" spans="1:34">
      <c r="G14" s="26">
        <f>'Project Information'!G8</f>
        <v>0</v>
      </c>
      <c r="H14" s="26">
        <f>'Project Information'!H8</f>
        <v>1</v>
      </c>
      <c r="I14" s="26">
        <f>'Project Information'!I8</f>
        <v>2</v>
      </c>
      <c r="J14" s="26">
        <f>'Project Information'!J8</f>
        <v>3</v>
      </c>
      <c r="K14" s="26">
        <f>'Project Information'!K8</f>
        <v>4</v>
      </c>
      <c r="L14" s="26">
        <f>'Project Information'!L8</f>
        <v>5</v>
      </c>
      <c r="M14" s="26">
        <f>'Project Information'!M8</f>
        <v>6</v>
      </c>
      <c r="N14" s="26">
        <f>'Project Information'!N8</f>
        <v>7</v>
      </c>
      <c r="O14" s="26">
        <f>'Project Information'!O8</f>
        <v>8</v>
      </c>
      <c r="P14" s="26">
        <f>'Project Information'!P8</f>
        <v>9</v>
      </c>
      <c r="Q14" s="26">
        <f>'Project Information'!Q8</f>
        <v>10</v>
      </c>
      <c r="R14" s="26">
        <f>'Project Information'!R8</f>
        <v>11</v>
      </c>
      <c r="S14" s="26">
        <f>'Project Information'!S8</f>
        <v>12</v>
      </c>
      <c r="T14" s="26">
        <f>'Project Information'!T8</f>
        <v>13</v>
      </c>
      <c r="U14" s="26">
        <f>'Project Information'!U8</f>
        <v>14</v>
      </c>
      <c r="V14" s="26">
        <f>'Project Information'!V8</f>
        <v>15</v>
      </c>
      <c r="W14" s="26">
        <f>'Project Information'!W8</f>
        <v>16</v>
      </c>
      <c r="X14" s="26">
        <f>'Project Information'!X8</f>
        <v>17</v>
      </c>
      <c r="Y14" s="26">
        <f>'Project Information'!Y8</f>
        <v>18</v>
      </c>
      <c r="Z14" s="26">
        <f>'Project Information'!Z8</f>
        <v>19</v>
      </c>
      <c r="AA14" s="26">
        <f>'Project Information'!AA8</f>
        <v>20</v>
      </c>
      <c r="AB14" s="26">
        <f>'Project Information'!AB8</f>
        <v>21</v>
      </c>
      <c r="AC14" s="26">
        <f>'Project Information'!AC8</f>
        <v>22</v>
      </c>
      <c r="AD14" s="26">
        <f>'Project Information'!AD8</f>
        <v>23</v>
      </c>
      <c r="AE14" s="26">
        <f>'Project Information'!AE8</f>
        <v>24</v>
      </c>
      <c r="AF14" s="26">
        <f>'Project Information'!AF8</f>
        <v>25</v>
      </c>
    </row>
    <row r="15" spans="1:34" ht="18.75">
      <c r="A15" s="167" t="s">
        <v>263</v>
      </c>
      <c r="B15" s="7"/>
      <c r="C15" s="7"/>
      <c r="D15" s="7"/>
      <c r="E15" s="7"/>
      <c r="F15" s="39" t="s">
        <v>150</v>
      </c>
      <c r="G15" s="27">
        <f>'Project Information'!G9</f>
        <v>2017</v>
      </c>
      <c r="H15" s="27">
        <f>'Project Information'!H9</f>
        <v>2018</v>
      </c>
      <c r="I15" s="27">
        <f>'Project Information'!I9</f>
        <v>2019</v>
      </c>
      <c r="J15" s="27">
        <f>'Project Information'!J9</f>
        <v>2020</v>
      </c>
      <c r="K15" s="27">
        <f>'Project Information'!K9</f>
        <v>2021</v>
      </c>
      <c r="L15" s="27">
        <f>'Project Information'!L9</f>
        <v>2022</v>
      </c>
      <c r="M15" s="27">
        <f>'Project Information'!M9</f>
        <v>2023</v>
      </c>
      <c r="N15" s="27">
        <f>'Project Information'!N9</f>
        <v>2024</v>
      </c>
      <c r="O15" s="27">
        <f>'Project Information'!O9</f>
        <v>2025</v>
      </c>
      <c r="P15" s="27">
        <f>'Project Information'!P9</f>
        <v>2026</v>
      </c>
      <c r="Q15" s="27">
        <f>'Project Information'!Q9</f>
        <v>2027</v>
      </c>
      <c r="R15" s="27">
        <f>'Project Information'!R9</f>
        <v>2028</v>
      </c>
      <c r="S15" s="27">
        <f>'Project Information'!S9</f>
        <v>2029</v>
      </c>
      <c r="T15" s="27">
        <f>'Project Information'!T9</f>
        <v>2030</v>
      </c>
      <c r="U15" s="27">
        <f>'Project Information'!U9</f>
        <v>2031</v>
      </c>
      <c r="V15" s="27">
        <f>'Project Information'!V9</f>
        <v>2032</v>
      </c>
      <c r="W15" s="27">
        <f>'Project Information'!W9</f>
        <v>2033</v>
      </c>
      <c r="X15" s="27">
        <f>'Project Information'!X9</f>
        <v>2034</v>
      </c>
      <c r="Y15" s="27">
        <f>'Project Information'!Y9</f>
        <v>2035</v>
      </c>
      <c r="Z15" s="27">
        <f>'Project Information'!Z9</f>
        <v>2036</v>
      </c>
      <c r="AA15" s="27">
        <f>'Project Information'!AA9</f>
        <v>2037</v>
      </c>
      <c r="AB15" s="27">
        <f>'Project Information'!AB9</f>
        <v>2038</v>
      </c>
      <c r="AC15" s="27">
        <f>'Project Information'!AC9</f>
        <v>2039</v>
      </c>
      <c r="AD15" s="27">
        <f>'Project Information'!AD9</f>
        <v>2040</v>
      </c>
      <c r="AE15" s="27">
        <f>'Project Information'!AE9</f>
        <v>2041</v>
      </c>
      <c r="AF15" s="27">
        <f>'Project Information'!AF9</f>
        <v>2042</v>
      </c>
      <c r="AH15" s="4" t="s">
        <v>8</v>
      </c>
    </row>
    <row r="16" spans="1:34">
      <c r="F16" s="39"/>
      <c r="G16" s="54" t="str">
        <f>CONCATENATE('Project Information'!$G$9,"$")</f>
        <v>2017$</v>
      </c>
      <c r="H16" s="54" t="str">
        <f>CONCATENATE('Project Information'!$G$9,"$")</f>
        <v>2017$</v>
      </c>
      <c r="I16" s="54" t="str">
        <f>CONCATENATE('Project Information'!$G$9,"$")</f>
        <v>2017$</v>
      </c>
      <c r="J16" s="54" t="str">
        <f>CONCATENATE('Project Information'!$G$9,"$")</f>
        <v>2017$</v>
      </c>
      <c r="K16" s="54" t="str">
        <f>CONCATENATE('Project Information'!$G$9,"$")</f>
        <v>2017$</v>
      </c>
      <c r="L16" s="54" t="str">
        <f>CONCATENATE('Project Information'!$G$9,"$")</f>
        <v>2017$</v>
      </c>
      <c r="M16" s="54" t="str">
        <f>CONCATENATE('Project Information'!$G$9,"$")</f>
        <v>2017$</v>
      </c>
      <c r="N16" s="54" t="str">
        <f>CONCATENATE('Project Information'!$G$9,"$")</f>
        <v>2017$</v>
      </c>
      <c r="O16" s="54" t="str">
        <f>CONCATENATE('Project Information'!$G$9,"$")</f>
        <v>2017$</v>
      </c>
      <c r="P16" s="54" t="str">
        <f>CONCATENATE('Project Information'!$G$9,"$")</f>
        <v>2017$</v>
      </c>
      <c r="Q16" s="54" t="str">
        <f>CONCATENATE('Project Information'!$G$9,"$")</f>
        <v>2017$</v>
      </c>
      <c r="R16" s="54" t="str">
        <f>CONCATENATE('Project Information'!$G$9,"$")</f>
        <v>2017$</v>
      </c>
      <c r="S16" s="54" t="str">
        <f>CONCATENATE('Project Information'!$G$9,"$")</f>
        <v>2017$</v>
      </c>
      <c r="T16" s="54" t="str">
        <f>CONCATENATE('Project Information'!$G$9,"$")</f>
        <v>2017$</v>
      </c>
      <c r="U16" s="54" t="str">
        <f>CONCATENATE('Project Information'!$G$9,"$")</f>
        <v>2017$</v>
      </c>
      <c r="V16" s="54" t="str">
        <f>CONCATENATE('Project Information'!$G$9,"$")</f>
        <v>2017$</v>
      </c>
      <c r="W16" s="54" t="str">
        <f>CONCATENATE('Project Information'!$G$9,"$")</f>
        <v>2017$</v>
      </c>
      <c r="X16" s="54" t="str">
        <f>CONCATENATE('Project Information'!$G$9,"$")</f>
        <v>2017$</v>
      </c>
      <c r="Y16" s="54" t="str">
        <f>CONCATENATE('Project Information'!$G$9,"$")</f>
        <v>2017$</v>
      </c>
      <c r="Z16" s="54" t="str">
        <f>CONCATENATE('Project Information'!$G$9,"$")</f>
        <v>2017$</v>
      </c>
      <c r="AA16" s="54" t="str">
        <f>CONCATENATE('Project Information'!$G$9,"$")</f>
        <v>2017$</v>
      </c>
      <c r="AB16" s="54" t="str">
        <f>CONCATENATE('Project Information'!$G$9,"$")</f>
        <v>2017$</v>
      </c>
      <c r="AC16" s="54" t="str">
        <f>CONCATENATE('Project Information'!$G$9,"$")</f>
        <v>2017$</v>
      </c>
      <c r="AD16" s="54" t="str">
        <f>CONCATENATE('Project Information'!$G$9,"$")</f>
        <v>2017$</v>
      </c>
      <c r="AE16" s="54" t="str">
        <f>CONCATENATE('Project Information'!$G$9,"$")</f>
        <v>2017$</v>
      </c>
      <c r="AF16" s="54"/>
    </row>
    <row r="17" spans="1:32" ht="18.75">
      <c r="A17" s="254" t="s">
        <v>86</v>
      </c>
      <c r="B17" s="255"/>
      <c r="C17" s="255"/>
      <c r="D17" s="255"/>
      <c r="E17" s="255"/>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row>
    <row r="18" spans="1:32" ht="15.75">
      <c r="A18" s="169" t="s">
        <v>86</v>
      </c>
      <c r="B18" s="91"/>
      <c r="C18" s="91"/>
      <c r="D18" s="91"/>
      <c r="E18" s="91"/>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row>
    <row r="19" spans="1:32" s="11" customFormat="1" ht="15" customHeight="1">
      <c r="A19" s="182"/>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row>
    <row r="20" spans="1:32">
      <c r="A20" s="29" t="s">
        <v>77</v>
      </c>
      <c r="B20" s="4" t="s">
        <v>78</v>
      </c>
      <c r="D20" s="8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row>
    <row r="21" spans="1:32">
      <c r="A21" s="29"/>
      <c r="B21" s="4"/>
      <c r="C21" s="271" t="s">
        <v>208</v>
      </c>
      <c r="D21" s="271"/>
      <c r="E21" s="271"/>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row>
    <row r="22" spans="1:32">
      <c r="A22" s="97" t="str">
        <f>'Project Information'!$A$15</f>
        <v>Kay County Bridge Raises</v>
      </c>
      <c r="B22" s="89"/>
      <c r="C22" s="38" t="s">
        <v>145</v>
      </c>
      <c r="D22" s="38"/>
      <c r="E22" s="38"/>
      <c r="G22" s="26"/>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row>
    <row r="23" spans="1:32">
      <c r="A23" s="98">
        <f>'Project Information'!$A$16</f>
        <v>14155</v>
      </c>
      <c r="B23" s="28" t="str">
        <f>'Project Information'!$B$16</f>
        <v>Indian Road over I-35</v>
      </c>
      <c r="C23" s="249">
        <f>SUM(G23:AE23)</f>
        <v>21.372247598228608</v>
      </c>
      <c r="F23" s="115"/>
      <c r="G23" s="277">
        <f>IF(G$15&gt;=Cost!$D17,'Project Information'!G94*$B$13,0)</f>
        <v>0</v>
      </c>
      <c r="H23" s="277">
        <f>IF(H$15&gt;=Cost!$D17,'Project Information'!H94*$B$13,0)</f>
        <v>0</v>
      </c>
      <c r="I23" s="277">
        <f>IF(I$15&gt;=Cost!$D17,'Project Information'!I94*$B$13,0)</f>
        <v>0</v>
      </c>
      <c r="J23" s="277">
        <f>IF(J$15&gt;=Cost!$D17,'Project Information'!J94*$B$13,0)</f>
        <v>0</v>
      </c>
      <c r="K23" s="277">
        <f>IF(K$15&gt;=Cost!$D17,'Project Information'!K94*$B$13,0)</f>
        <v>0.8646356040472466</v>
      </c>
      <c r="L23" s="277">
        <f>IF(L$15&gt;=Cost!$D17,'Project Information'!L94*$B$13,0)</f>
        <v>0.87844232431530944</v>
      </c>
      <c r="M23" s="277">
        <f>IF(M$15&gt;=Cost!$D17,'Project Information'!M94*$B$13,0)</f>
        <v>0.89246951378874428</v>
      </c>
      <c r="N23" s="277">
        <f>IF(N$15&gt;=Cost!$D17,'Project Information'!N94*$B$13,0)</f>
        <v>0.90672069297564917</v>
      </c>
      <c r="O23" s="277">
        <f>IF(O$15&gt;=Cost!$D17,'Project Information'!O94*$B$13,0)</f>
        <v>0.92119943860048792</v>
      </c>
      <c r="P23" s="277">
        <f>IF(P$15&gt;=Cost!$D17,'Project Information'!P94*$B$13,0)</f>
        <v>0.93590938450176575</v>
      </c>
      <c r="Q23" s="277">
        <f>IF(Q$15&gt;=Cost!$D17,'Project Information'!Q94*$B$13,0)</f>
        <v>0.95085422254404062</v>
      </c>
      <c r="R23" s="277">
        <f>IF(R$15&gt;=Cost!$D17,'Project Information'!R94*$B$13,0)</f>
        <v>0.96603770354449991</v>
      </c>
      <c r="S23" s="277">
        <f>IF(S$15&gt;=Cost!$D17,'Project Information'!S94*$B$13,0)</f>
        <v>0.98146363821432847</v>
      </c>
      <c r="T23" s="277">
        <f>IF(T$15&gt;=Cost!$D17,'Project Information'!T94*$B$13,0)</f>
        <v>0.99713589811511338</v>
      </c>
      <c r="U23" s="277">
        <f>IF(U$15&gt;=Cost!$D17,'Project Information'!U94*$B$13,0)</f>
        <v>1.0130584166305163</v>
      </c>
      <c r="V23" s="277">
        <f>IF(V$15&gt;=Cost!$D17,'Project Information'!V94*$B$13,0)</f>
        <v>1.0292351899534662</v>
      </c>
      <c r="W23" s="277">
        <f>IF(W$15&gt;=Cost!$D17,'Project Information'!W94*$B$13,0)</f>
        <v>1.0456702780891121</v>
      </c>
      <c r="X23" s="277">
        <f>IF(X$15&gt;=Cost!$D17,'Project Information'!X94*$B$13,0)</f>
        <v>1.0623678058737938</v>
      </c>
      <c r="Y23" s="277">
        <f>IF(Y$15&gt;=Cost!$D17,'Project Information'!Y94*$B$13,0)</f>
        <v>1.0793319640102816</v>
      </c>
      <c r="Z23" s="277">
        <f>IF(Z$15&gt;=Cost!$D17,'Project Information'!Z94*$B$13,0)</f>
        <v>1.0965670101195493</v>
      </c>
      <c r="AA23" s="277">
        <f>IF(AA$15&gt;=Cost!$D17,'Project Information'!AA94*$B$13,0)</f>
        <v>1.1140772698093404</v>
      </c>
      <c r="AB23" s="277">
        <f>IF(AB$15&gt;=Cost!$D17,'Project Information'!AB94*$B$13,0)</f>
        <v>1.1318671377597982</v>
      </c>
      <c r="AC23" s="277">
        <f>IF(AC$15&gt;=Cost!$D17,'Project Information'!AC94*$B$13,0)</f>
        <v>1.149941078826431</v>
      </c>
      <c r="AD23" s="277">
        <f>IF(AD$15&gt;=Cost!$D17,'Project Information'!AD94*$B$13,0)</f>
        <v>1.168303629160691</v>
      </c>
      <c r="AE23" s="277">
        <f>IF(AE$15&gt;=Cost!$D17,'Project Information'!AE94*$B$13,0)</f>
        <v>1.1869593973484454</v>
      </c>
      <c r="AF23" s="93"/>
    </row>
    <row r="24" spans="1:32">
      <c r="A24" s="98">
        <f>'Project Information'!$A$17</f>
        <v>14429</v>
      </c>
      <c r="B24" s="28" t="str">
        <f>'Project Information'!$B$17</f>
        <v>North Avenue over I-35</v>
      </c>
      <c r="C24" s="249">
        <f t="shared" ref="C24:C31" si="0">SUM(G24:AE24)</f>
        <v>21.372247598228608</v>
      </c>
      <c r="F24" s="115"/>
      <c r="G24" s="277">
        <f>IF(G$15&gt;=Cost!$D18,'Project Information'!G95*$B$13,0)</f>
        <v>0</v>
      </c>
      <c r="H24" s="277">
        <f>IF(H$15&gt;=Cost!$D18,'Project Information'!H95*$B$13,0)</f>
        <v>0</v>
      </c>
      <c r="I24" s="277">
        <f>IF(I$15&gt;=Cost!$D18,'Project Information'!I95*$B$13,0)</f>
        <v>0</v>
      </c>
      <c r="J24" s="277">
        <f>IF(J$15&gt;=Cost!$D18,'Project Information'!J95*$B$13,0)</f>
        <v>0</v>
      </c>
      <c r="K24" s="277">
        <f>IF(K$15&gt;=Cost!$D18,'Project Information'!K95*$B$13,0)</f>
        <v>0.8646356040472466</v>
      </c>
      <c r="L24" s="277">
        <f>IF(L$15&gt;=Cost!$D18,'Project Information'!L95*$B$13,0)</f>
        <v>0.87844232431530944</v>
      </c>
      <c r="M24" s="277">
        <f>IF(M$15&gt;=Cost!$D18,'Project Information'!M95*$B$13,0)</f>
        <v>0.89246951378874428</v>
      </c>
      <c r="N24" s="277">
        <f>IF(N$15&gt;=Cost!$D18,'Project Information'!N95*$B$13,0)</f>
        <v>0.90672069297564917</v>
      </c>
      <c r="O24" s="277">
        <f>IF(O$15&gt;=Cost!$D18,'Project Information'!O95*$B$13,0)</f>
        <v>0.92119943860048792</v>
      </c>
      <c r="P24" s="277">
        <f>IF(P$15&gt;=Cost!$D18,'Project Information'!P95*$B$13,0)</f>
        <v>0.93590938450176575</v>
      </c>
      <c r="Q24" s="277">
        <f>IF(Q$15&gt;=Cost!$D18,'Project Information'!Q95*$B$13,0)</f>
        <v>0.95085422254404062</v>
      </c>
      <c r="R24" s="277">
        <f>IF(R$15&gt;=Cost!$D18,'Project Information'!R95*$B$13,0)</f>
        <v>0.96603770354449991</v>
      </c>
      <c r="S24" s="277">
        <f>IF(S$15&gt;=Cost!$D18,'Project Information'!S95*$B$13,0)</f>
        <v>0.98146363821432847</v>
      </c>
      <c r="T24" s="277">
        <f>IF(T$15&gt;=Cost!$D18,'Project Information'!T95*$B$13,0)</f>
        <v>0.99713589811511338</v>
      </c>
      <c r="U24" s="277">
        <f>IF(U$15&gt;=Cost!$D18,'Project Information'!U95*$B$13,0)</f>
        <v>1.0130584166305163</v>
      </c>
      <c r="V24" s="277">
        <f>IF(V$15&gt;=Cost!$D18,'Project Information'!V95*$B$13,0)</f>
        <v>1.0292351899534662</v>
      </c>
      <c r="W24" s="277">
        <f>IF(W$15&gt;=Cost!$D18,'Project Information'!W95*$B$13,0)</f>
        <v>1.0456702780891121</v>
      </c>
      <c r="X24" s="277">
        <f>IF(X$15&gt;=Cost!$D18,'Project Information'!X95*$B$13,0)</f>
        <v>1.0623678058737938</v>
      </c>
      <c r="Y24" s="277">
        <f>IF(Y$15&gt;=Cost!$D18,'Project Information'!Y95*$B$13,0)</f>
        <v>1.0793319640102816</v>
      </c>
      <c r="Z24" s="277">
        <f>IF(Z$15&gt;=Cost!$D18,'Project Information'!Z95*$B$13,0)</f>
        <v>1.0965670101195493</v>
      </c>
      <c r="AA24" s="277">
        <f>IF(AA$15&gt;=Cost!$D18,'Project Information'!AA95*$B$13,0)</f>
        <v>1.1140772698093404</v>
      </c>
      <c r="AB24" s="277">
        <f>IF(AB$15&gt;=Cost!$D18,'Project Information'!AB95*$B$13,0)</f>
        <v>1.1318671377597982</v>
      </c>
      <c r="AC24" s="277">
        <f>IF(AC$15&gt;=Cost!$D18,'Project Information'!AC95*$B$13,0)</f>
        <v>1.149941078826431</v>
      </c>
      <c r="AD24" s="277">
        <f>IF(AD$15&gt;=Cost!$D18,'Project Information'!AD95*$B$13,0)</f>
        <v>1.168303629160691</v>
      </c>
      <c r="AE24" s="277">
        <f>IF(AE$15&gt;=Cost!$D18,'Project Information'!AE95*$B$13,0)</f>
        <v>1.1869593973484454</v>
      </c>
      <c r="AF24" s="54"/>
    </row>
    <row r="25" spans="1:32">
      <c r="A25" s="98">
        <f>'Project Information'!$A$18</f>
        <v>14435</v>
      </c>
      <c r="B25" s="28" t="str">
        <f>'Project Information'!$B$18</f>
        <v>Highland Avenue over I-35</v>
      </c>
      <c r="C25" s="249">
        <f t="shared" si="0"/>
        <v>47.018944716102943</v>
      </c>
      <c r="F25" s="115"/>
      <c r="G25" s="277">
        <f>IF(G$15&gt;=Cost!$D19,'Project Information'!G96*$B$13,0)</f>
        <v>0</v>
      </c>
      <c r="H25" s="277">
        <f>IF(H$15&gt;=Cost!$D19,'Project Information'!H96*$B$13,0)</f>
        <v>0</v>
      </c>
      <c r="I25" s="277">
        <f>IF(I$15&gt;=Cost!$D19,'Project Information'!I96*$B$13,0)</f>
        <v>0</v>
      </c>
      <c r="J25" s="277">
        <f>IF(J$15&gt;=Cost!$D19,'Project Information'!J96*$B$13,0)</f>
        <v>0</v>
      </c>
      <c r="K25" s="277">
        <f>IF(K$15&gt;=Cost!$D19,'Project Information'!K96*$B$13,0)</f>
        <v>1.9021983289039426</v>
      </c>
      <c r="L25" s="277">
        <f>IF(L$15&gt;=Cost!$D19,'Project Information'!L96*$B$13,0)</f>
        <v>1.932573113493681</v>
      </c>
      <c r="M25" s="277">
        <f>IF(M$15&gt;=Cost!$D19,'Project Information'!M96*$B$13,0)</f>
        <v>1.9634329303352374</v>
      </c>
      <c r="N25" s="277">
        <f>IF(N$15&gt;=Cost!$D19,'Project Information'!N96*$B$13,0)</f>
        <v>1.9947855245464283</v>
      </c>
      <c r="O25" s="277">
        <f>IF(O$15&gt;=Cost!$D19,'Project Information'!O96*$B$13,0)</f>
        <v>2.0266387649210738</v>
      </c>
      <c r="P25" s="277">
        <f>IF(P$15&gt;=Cost!$D19,'Project Information'!P96*$B$13,0)</f>
        <v>2.0590006459038843</v>
      </c>
      <c r="Q25" s="277">
        <f>IF(Q$15&gt;=Cost!$D19,'Project Information'!Q96*$B$13,0)</f>
        <v>2.0918792895968892</v>
      </c>
      <c r="R25" s="277">
        <f>IF(R$15&gt;=Cost!$D19,'Project Information'!R96*$B$13,0)</f>
        <v>2.1252829477979001</v>
      </c>
      <c r="S25" s="277">
        <f>IF(S$15&gt;=Cost!$D19,'Project Information'!S96*$B$13,0)</f>
        <v>2.1592200040715226</v>
      </c>
      <c r="T25" s="277">
        <f>IF(T$15&gt;=Cost!$D19,'Project Information'!T96*$B$13,0)</f>
        <v>2.1936989758532492</v>
      </c>
      <c r="U25" s="277">
        <f>IF(U$15&gt;=Cost!$D19,'Project Information'!U96*$B$13,0)</f>
        <v>2.228728516587136</v>
      </c>
      <c r="V25" s="277">
        <f>IF(V$15&gt;=Cost!$D19,'Project Information'!V96*$B$13,0)</f>
        <v>2.2643174178976255</v>
      </c>
      <c r="W25" s="277">
        <f>IF(W$15&gt;=Cost!$D19,'Project Information'!W96*$B$13,0)</f>
        <v>2.3004746117960471</v>
      </c>
      <c r="X25" s="277">
        <f>IF(X$15&gt;=Cost!$D19,'Project Information'!X96*$B$13,0)</f>
        <v>2.3372091729223463</v>
      </c>
      <c r="Y25" s="277">
        <f>IF(Y$15&gt;=Cost!$D19,'Project Information'!Y96*$B$13,0)</f>
        <v>2.3745303208226192</v>
      </c>
      <c r="Z25" s="277">
        <f>IF(Z$15&gt;=Cost!$D19,'Project Information'!Z96*$B$13,0)</f>
        <v>2.4124474222630083</v>
      </c>
      <c r="AA25" s="277">
        <f>IF(AA$15&gt;=Cost!$D19,'Project Information'!AA96*$B$13,0)</f>
        <v>2.4509699935805491</v>
      </c>
      <c r="AB25" s="277">
        <f>IF(AB$15&gt;=Cost!$D19,'Project Information'!AB96*$B$13,0)</f>
        <v>2.4901077030715562</v>
      </c>
      <c r="AC25" s="277">
        <f>IF(AC$15&gt;=Cost!$D19,'Project Information'!AC96*$B$13,0)</f>
        <v>2.5298703734181482</v>
      </c>
      <c r="AD25" s="277">
        <f>IF(AD$15&gt;=Cost!$D19,'Project Information'!AD96*$B$13,0)</f>
        <v>2.5702679841535199</v>
      </c>
      <c r="AE25" s="277">
        <f>IF(AE$15&gt;=Cost!$D19,'Project Information'!AE96*$B$13,0)</f>
        <v>2.6113106741665799</v>
      </c>
      <c r="AF25" s="54"/>
    </row>
    <row r="26" spans="1:32">
      <c r="A26" s="98">
        <f>'Project Information'!$A$19</f>
        <v>14437</v>
      </c>
      <c r="B26" s="28" t="str">
        <f>'Project Information'!$B$19</f>
        <v>Hartford Avenue over I-35</v>
      </c>
      <c r="C26" s="249">
        <f t="shared" si="0"/>
        <v>21.372247598228608</v>
      </c>
      <c r="F26" s="115"/>
      <c r="G26" s="277">
        <f>IF(G$15&gt;=Cost!$D20,'Project Information'!G97*$B$13,0)</f>
        <v>0</v>
      </c>
      <c r="H26" s="277">
        <f>IF(H$15&gt;=Cost!$D20,'Project Information'!H97*$B$13,0)</f>
        <v>0</v>
      </c>
      <c r="I26" s="277">
        <f>IF(I$15&gt;=Cost!$D20,'Project Information'!I97*$B$13,0)</f>
        <v>0</v>
      </c>
      <c r="J26" s="277">
        <f>IF(J$15&gt;=Cost!$D20,'Project Information'!J97*$B$13,0)</f>
        <v>0</v>
      </c>
      <c r="K26" s="277">
        <f>IF(K$15&gt;=Cost!$D20,'Project Information'!K97*$B$13,0)</f>
        <v>0.8646356040472466</v>
      </c>
      <c r="L26" s="277">
        <f>IF(L$15&gt;=Cost!$D20,'Project Information'!L97*$B$13,0)</f>
        <v>0.87844232431530944</v>
      </c>
      <c r="M26" s="277">
        <f>IF(M$15&gt;=Cost!$D20,'Project Information'!M97*$B$13,0)</f>
        <v>0.89246951378874428</v>
      </c>
      <c r="N26" s="277">
        <f>IF(N$15&gt;=Cost!$D20,'Project Information'!N97*$B$13,0)</f>
        <v>0.90672069297564917</v>
      </c>
      <c r="O26" s="277">
        <f>IF(O$15&gt;=Cost!$D20,'Project Information'!O97*$B$13,0)</f>
        <v>0.92119943860048792</v>
      </c>
      <c r="P26" s="277">
        <f>IF(P$15&gt;=Cost!$D20,'Project Information'!P97*$B$13,0)</f>
        <v>0.93590938450176575</v>
      </c>
      <c r="Q26" s="277">
        <f>IF(Q$15&gt;=Cost!$D20,'Project Information'!Q97*$B$13,0)</f>
        <v>0.95085422254404062</v>
      </c>
      <c r="R26" s="277">
        <f>IF(R$15&gt;=Cost!$D20,'Project Information'!R97*$B$13,0)</f>
        <v>0.96603770354449991</v>
      </c>
      <c r="S26" s="277">
        <f>IF(S$15&gt;=Cost!$D20,'Project Information'!S97*$B$13,0)</f>
        <v>0.98146363821432847</v>
      </c>
      <c r="T26" s="277">
        <f>IF(T$15&gt;=Cost!$D20,'Project Information'!T97*$B$13,0)</f>
        <v>0.99713589811511338</v>
      </c>
      <c r="U26" s="277">
        <f>IF(U$15&gt;=Cost!$D20,'Project Information'!U97*$B$13,0)</f>
        <v>1.0130584166305163</v>
      </c>
      <c r="V26" s="277">
        <f>IF(V$15&gt;=Cost!$D20,'Project Information'!V97*$B$13,0)</f>
        <v>1.0292351899534662</v>
      </c>
      <c r="W26" s="277">
        <f>IF(W$15&gt;=Cost!$D20,'Project Information'!W97*$B$13,0)</f>
        <v>1.0456702780891121</v>
      </c>
      <c r="X26" s="277">
        <f>IF(X$15&gt;=Cost!$D20,'Project Information'!X97*$B$13,0)</f>
        <v>1.0623678058737938</v>
      </c>
      <c r="Y26" s="277">
        <f>IF(Y$15&gt;=Cost!$D20,'Project Information'!Y97*$B$13,0)</f>
        <v>1.0793319640102816</v>
      </c>
      <c r="Z26" s="277">
        <f>IF(Z$15&gt;=Cost!$D20,'Project Information'!Z97*$B$13,0)</f>
        <v>1.0965670101195493</v>
      </c>
      <c r="AA26" s="277">
        <f>IF(AA$15&gt;=Cost!$D20,'Project Information'!AA97*$B$13,0)</f>
        <v>1.1140772698093404</v>
      </c>
      <c r="AB26" s="277">
        <f>IF(AB$15&gt;=Cost!$D20,'Project Information'!AB97*$B$13,0)</f>
        <v>1.1318671377597982</v>
      </c>
      <c r="AC26" s="277">
        <f>IF(AC$15&gt;=Cost!$D20,'Project Information'!AC97*$B$13,0)</f>
        <v>1.149941078826431</v>
      </c>
      <c r="AD26" s="277">
        <f>IF(AD$15&gt;=Cost!$D20,'Project Information'!AD97*$B$13,0)</f>
        <v>1.168303629160691</v>
      </c>
      <c r="AE26" s="277">
        <f>IF(AE$15&gt;=Cost!$D20,'Project Information'!AE97*$B$13,0)</f>
        <v>1.1869593973484454</v>
      </c>
      <c r="AF26" s="54"/>
    </row>
    <row r="27" spans="1:32">
      <c r="A27" s="98">
        <f>'Project Information'!$A$20</f>
        <v>15145</v>
      </c>
      <c r="B27" s="28" t="str">
        <f>'Project Information'!$B$20</f>
        <v>Coleman Road over I-35</v>
      </c>
      <c r="C27" s="249">
        <f t="shared" si="0"/>
        <v>21.372247598228608</v>
      </c>
      <c r="F27" s="115"/>
      <c r="G27" s="277">
        <f>IF(G$15&gt;=Cost!$D21,'Project Information'!G98*$B$13,0)</f>
        <v>0</v>
      </c>
      <c r="H27" s="277">
        <f>IF(H$15&gt;=Cost!$D21,'Project Information'!H98*$B$13,0)</f>
        <v>0</v>
      </c>
      <c r="I27" s="277">
        <f>IF(I$15&gt;=Cost!$D21,'Project Information'!I98*$B$13,0)</f>
        <v>0</v>
      </c>
      <c r="J27" s="277">
        <f>IF(J$15&gt;=Cost!$D21,'Project Information'!J98*$B$13,0)</f>
        <v>0</v>
      </c>
      <c r="K27" s="277">
        <f>IF(K$15&gt;=Cost!$D21,'Project Information'!K98*$B$13,0)</f>
        <v>0.8646356040472466</v>
      </c>
      <c r="L27" s="277">
        <f>IF(L$15&gt;=Cost!$D21,'Project Information'!L98*$B$13,0)</f>
        <v>0.87844232431530944</v>
      </c>
      <c r="M27" s="277">
        <f>IF(M$15&gt;=Cost!$D21,'Project Information'!M98*$B$13,0)</f>
        <v>0.89246951378874428</v>
      </c>
      <c r="N27" s="277">
        <f>IF(N$15&gt;=Cost!$D21,'Project Information'!N98*$B$13,0)</f>
        <v>0.90672069297564917</v>
      </c>
      <c r="O27" s="277">
        <f>IF(O$15&gt;=Cost!$D21,'Project Information'!O98*$B$13,0)</f>
        <v>0.92119943860048792</v>
      </c>
      <c r="P27" s="277">
        <f>IF(P$15&gt;=Cost!$D21,'Project Information'!P98*$B$13,0)</f>
        <v>0.93590938450176575</v>
      </c>
      <c r="Q27" s="277">
        <f>IF(Q$15&gt;=Cost!$D21,'Project Information'!Q98*$B$13,0)</f>
        <v>0.95085422254404062</v>
      </c>
      <c r="R27" s="277">
        <f>IF(R$15&gt;=Cost!$D21,'Project Information'!R98*$B$13,0)</f>
        <v>0.96603770354449991</v>
      </c>
      <c r="S27" s="277">
        <f>IF(S$15&gt;=Cost!$D21,'Project Information'!S98*$B$13,0)</f>
        <v>0.98146363821432847</v>
      </c>
      <c r="T27" s="277">
        <f>IF(T$15&gt;=Cost!$D21,'Project Information'!T98*$B$13,0)</f>
        <v>0.99713589811511338</v>
      </c>
      <c r="U27" s="277">
        <f>IF(U$15&gt;=Cost!$D21,'Project Information'!U98*$B$13,0)</f>
        <v>1.0130584166305163</v>
      </c>
      <c r="V27" s="277">
        <f>IF(V$15&gt;=Cost!$D21,'Project Information'!V98*$B$13,0)</f>
        <v>1.0292351899534662</v>
      </c>
      <c r="W27" s="277">
        <f>IF(W$15&gt;=Cost!$D21,'Project Information'!W98*$B$13,0)</f>
        <v>1.0456702780891121</v>
      </c>
      <c r="X27" s="277">
        <f>IF(X$15&gt;=Cost!$D21,'Project Information'!X98*$B$13,0)</f>
        <v>1.0623678058737938</v>
      </c>
      <c r="Y27" s="277">
        <f>IF(Y$15&gt;=Cost!$D21,'Project Information'!Y98*$B$13,0)</f>
        <v>1.0793319640102816</v>
      </c>
      <c r="Z27" s="277">
        <f>IF(Z$15&gt;=Cost!$D21,'Project Information'!Z98*$B$13,0)</f>
        <v>1.0965670101195493</v>
      </c>
      <c r="AA27" s="277">
        <f>IF(AA$15&gt;=Cost!$D21,'Project Information'!AA98*$B$13,0)</f>
        <v>1.1140772698093404</v>
      </c>
      <c r="AB27" s="277">
        <f>IF(AB$15&gt;=Cost!$D21,'Project Information'!AB98*$B$13,0)</f>
        <v>1.1318671377597982</v>
      </c>
      <c r="AC27" s="277">
        <f>IF(AC$15&gt;=Cost!$D21,'Project Information'!AC98*$B$13,0)</f>
        <v>1.149941078826431</v>
      </c>
      <c r="AD27" s="277">
        <f>IF(AD$15&gt;=Cost!$D21,'Project Information'!AD98*$B$13,0)</f>
        <v>1.168303629160691</v>
      </c>
      <c r="AE27" s="277">
        <f>IF(AE$15&gt;=Cost!$D21,'Project Information'!AE98*$B$13,0)</f>
        <v>1.1869593973484454</v>
      </c>
      <c r="AF27" s="54"/>
    </row>
    <row r="28" spans="1:32">
      <c r="A28" s="98">
        <f>'Project Information'!$A$21</f>
        <v>15146</v>
      </c>
      <c r="B28" s="28" t="str">
        <f>'Project Information'!$B$21</f>
        <v>Chrysler Avenue over I-35</v>
      </c>
      <c r="C28" s="249">
        <f t="shared" si="0"/>
        <v>21.372247598228608</v>
      </c>
      <c r="F28" s="115"/>
      <c r="G28" s="277">
        <f>IF(G$15&gt;=Cost!$D22,'Project Information'!G99*$B$13,0)</f>
        <v>0</v>
      </c>
      <c r="H28" s="277">
        <f>IF(H$15&gt;=Cost!$D22,'Project Information'!H99*$B$13,0)</f>
        <v>0</v>
      </c>
      <c r="I28" s="277">
        <f>IF(I$15&gt;=Cost!$D22,'Project Information'!I99*$B$13,0)</f>
        <v>0</v>
      </c>
      <c r="J28" s="277">
        <f>IF(J$15&gt;=Cost!$D22,'Project Information'!J99*$B$13,0)</f>
        <v>0</v>
      </c>
      <c r="K28" s="277">
        <f>IF(K$15&gt;=Cost!$D22,'Project Information'!K99*$B$13,0)</f>
        <v>0.8646356040472466</v>
      </c>
      <c r="L28" s="277">
        <f>IF(L$15&gt;=Cost!$D22,'Project Information'!L99*$B$13,0)</f>
        <v>0.87844232431530944</v>
      </c>
      <c r="M28" s="277">
        <f>IF(M$15&gt;=Cost!$D22,'Project Information'!M99*$B$13,0)</f>
        <v>0.89246951378874428</v>
      </c>
      <c r="N28" s="277">
        <f>IF(N$15&gt;=Cost!$D22,'Project Information'!N99*$B$13,0)</f>
        <v>0.90672069297564917</v>
      </c>
      <c r="O28" s="277">
        <f>IF(O$15&gt;=Cost!$D22,'Project Information'!O99*$B$13,0)</f>
        <v>0.92119943860048792</v>
      </c>
      <c r="P28" s="277">
        <f>IF(P$15&gt;=Cost!$D22,'Project Information'!P99*$B$13,0)</f>
        <v>0.93590938450176575</v>
      </c>
      <c r="Q28" s="277">
        <f>IF(Q$15&gt;=Cost!$D22,'Project Information'!Q99*$B$13,0)</f>
        <v>0.95085422254404062</v>
      </c>
      <c r="R28" s="277">
        <f>IF(R$15&gt;=Cost!$D22,'Project Information'!R99*$B$13,0)</f>
        <v>0.96603770354449991</v>
      </c>
      <c r="S28" s="277">
        <f>IF(S$15&gt;=Cost!$D22,'Project Information'!S99*$B$13,0)</f>
        <v>0.98146363821432847</v>
      </c>
      <c r="T28" s="277">
        <f>IF(T$15&gt;=Cost!$D22,'Project Information'!T99*$B$13,0)</f>
        <v>0.99713589811511338</v>
      </c>
      <c r="U28" s="277">
        <f>IF(U$15&gt;=Cost!$D22,'Project Information'!U99*$B$13,0)</f>
        <v>1.0130584166305163</v>
      </c>
      <c r="V28" s="277">
        <f>IF(V$15&gt;=Cost!$D22,'Project Information'!V99*$B$13,0)</f>
        <v>1.0292351899534662</v>
      </c>
      <c r="W28" s="277">
        <f>IF(W$15&gt;=Cost!$D22,'Project Information'!W99*$B$13,0)</f>
        <v>1.0456702780891121</v>
      </c>
      <c r="X28" s="277">
        <f>IF(X$15&gt;=Cost!$D22,'Project Information'!X99*$B$13,0)</f>
        <v>1.0623678058737938</v>
      </c>
      <c r="Y28" s="277">
        <f>IF(Y$15&gt;=Cost!$D22,'Project Information'!Y99*$B$13,0)</f>
        <v>1.0793319640102816</v>
      </c>
      <c r="Z28" s="277">
        <f>IF(Z$15&gt;=Cost!$D22,'Project Information'!Z99*$B$13,0)</f>
        <v>1.0965670101195493</v>
      </c>
      <c r="AA28" s="277">
        <f>IF(AA$15&gt;=Cost!$D22,'Project Information'!AA99*$B$13,0)</f>
        <v>1.1140772698093404</v>
      </c>
      <c r="AB28" s="277">
        <f>IF(AB$15&gt;=Cost!$D22,'Project Information'!AB99*$B$13,0)</f>
        <v>1.1318671377597982</v>
      </c>
      <c r="AC28" s="277">
        <f>IF(AC$15&gt;=Cost!$D22,'Project Information'!AC99*$B$13,0)</f>
        <v>1.149941078826431</v>
      </c>
      <c r="AD28" s="277">
        <f>IF(AD$15&gt;=Cost!$D22,'Project Information'!AD99*$B$13,0)</f>
        <v>1.168303629160691</v>
      </c>
      <c r="AE28" s="277">
        <f>IF(AE$15&gt;=Cost!$D22,'Project Information'!AE99*$B$13,0)</f>
        <v>1.1869593973484454</v>
      </c>
      <c r="AF28" s="54"/>
    </row>
    <row r="29" spans="1:32">
      <c r="A29" s="98">
        <f>'Project Information'!$A$22</f>
        <v>15147</v>
      </c>
      <c r="B29" s="28" t="str">
        <f>'Project Information'!$B$22</f>
        <v>Ferguson Avenue over I-35</v>
      </c>
      <c r="C29" s="249">
        <f t="shared" si="0"/>
        <v>47.018944716102943</v>
      </c>
      <c r="F29" s="115"/>
      <c r="G29" s="277">
        <f>IF(G$15&gt;=Cost!$D23,'Project Information'!G100*$B$13,0)</f>
        <v>0</v>
      </c>
      <c r="H29" s="277">
        <f>IF(H$15&gt;=Cost!$D23,'Project Information'!H100*$B$13,0)</f>
        <v>0</v>
      </c>
      <c r="I29" s="277">
        <f>IF(I$15&gt;=Cost!$D23,'Project Information'!I100*$B$13,0)</f>
        <v>0</v>
      </c>
      <c r="J29" s="277">
        <f>IF(J$15&gt;=Cost!$D23,'Project Information'!J100*$B$13,0)</f>
        <v>0</v>
      </c>
      <c r="K29" s="277">
        <f>IF(K$15&gt;=Cost!$D23,'Project Information'!K100*$B$13,0)</f>
        <v>1.9021983289039426</v>
      </c>
      <c r="L29" s="277">
        <f>IF(L$15&gt;=Cost!$D23,'Project Information'!L100*$B$13,0)</f>
        <v>1.932573113493681</v>
      </c>
      <c r="M29" s="277">
        <f>IF(M$15&gt;=Cost!$D23,'Project Information'!M100*$B$13,0)</f>
        <v>1.9634329303352374</v>
      </c>
      <c r="N29" s="277">
        <f>IF(N$15&gt;=Cost!$D23,'Project Information'!N100*$B$13,0)</f>
        <v>1.9947855245464283</v>
      </c>
      <c r="O29" s="277">
        <f>IF(O$15&gt;=Cost!$D23,'Project Information'!O100*$B$13,0)</f>
        <v>2.0266387649210738</v>
      </c>
      <c r="P29" s="277">
        <f>IF(P$15&gt;=Cost!$D23,'Project Information'!P100*$B$13,0)</f>
        <v>2.0590006459038843</v>
      </c>
      <c r="Q29" s="277">
        <f>IF(Q$15&gt;=Cost!$D23,'Project Information'!Q100*$B$13,0)</f>
        <v>2.0918792895968892</v>
      </c>
      <c r="R29" s="277">
        <f>IF(R$15&gt;=Cost!$D23,'Project Information'!R100*$B$13,0)</f>
        <v>2.1252829477979001</v>
      </c>
      <c r="S29" s="277">
        <f>IF(S$15&gt;=Cost!$D23,'Project Information'!S100*$B$13,0)</f>
        <v>2.1592200040715226</v>
      </c>
      <c r="T29" s="277">
        <f>IF(T$15&gt;=Cost!$D23,'Project Information'!T100*$B$13,0)</f>
        <v>2.1936989758532492</v>
      </c>
      <c r="U29" s="277">
        <f>IF(U$15&gt;=Cost!$D23,'Project Information'!U100*$B$13,0)</f>
        <v>2.228728516587136</v>
      </c>
      <c r="V29" s="277">
        <f>IF(V$15&gt;=Cost!$D23,'Project Information'!V100*$B$13,0)</f>
        <v>2.2643174178976255</v>
      </c>
      <c r="W29" s="277">
        <f>IF(W$15&gt;=Cost!$D23,'Project Information'!W100*$B$13,0)</f>
        <v>2.3004746117960471</v>
      </c>
      <c r="X29" s="277">
        <f>IF(X$15&gt;=Cost!$D23,'Project Information'!X100*$B$13,0)</f>
        <v>2.3372091729223463</v>
      </c>
      <c r="Y29" s="277">
        <f>IF(Y$15&gt;=Cost!$D23,'Project Information'!Y100*$B$13,0)</f>
        <v>2.3745303208226192</v>
      </c>
      <c r="Z29" s="277">
        <f>IF(Z$15&gt;=Cost!$D23,'Project Information'!Z100*$B$13,0)</f>
        <v>2.4124474222630083</v>
      </c>
      <c r="AA29" s="277">
        <f>IF(AA$15&gt;=Cost!$D23,'Project Information'!AA100*$B$13,0)</f>
        <v>2.4509699935805491</v>
      </c>
      <c r="AB29" s="277">
        <f>IF(AB$15&gt;=Cost!$D23,'Project Information'!AB100*$B$13,0)</f>
        <v>2.4901077030715562</v>
      </c>
      <c r="AC29" s="277">
        <f>IF(AC$15&gt;=Cost!$D23,'Project Information'!AC100*$B$13,0)</f>
        <v>2.5298703734181482</v>
      </c>
      <c r="AD29" s="277">
        <f>IF(AD$15&gt;=Cost!$D23,'Project Information'!AD100*$B$13,0)</f>
        <v>2.5702679841535199</v>
      </c>
      <c r="AE29" s="277">
        <f>IF(AE$15&gt;=Cost!$D23,'Project Information'!AE100*$B$13,0)</f>
        <v>2.6113106741665799</v>
      </c>
      <c r="AF29" s="54"/>
    </row>
    <row r="30" spans="1:32">
      <c r="A30" s="98">
        <f>'Project Information'!$A$23</f>
        <v>15149</v>
      </c>
      <c r="B30" s="28" t="str">
        <f>'Project Information'!$B$23</f>
        <v>Adobe Road over I-35</v>
      </c>
      <c r="C30" s="249">
        <f t="shared" si="0"/>
        <v>21.372247598228608</v>
      </c>
      <c r="F30" s="115"/>
      <c r="G30" s="277">
        <f>IF(G$15&gt;=Cost!$D24,'Project Information'!G101*$B$13,0)</f>
        <v>0</v>
      </c>
      <c r="H30" s="277">
        <f>IF(H$15&gt;=Cost!$D24,'Project Information'!H101*$B$13,0)</f>
        <v>0</v>
      </c>
      <c r="I30" s="277">
        <f>IF(I$15&gt;=Cost!$D24,'Project Information'!I101*$B$13,0)</f>
        <v>0</v>
      </c>
      <c r="J30" s="277">
        <f>IF(J$15&gt;=Cost!$D24,'Project Information'!J101*$B$13,0)</f>
        <v>0</v>
      </c>
      <c r="K30" s="277">
        <f>IF(K$15&gt;=Cost!$D24,'Project Information'!K101*$B$13,0)</f>
        <v>0.8646356040472466</v>
      </c>
      <c r="L30" s="277">
        <f>IF(L$15&gt;=Cost!$D24,'Project Information'!L101*$B$13,0)</f>
        <v>0.87844232431530944</v>
      </c>
      <c r="M30" s="277">
        <f>IF(M$15&gt;=Cost!$D24,'Project Information'!M101*$B$13,0)</f>
        <v>0.89246951378874428</v>
      </c>
      <c r="N30" s="277">
        <f>IF(N$15&gt;=Cost!$D24,'Project Information'!N101*$B$13,0)</f>
        <v>0.90672069297564917</v>
      </c>
      <c r="O30" s="277">
        <f>IF(O$15&gt;=Cost!$D24,'Project Information'!O101*$B$13,0)</f>
        <v>0.92119943860048792</v>
      </c>
      <c r="P30" s="277">
        <f>IF(P$15&gt;=Cost!$D24,'Project Information'!P101*$B$13,0)</f>
        <v>0.93590938450176575</v>
      </c>
      <c r="Q30" s="277">
        <f>IF(Q$15&gt;=Cost!$D24,'Project Information'!Q101*$B$13,0)</f>
        <v>0.95085422254404062</v>
      </c>
      <c r="R30" s="277">
        <f>IF(R$15&gt;=Cost!$D24,'Project Information'!R101*$B$13,0)</f>
        <v>0.96603770354449991</v>
      </c>
      <c r="S30" s="277">
        <f>IF(S$15&gt;=Cost!$D24,'Project Information'!S101*$B$13,0)</f>
        <v>0.98146363821432847</v>
      </c>
      <c r="T30" s="277">
        <f>IF(T$15&gt;=Cost!$D24,'Project Information'!T101*$B$13,0)</f>
        <v>0.99713589811511338</v>
      </c>
      <c r="U30" s="277">
        <f>IF(U$15&gt;=Cost!$D24,'Project Information'!U101*$B$13,0)</f>
        <v>1.0130584166305163</v>
      </c>
      <c r="V30" s="277">
        <f>IF(V$15&gt;=Cost!$D24,'Project Information'!V101*$B$13,0)</f>
        <v>1.0292351899534662</v>
      </c>
      <c r="W30" s="277">
        <f>IF(W$15&gt;=Cost!$D24,'Project Information'!W101*$B$13,0)</f>
        <v>1.0456702780891121</v>
      </c>
      <c r="X30" s="277">
        <f>IF(X$15&gt;=Cost!$D24,'Project Information'!X101*$B$13,0)</f>
        <v>1.0623678058737938</v>
      </c>
      <c r="Y30" s="277">
        <f>IF(Y$15&gt;=Cost!$D24,'Project Information'!Y101*$B$13,0)</f>
        <v>1.0793319640102816</v>
      </c>
      <c r="Z30" s="277">
        <f>IF(Z$15&gt;=Cost!$D24,'Project Information'!Z101*$B$13,0)</f>
        <v>1.0965670101195493</v>
      </c>
      <c r="AA30" s="277">
        <f>IF(AA$15&gt;=Cost!$D24,'Project Information'!AA101*$B$13,0)</f>
        <v>1.1140772698093404</v>
      </c>
      <c r="AB30" s="277">
        <f>IF(AB$15&gt;=Cost!$D24,'Project Information'!AB101*$B$13,0)</f>
        <v>1.1318671377597982</v>
      </c>
      <c r="AC30" s="277">
        <f>IF(AC$15&gt;=Cost!$D24,'Project Information'!AC101*$B$13,0)</f>
        <v>1.149941078826431</v>
      </c>
      <c r="AD30" s="277">
        <f>IF(AD$15&gt;=Cost!$D24,'Project Information'!AD101*$B$13,0)</f>
        <v>1.168303629160691</v>
      </c>
      <c r="AE30" s="277">
        <f>IF(AE$15&gt;=Cost!$D24,'Project Information'!AE101*$B$13,0)</f>
        <v>1.1869593973484454</v>
      </c>
      <c r="AF30" s="54"/>
    </row>
    <row r="31" spans="1:32">
      <c r="A31" s="99" t="s">
        <v>185</v>
      </c>
      <c r="B31" s="28"/>
      <c r="C31" s="250">
        <f t="shared" si="0"/>
        <v>222.27137502157757</v>
      </c>
      <c r="F31" s="115"/>
      <c r="G31" s="246">
        <f>SUM(G23:G30)</f>
        <v>0</v>
      </c>
      <c r="H31" s="246">
        <f t="shared" ref="H31:AE31" si="1">SUM(H23:H30)</f>
        <v>0</v>
      </c>
      <c r="I31" s="246">
        <f t="shared" si="1"/>
        <v>0</v>
      </c>
      <c r="J31" s="246">
        <f t="shared" si="1"/>
        <v>0</v>
      </c>
      <c r="K31" s="246">
        <f t="shared" si="1"/>
        <v>8.9922102820913654</v>
      </c>
      <c r="L31" s="246">
        <f t="shared" si="1"/>
        <v>9.1358001728792182</v>
      </c>
      <c r="M31" s="246">
        <f t="shared" si="1"/>
        <v>9.2816829434029398</v>
      </c>
      <c r="N31" s="246">
        <f t="shared" si="1"/>
        <v>9.4298952069467514</v>
      </c>
      <c r="O31" s="246">
        <f t="shared" si="1"/>
        <v>9.5804741614450748</v>
      </c>
      <c r="P31" s="246">
        <f t="shared" si="1"/>
        <v>9.7334575988183651</v>
      </c>
      <c r="Q31" s="246">
        <f t="shared" si="1"/>
        <v>9.8888839144580238</v>
      </c>
      <c r="R31" s="246">
        <f t="shared" si="1"/>
        <v>10.046792116862798</v>
      </c>
      <c r="S31" s="246">
        <f t="shared" si="1"/>
        <v>10.207221837429016</v>
      </c>
      <c r="T31" s="246">
        <f t="shared" si="1"/>
        <v>10.370213340397177</v>
      </c>
      <c r="U31" s="246">
        <f t="shared" si="1"/>
        <v>10.535807532957369</v>
      </c>
      <c r="V31" s="246">
        <f t="shared" si="1"/>
        <v>10.704045975516049</v>
      </c>
      <c r="W31" s="246">
        <f t="shared" si="1"/>
        <v>10.874970892126766</v>
      </c>
      <c r="X31" s="246">
        <f t="shared" si="1"/>
        <v>11.048625181087456</v>
      </c>
      <c r="Y31" s="246">
        <f t="shared" si="1"/>
        <v>11.225052425706926</v>
      </c>
      <c r="Z31" s="246">
        <f t="shared" si="1"/>
        <v>11.404296905243312</v>
      </c>
      <c r="AA31" s="246">
        <f t="shared" si="1"/>
        <v>11.586403606017141</v>
      </c>
      <c r="AB31" s="246">
        <f t="shared" si="1"/>
        <v>11.771418232701901</v>
      </c>
      <c r="AC31" s="246">
        <f t="shared" si="1"/>
        <v>11.959387219794884</v>
      </c>
      <c r="AD31" s="246">
        <f t="shared" si="1"/>
        <v>12.150357743271188</v>
      </c>
      <c r="AE31" s="246">
        <f t="shared" si="1"/>
        <v>12.344377732423833</v>
      </c>
      <c r="AF31" s="54"/>
    </row>
    <row r="32" spans="1:32">
      <c r="A32" s="97" t="str">
        <f>'Project Information'!$A$25</f>
        <v>Kay County Bridge Reconstructions</v>
      </c>
      <c r="B32" s="89"/>
      <c r="F32" s="85"/>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54"/>
    </row>
    <row r="33" spans="1:32">
      <c r="A33" s="98">
        <f>'Project Information'!$A$26</f>
        <v>14408</v>
      </c>
      <c r="B33" s="28" t="str">
        <f>'Project Information'!$B$26</f>
        <v>I-35 SB over US 60</v>
      </c>
      <c r="C33" s="249">
        <f>SUM(G33:AE33)</f>
        <v>9104.5774768453884</v>
      </c>
      <c r="F33" s="115"/>
      <c r="G33" s="277">
        <f>IF(G$15&gt;=Cost!$D27,'Project Information'!G104*$B$13,0)</f>
        <v>0</v>
      </c>
      <c r="H33" s="277">
        <f>IF(H$15&gt;=Cost!$D27,'Project Information'!H104*$B$13,0)</f>
        <v>0</v>
      </c>
      <c r="I33" s="277">
        <f>IF(I$15&gt;=Cost!$D27,'Project Information'!I104*$B$13,0)</f>
        <v>0</v>
      </c>
      <c r="J33" s="277">
        <f>IF(J$15&gt;=Cost!$D27,'Project Information'!J104*$B$13,0)</f>
        <v>0</v>
      </c>
      <c r="K33" s="277">
        <f>IF(K$15&gt;=Cost!$D27,'Project Information'!K104*$B$13,0)</f>
        <v>368.33476732412703</v>
      </c>
      <c r="L33" s="277">
        <f>IF(L$15&gt;=Cost!$D27,'Project Information'!L104*$B$13,0)</f>
        <v>374.21643015832188</v>
      </c>
      <c r="M33" s="277">
        <f>IF(M$15&gt;=Cost!$D27,'Project Information'!M104*$B$13,0)</f>
        <v>380.192012874005</v>
      </c>
      <c r="N33" s="277">
        <f>IF(N$15&gt;=Cost!$D27,'Project Information'!N104*$B$13,0)</f>
        <v>386.26301520762655</v>
      </c>
      <c r="O33" s="277">
        <f>IF(O$15&gt;=Cost!$D27,'Project Information'!O104*$B$13,0)</f>
        <v>392.4309608438079</v>
      </c>
      <c r="P33" s="277">
        <f>IF(P$15&gt;=Cost!$D27,'Project Information'!P104*$B$13,0)</f>
        <v>398.69739779775222</v>
      </c>
      <c r="Q33" s="277">
        <f>IF(Q$15&gt;=Cost!$D27,'Project Information'!Q104*$B$13,0)</f>
        <v>405.06389880376133</v>
      </c>
      <c r="R33" s="277">
        <f>IF(R$15&gt;=Cost!$D27,'Project Information'!R104*$B$13,0)</f>
        <v>411.53206170995696</v>
      </c>
      <c r="S33" s="277">
        <f>IF(S$15&gt;=Cost!$D27,'Project Information'!S104*$B$13,0)</f>
        <v>418.10350987930394</v>
      </c>
      <c r="T33" s="277">
        <f>IF(T$15&gt;=Cost!$D27,'Project Information'!T104*$B$13,0)</f>
        <v>424.77989259703833</v>
      </c>
      <c r="U33" s="277">
        <f>IF(U$15&gt;=Cost!$D27,'Project Information'!U104*$B$13,0)</f>
        <v>431.56288548459997</v>
      </c>
      <c r="V33" s="277">
        <f>IF(V$15&gt;=Cost!$D27,'Project Information'!V104*$B$13,0)</f>
        <v>438.45419092017664</v>
      </c>
      <c r="W33" s="277">
        <f>IF(W$15&gt;=Cost!$D27,'Project Information'!W104*$B$13,0)</f>
        <v>445.45553846596181</v>
      </c>
      <c r="X33" s="277">
        <f>IF(X$15&gt;=Cost!$D27,'Project Information'!X104*$B$13,0)</f>
        <v>452.56868530223613</v>
      </c>
      <c r="Y33" s="277">
        <f>IF(Y$15&gt;=Cost!$D27,'Project Information'!Y104*$B$13,0)</f>
        <v>459.79541666837997</v>
      </c>
      <c r="Z33" s="277">
        <f>IF(Z$15&gt;=Cost!$D27,'Project Information'!Z104*$B$13,0)</f>
        <v>467.13754631092797</v>
      </c>
      <c r="AA33" s="277">
        <f>IF(AA$15&gt;=Cost!$D27,'Project Information'!AA104*$B$13,0)</f>
        <v>474.59691693877897</v>
      </c>
      <c r="AB33" s="277">
        <f>IF(AB$15&gt;=Cost!$D27,'Project Information'!AB104*$B$13,0)</f>
        <v>482.17540068567405</v>
      </c>
      <c r="AC33" s="277">
        <f>IF(AC$15&gt;=Cost!$D27,'Project Information'!AC104*$B$13,0)</f>
        <v>489.87489958005966</v>
      </c>
      <c r="AD33" s="277">
        <f>IF(AD$15&gt;=Cost!$D27,'Project Information'!AD104*$B$13,0)</f>
        <v>497.69734602245433</v>
      </c>
      <c r="AE33" s="277">
        <f>IF(AE$15&gt;=Cost!$D27,'Project Information'!AE104*$B$13,0)</f>
        <v>505.64470327043767</v>
      </c>
      <c r="AF33" s="54"/>
    </row>
    <row r="34" spans="1:32">
      <c r="A34" s="98">
        <f>'Project Information'!$A$27</f>
        <v>14409</v>
      </c>
      <c r="B34" s="28" t="str">
        <f>'Project Information'!$B$27</f>
        <v>I-35 NB over US 60</v>
      </c>
      <c r="C34" s="249">
        <f t="shared" ref="C34:C35" si="2">SUM(G34:AE34)</f>
        <v>9104.5774768453884</v>
      </c>
      <c r="F34" s="115"/>
      <c r="G34" s="277">
        <f>IF(G$15&gt;=Cost!$D28,'Project Information'!G105*$B$13,0)</f>
        <v>0</v>
      </c>
      <c r="H34" s="277">
        <f>IF(H$15&gt;=Cost!$D28,'Project Information'!H105*$B$13,0)</f>
        <v>0</v>
      </c>
      <c r="I34" s="277">
        <f>IF(I$15&gt;=Cost!$D28,'Project Information'!I105*$B$13,0)</f>
        <v>0</v>
      </c>
      <c r="J34" s="277">
        <f>IF(J$15&gt;=Cost!$D28,'Project Information'!J105*$B$13,0)</f>
        <v>0</v>
      </c>
      <c r="K34" s="277">
        <f>IF(K$15&gt;=Cost!$D28,'Project Information'!K105*$B$13,0)</f>
        <v>368.33476732412703</v>
      </c>
      <c r="L34" s="277">
        <f>IF(L$15&gt;=Cost!$D28,'Project Information'!L105*$B$13,0)</f>
        <v>374.21643015832188</v>
      </c>
      <c r="M34" s="277">
        <f>IF(M$15&gt;=Cost!$D28,'Project Information'!M105*$B$13,0)</f>
        <v>380.192012874005</v>
      </c>
      <c r="N34" s="277">
        <f>IF(N$15&gt;=Cost!$D28,'Project Information'!N105*$B$13,0)</f>
        <v>386.26301520762655</v>
      </c>
      <c r="O34" s="277">
        <f>IF(O$15&gt;=Cost!$D28,'Project Information'!O105*$B$13,0)</f>
        <v>392.4309608438079</v>
      </c>
      <c r="P34" s="277">
        <f>IF(P$15&gt;=Cost!$D28,'Project Information'!P105*$B$13,0)</f>
        <v>398.69739779775222</v>
      </c>
      <c r="Q34" s="277">
        <f>IF(Q$15&gt;=Cost!$D28,'Project Information'!Q105*$B$13,0)</f>
        <v>405.06389880376133</v>
      </c>
      <c r="R34" s="277">
        <f>IF(R$15&gt;=Cost!$D28,'Project Information'!R105*$B$13,0)</f>
        <v>411.53206170995696</v>
      </c>
      <c r="S34" s="277">
        <f>IF(S$15&gt;=Cost!$D28,'Project Information'!S105*$B$13,0)</f>
        <v>418.10350987930394</v>
      </c>
      <c r="T34" s="277">
        <f>IF(T$15&gt;=Cost!$D28,'Project Information'!T105*$B$13,0)</f>
        <v>424.77989259703833</v>
      </c>
      <c r="U34" s="277">
        <f>IF(U$15&gt;=Cost!$D28,'Project Information'!U105*$B$13,0)</f>
        <v>431.56288548459997</v>
      </c>
      <c r="V34" s="277">
        <f>IF(V$15&gt;=Cost!$D28,'Project Information'!V105*$B$13,0)</f>
        <v>438.45419092017664</v>
      </c>
      <c r="W34" s="277">
        <f>IF(W$15&gt;=Cost!$D28,'Project Information'!W105*$B$13,0)</f>
        <v>445.45553846596181</v>
      </c>
      <c r="X34" s="277">
        <f>IF(X$15&gt;=Cost!$D28,'Project Information'!X105*$B$13,0)</f>
        <v>452.56868530223613</v>
      </c>
      <c r="Y34" s="277">
        <f>IF(Y$15&gt;=Cost!$D28,'Project Information'!Y105*$B$13,0)</f>
        <v>459.79541666837997</v>
      </c>
      <c r="Z34" s="277">
        <f>IF(Z$15&gt;=Cost!$D28,'Project Information'!Z105*$B$13,0)</f>
        <v>467.13754631092797</v>
      </c>
      <c r="AA34" s="277">
        <f>IF(AA$15&gt;=Cost!$D28,'Project Information'!AA105*$B$13,0)</f>
        <v>474.59691693877897</v>
      </c>
      <c r="AB34" s="277">
        <f>IF(AB$15&gt;=Cost!$D28,'Project Information'!AB105*$B$13,0)</f>
        <v>482.17540068567405</v>
      </c>
      <c r="AC34" s="277">
        <f>IF(AC$15&gt;=Cost!$D28,'Project Information'!AC105*$B$13,0)</f>
        <v>489.87489958005966</v>
      </c>
      <c r="AD34" s="277">
        <f>IF(AD$15&gt;=Cost!$D28,'Project Information'!AD105*$B$13,0)</f>
        <v>497.69734602245433</v>
      </c>
      <c r="AE34" s="277">
        <f>IF(AE$15&gt;=Cost!$D28,'Project Information'!AE105*$B$13,0)</f>
        <v>505.64470327043767</v>
      </c>
      <c r="AF34" s="54"/>
    </row>
    <row r="35" spans="1:32">
      <c r="A35" s="99" t="s">
        <v>185</v>
      </c>
      <c r="B35" s="28"/>
      <c r="C35" s="250">
        <f t="shared" si="2"/>
        <v>18209.154953690777</v>
      </c>
      <c r="D35" s="2"/>
      <c r="F35" s="115"/>
      <c r="G35" s="246">
        <f>SUM(G33:G34)</f>
        <v>0</v>
      </c>
      <c r="H35" s="246">
        <f t="shared" ref="H35:AE35" si="3">SUM(H33:H34)</f>
        <v>0</v>
      </c>
      <c r="I35" s="246">
        <f t="shared" si="3"/>
        <v>0</v>
      </c>
      <c r="J35" s="246">
        <f t="shared" si="3"/>
        <v>0</v>
      </c>
      <c r="K35" s="246">
        <f t="shared" si="3"/>
        <v>736.66953464825406</v>
      </c>
      <c r="L35" s="246">
        <f t="shared" si="3"/>
        <v>748.43286031664377</v>
      </c>
      <c r="M35" s="246">
        <f t="shared" si="3"/>
        <v>760.38402574801</v>
      </c>
      <c r="N35" s="246">
        <f t="shared" si="3"/>
        <v>772.5260304152531</v>
      </c>
      <c r="O35" s="246">
        <f t="shared" si="3"/>
        <v>784.86192168761579</v>
      </c>
      <c r="P35" s="246">
        <f t="shared" si="3"/>
        <v>797.39479559550443</v>
      </c>
      <c r="Q35" s="246">
        <f t="shared" si="3"/>
        <v>810.12779760752267</v>
      </c>
      <c r="R35" s="246">
        <f t="shared" si="3"/>
        <v>823.06412341991393</v>
      </c>
      <c r="S35" s="246">
        <f t="shared" si="3"/>
        <v>836.20701975860788</v>
      </c>
      <c r="T35" s="246">
        <f t="shared" si="3"/>
        <v>849.55978519407665</v>
      </c>
      <c r="U35" s="246">
        <f t="shared" si="3"/>
        <v>863.12577096919995</v>
      </c>
      <c r="V35" s="246">
        <f t="shared" si="3"/>
        <v>876.90838184035329</v>
      </c>
      <c r="W35" s="246">
        <f t="shared" si="3"/>
        <v>890.91107693192362</v>
      </c>
      <c r="X35" s="246">
        <f t="shared" si="3"/>
        <v>905.13737060447227</v>
      </c>
      <c r="Y35" s="246">
        <f t="shared" si="3"/>
        <v>919.59083333675994</v>
      </c>
      <c r="Z35" s="246">
        <f t="shared" si="3"/>
        <v>934.27509262185595</v>
      </c>
      <c r="AA35" s="246">
        <f t="shared" si="3"/>
        <v>949.19383387755795</v>
      </c>
      <c r="AB35" s="246">
        <f t="shared" si="3"/>
        <v>964.3508013713481</v>
      </c>
      <c r="AC35" s="246">
        <f t="shared" si="3"/>
        <v>979.74979916011932</v>
      </c>
      <c r="AD35" s="246">
        <f t="shared" si="3"/>
        <v>995.39469204490865</v>
      </c>
      <c r="AE35" s="246">
        <f t="shared" si="3"/>
        <v>1011.2894065408753</v>
      </c>
      <c r="AF35" s="54"/>
    </row>
    <row r="36" spans="1:32">
      <c r="A36" s="100" t="s">
        <v>0</v>
      </c>
      <c r="C36" s="251">
        <f>SUM(G36:AE36)</f>
        <v>18431.426328712354</v>
      </c>
      <c r="F36" s="115"/>
      <c r="G36" s="248">
        <f>SUM(G31,G35)</f>
        <v>0</v>
      </c>
      <c r="H36" s="248">
        <f t="shared" ref="H36:AE36" si="4">SUM(H31,H35)</f>
        <v>0</v>
      </c>
      <c r="I36" s="248">
        <f t="shared" si="4"/>
        <v>0</v>
      </c>
      <c r="J36" s="248">
        <f t="shared" si="4"/>
        <v>0</v>
      </c>
      <c r="K36" s="248">
        <f t="shared" si="4"/>
        <v>745.66174493034544</v>
      </c>
      <c r="L36" s="248">
        <f t="shared" si="4"/>
        <v>757.56866048952304</v>
      </c>
      <c r="M36" s="248">
        <f t="shared" si="4"/>
        <v>769.66570869141299</v>
      </c>
      <c r="N36" s="248">
        <f t="shared" si="4"/>
        <v>781.95592562219986</v>
      </c>
      <c r="O36" s="248">
        <f t="shared" si="4"/>
        <v>794.44239584906086</v>
      </c>
      <c r="P36" s="248">
        <f t="shared" si="4"/>
        <v>807.12825319432284</v>
      </c>
      <c r="Q36" s="248">
        <f t="shared" si="4"/>
        <v>820.01668152198067</v>
      </c>
      <c r="R36" s="248">
        <f t="shared" si="4"/>
        <v>833.1109155367767</v>
      </c>
      <c r="S36" s="248">
        <f t="shared" si="4"/>
        <v>846.41424159603685</v>
      </c>
      <c r="T36" s="248">
        <f t="shared" si="4"/>
        <v>859.92999853447384</v>
      </c>
      <c r="U36" s="248">
        <f t="shared" si="4"/>
        <v>873.66157850215734</v>
      </c>
      <c r="V36" s="248">
        <f t="shared" si="4"/>
        <v>887.6124278158693</v>
      </c>
      <c r="W36" s="248">
        <f t="shared" si="4"/>
        <v>901.78604782405034</v>
      </c>
      <c r="X36" s="248">
        <f t="shared" si="4"/>
        <v>916.18599578555973</v>
      </c>
      <c r="Y36" s="248">
        <f t="shared" si="4"/>
        <v>930.81588576246691</v>
      </c>
      <c r="Z36" s="248">
        <f t="shared" si="4"/>
        <v>945.67938952709926</v>
      </c>
      <c r="AA36" s="248">
        <f t="shared" si="4"/>
        <v>960.78023748357509</v>
      </c>
      <c r="AB36" s="248">
        <f t="shared" si="4"/>
        <v>976.12221960404997</v>
      </c>
      <c r="AC36" s="248">
        <f t="shared" si="4"/>
        <v>991.70918637991417</v>
      </c>
      <c r="AD36" s="248">
        <f t="shared" si="4"/>
        <v>1007.5450497881799</v>
      </c>
      <c r="AE36" s="248">
        <f t="shared" si="4"/>
        <v>1023.6337842732992</v>
      </c>
      <c r="AF36" s="54"/>
    </row>
    <row r="37" spans="1:32">
      <c r="A37" s="100"/>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54"/>
    </row>
    <row r="38" spans="1:32" ht="15.75">
      <c r="A38" s="169" t="s">
        <v>226</v>
      </c>
      <c r="B38" s="91"/>
      <c r="C38" s="91"/>
      <c r="D38" s="91"/>
      <c r="E38" s="91"/>
      <c r="F38" s="115" t="s">
        <v>227</v>
      </c>
      <c r="G38" s="106">
        <f>Assumptions!$G$38</f>
        <v>1</v>
      </c>
      <c r="H38" s="106">
        <f>Assumptions!$H$38</f>
        <v>0.93457943925233644</v>
      </c>
      <c r="I38" s="106">
        <f>Assumptions!$I$38</f>
        <v>0.87343872827321156</v>
      </c>
      <c r="J38" s="106">
        <f>Assumptions!$J$38</f>
        <v>0.81629787689085187</v>
      </c>
      <c r="K38" s="106">
        <f>Assumptions!$K$38</f>
        <v>0.7628952120475252</v>
      </c>
      <c r="L38" s="106">
        <f>Assumptions!$L$38</f>
        <v>0.71298617948366838</v>
      </c>
      <c r="M38" s="106">
        <f>Assumptions!$M$38</f>
        <v>0.66634222381651254</v>
      </c>
      <c r="N38" s="106">
        <f>Assumptions!$N$38</f>
        <v>0.62274974188459109</v>
      </c>
      <c r="O38" s="106">
        <f>Assumptions!$O$38</f>
        <v>0.5820091045650384</v>
      </c>
      <c r="P38" s="106">
        <f>Assumptions!$P$38</f>
        <v>0.54393374258414806</v>
      </c>
      <c r="Q38" s="106">
        <f>Assumptions!$Q$38</f>
        <v>0.5083492921347178</v>
      </c>
      <c r="R38" s="106">
        <f>Assumptions!$R$38</f>
        <v>0.47509279638758667</v>
      </c>
      <c r="S38" s="106">
        <f>Assumptions!$S$38</f>
        <v>0.44401195924073528</v>
      </c>
      <c r="T38" s="106">
        <f>Assumptions!$T$38</f>
        <v>0.41496444788853759</v>
      </c>
      <c r="U38" s="106">
        <f>Assumptions!$U$38</f>
        <v>0.3878172410173249</v>
      </c>
      <c r="V38" s="106">
        <f>Assumptions!$V$38</f>
        <v>0.36244601964235967</v>
      </c>
      <c r="W38" s="106">
        <f>Assumptions!$W$38</f>
        <v>0.33873459779659787</v>
      </c>
      <c r="X38" s="106">
        <f>Assumptions!$X$38</f>
        <v>0.31657439046411018</v>
      </c>
      <c r="Y38" s="106">
        <f>Assumptions!$Y$38</f>
        <v>0.29586391632159825</v>
      </c>
      <c r="Z38" s="106">
        <f>Assumptions!$Z$38</f>
        <v>0.27650833301083949</v>
      </c>
      <c r="AA38" s="106">
        <f>Assumptions!$AA$38</f>
        <v>0.2584190028138687</v>
      </c>
      <c r="AB38" s="106">
        <f>Assumptions!$AB$38</f>
        <v>0.24151308674193336</v>
      </c>
      <c r="AC38" s="106">
        <f>Assumptions!$AC$38</f>
        <v>0.22571316517937698</v>
      </c>
      <c r="AD38" s="106">
        <f>Assumptions!$AD$38</f>
        <v>0.21094688334521211</v>
      </c>
      <c r="AE38" s="106">
        <f>Assumptions!$AE$38</f>
        <v>0.19714661994879637</v>
      </c>
      <c r="AF38" s="54"/>
    </row>
    <row r="39" spans="1:32" s="11" customFormat="1" ht="15" customHeight="1">
      <c r="A39" s="182"/>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row>
    <row r="40" spans="1:32">
      <c r="A40" s="29" t="s">
        <v>77</v>
      </c>
      <c r="B40" s="4" t="s">
        <v>78</v>
      </c>
      <c r="D40" s="8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row>
    <row r="41" spans="1:32">
      <c r="A41" s="29"/>
      <c r="B41" s="4"/>
      <c r="C41" s="271" t="s">
        <v>208</v>
      </c>
      <c r="D41" s="271"/>
      <c r="E41" s="271"/>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row>
    <row r="42" spans="1:32">
      <c r="A42" s="97" t="str">
        <f>'Project Information'!$A$15</f>
        <v>Kay County Bridge Raises</v>
      </c>
      <c r="B42" s="89"/>
      <c r="C42" s="38" t="s">
        <v>145</v>
      </c>
      <c r="D42" s="38"/>
      <c r="E42" s="38"/>
      <c r="G42" s="26"/>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row>
    <row r="43" spans="1:32">
      <c r="A43" s="98">
        <f>'Project Information'!$A$16</f>
        <v>14155</v>
      </c>
      <c r="B43" s="28" t="str">
        <f>'Project Information'!$B$16</f>
        <v>Indian Road over I-35</v>
      </c>
      <c r="C43" s="249">
        <f>SUM(G43:AE43)</f>
        <v>8.6626576212928992</v>
      </c>
      <c r="F43" s="115"/>
      <c r="G43" s="266">
        <f>G23*G$38</f>
        <v>0</v>
      </c>
      <c r="H43" s="266">
        <f t="shared" ref="H43:AE50" si="5">H23*H$38</f>
        <v>0</v>
      </c>
      <c r="I43" s="266">
        <f t="shared" si="5"/>
        <v>0</v>
      </c>
      <c r="J43" s="266">
        <f t="shared" si="5"/>
        <v>0</v>
      </c>
      <c r="K43" s="266">
        <f t="shared" si="5"/>
        <v>0.65962636249346418</v>
      </c>
      <c r="L43" s="266">
        <f t="shared" si="5"/>
        <v>0.62631723671032602</v>
      </c>
      <c r="M43" s="266">
        <f t="shared" si="5"/>
        <v>0.59469012050643355</v>
      </c>
      <c r="N43" s="266">
        <f t="shared" si="5"/>
        <v>0.56466007751200309</v>
      </c>
      <c r="O43" s="266">
        <f t="shared" si="5"/>
        <v>0.53614646038568603</v>
      </c>
      <c r="P43" s="266">
        <f t="shared" si="5"/>
        <v>0.5090726942316719</v>
      </c>
      <c r="Q43" s="266">
        <f t="shared" si="5"/>
        <v>0.48336607095357048</v>
      </c>
      <c r="R43" s="266">
        <f t="shared" si="5"/>
        <v>0.45895755399279892</v>
      </c>
      <c r="S43" s="266">
        <f t="shared" si="5"/>
        <v>0.43578159292708418</v>
      </c>
      <c r="T43" s="266">
        <f t="shared" si="5"/>
        <v>0.41377594743117907</v>
      </c>
      <c r="U43" s="266">
        <f t="shared" si="5"/>
        <v>0.39288152012702648</v>
      </c>
      <c r="V43" s="266">
        <f t="shared" si="5"/>
        <v>0.37304219787448178</v>
      </c>
      <c r="W43" s="266">
        <f t="shared" si="5"/>
        <v>0.35420470107637203</v>
      </c>
      <c r="X43" s="266">
        <f t="shared" si="5"/>
        <v>0.33631844059319038</v>
      </c>
      <c r="Y43" s="266">
        <f t="shared" si="5"/>
        <v>0.31933538188316424</v>
      </c>
      <c r="Z43" s="266">
        <f t="shared" si="5"/>
        <v>0.30320991600283692</v>
      </c>
      <c r="AA43" s="266">
        <f t="shared" si="5"/>
        <v>0.28789873712172709</v>
      </c>
      <c r="AB43" s="266">
        <f t="shared" si="5"/>
        <v>0.27336072622212598</v>
      </c>
      <c r="AC43" s="266">
        <f t="shared" si="5"/>
        <v>0.25955684067170121</v>
      </c>
      <c r="AD43" s="266">
        <f t="shared" si="5"/>
        <v>0.24645000937234823</v>
      </c>
      <c r="AE43" s="266">
        <f t="shared" si="5"/>
        <v>0.23400503320370633</v>
      </c>
      <c r="AF43" s="93"/>
    </row>
    <row r="44" spans="1:32">
      <c r="A44" s="98">
        <f>'Project Information'!$A$17</f>
        <v>14429</v>
      </c>
      <c r="B44" s="28" t="str">
        <f>'Project Information'!$B$17</f>
        <v>North Avenue over I-35</v>
      </c>
      <c r="C44" s="249">
        <f t="shared" ref="C44:C51" si="6">SUM(G44:AE44)</f>
        <v>8.6626576212928992</v>
      </c>
      <c r="F44" s="115"/>
      <c r="G44" s="266">
        <f t="shared" ref="G44:V50" si="7">G24*G$38</f>
        <v>0</v>
      </c>
      <c r="H44" s="266">
        <f t="shared" si="7"/>
        <v>0</v>
      </c>
      <c r="I44" s="266">
        <f t="shared" si="7"/>
        <v>0</v>
      </c>
      <c r="J44" s="266">
        <f t="shared" si="7"/>
        <v>0</v>
      </c>
      <c r="K44" s="266">
        <f t="shared" si="7"/>
        <v>0.65962636249346418</v>
      </c>
      <c r="L44" s="266">
        <f t="shared" si="7"/>
        <v>0.62631723671032602</v>
      </c>
      <c r="M44" s="266">
        <f t="shared" si="7"/>
        <v>0.59469012050643355</v>
      </c>
      <c r="N44" s="266">
        <f t="shared" si="7"/>
        <v>0.56466007751200309</v>
      </c>
      <c r="O44" s="266">
        <f t="shared" si="7"/>
        <v>0.53614646038568603</v>
      </c>
      <c r="P44" s="266">
        <f t="shared" si="7"/>
        <v>0.5090726942316719</v>
      </c>
      <c r="Q44" s="266">
        <f t="shared" si="7"/>
        <v>0.48336607095357048</v>
      </c>
      <c r="R44" s="266">
        <f t="shared" si="7"/>
        <v>0.45895755399279892</v>
      </c>
      <c r="S44" s="266">
        <f t="shared" si="7"/>
        <v>0.43578159292708418</v>
      </c>
      <c r="T44" s="266">
        <f t="shared" si="7"/>
        <v>0.41377594743117907</v>
      </c>
      <c r="U44" s="266">
        <f t="shared" si="7"/>
        <v>0.39288152012702648</v>
      </c>
      <c r="V44" s="266">
        <f t="shared" si="7"/>
        <v>0.37304219787448178</v>
      </c>
      <c r="W44" s="266">
        <f t="shared" si="5"/>
        <v>0.35420470107637203</v>
      </c>
      <c r="X44" s="266">
        <f t="shared" si="5"/>
        <v>0.33631844059319038</v>
      </c>
      <c r="Y44" s="266">
        <f t="shared" si="5"/>
        <v>0.31933538188316424</v>
      </c>
      <c r="Z44" s="266">
        <f t="shared" si="5"/>
        <v>0.30320991600283692</v>
      </c>
      <c r="AA44" s="266">
        <f t="shared" si="5"/>
        <v>0.28789873712172709</v>
      </c>
      <c r="AB44" s="266">
        <f t="shared" si="5"/>
        <v>0.27336072622212598</v>
      </c>
      <c r="AC44" s="266">
        <f t="shared" si="5"/>
        <v>0.25955684067170121</v>
      </c>
      <c r="AD44" s="266">
        <f t="shared" si="5"/>
        <v>0.24645000937234823</v>
      </c>
      <c r="AE44" s="266">
        <f t="shared" si="5"/>
        <v>0.23400503320370633</v>
      </c>
      <c r="AF44" s="54"/>
    </row>
    <row r="45" spans="1:32">
      <c r="A45" s="98">
        <f>'Project Information'!$A$18</f>
        <v>14435</v>
      </c>
      <c r="B45" s="28" t="str">
        <f>'Project Information'!$B$18</f>
        <v>Highland Avenue over I-35</v>
      </c>
      <c r="C45" s="249">
        <f t="shared" si="6"/>
        <v>19.057846766844378</v>
      </c>
      <c r="F45" s="115"/>
      <c r="G45" s="266">
        <f t="shared" si="7"/>
        <v>0</v>
      </c>
      <c r="H45" s="266">
        <f t="shared" si="5"/>
        <v>0</v>
      </c>
      <c r="I45" s="266">
        <f t="shared" si="5"/>
        <v>0</v>
      </c>
      <c r="J45" s="266">
        <f t="shared" si="5"/>
        <v>0</v>
      </c>
      <c r="K45" s="266">
        <f t="shared" si="5"/>
        <v>1.4511779974856214</v>
      </c>
      <c r="L45" s="266">
        <f t="shared" si="5"/>
        <v>1.3778979207627176</v>
      </c>
      <c r="M45" s="266">
        <f t="shared" si="5"/>
        <v>1.3083182651141538</v>
      </c>
      <c r="N45" s="266">
        <f t="shared" si="5"/>
        <v>1.2422521705264069</v>
      </c>
      <c r="O45" s="266">
        <f t="shared" si="5"/>
        <v>1.1795222128485094</v>
      </c>
      <c r="P45" s="266">
        <f t="shared" si="5"/>
        <v>1.1199599273096781</v>
      </c>
      <c r="Q45" s="266">
        <f t="shared" si="5"/>
        <v>1.0634053560978549</v>
      </c>
      <c r="R45" s="266">
        <f t="shared" si="5"/>
        <v>1.0097066187841577</v>
      </c>
      <c r="S45" s="266">
        <f t="shared" si="5"/>
        <v>0.9587195044395852</v>
      </c>
      <c r="T45" s="266">
        <f t="shared" si="5"/>
        <v>0.91030708434859398</v>
      </c>
      <c r="U45" s="266">
        <f t="shared" si="5"/>
        <v>0.86433934427945835</v>
      </c>
      <c r="V45" s="266">
        <f t="shared" si="5"/>
        <v>0.82069283532385995</v>
      </c>
      <c r="W45" s="266">
        <f t="shared" si="5"/>
        <v>0.7792503423680186</v>
      </c>
      <c r="X45" s="266">
        <f t="shared" si="5"/>
        <v>0.73990056930501891</v>
      </c>
      <c r="Y45" s="266">
        <f t="shared" si="5"/>
        <v>0.70253784014296128</v>
      </c>
      <c r="Z45" s="266">
        <f t="shared" si="5"/>
        <v>0.66706181520624119</v>
      </c>
      <c r="AA45" s="266">
        <f t="shared" si="5"/>
        <v>0.63337722166779964</v>
      </c>
      <c r="AB45" s="266">
        <f t="shared" si="5"/>
        <v>0.60139359768867717</v>
      </c>
      <c r="AC45" s="266">
        <f t="shared" si="5"/>
        <v>0.57102504947774257</v>
      </c>
      <c r="AD45" s="266">
        <f t="shared" si="5"/>
        <v>0.54219002061916599</v>
      </c>
      <c r="AE45" s="266">
        <f t="shared" si="5"/>
        <v>0.51481107304815399</v>
      </c>
      <c r="AF45" s="54"/>
    </row>
    <row r="46" spans="1:32">
      <c r="A46" s="98">
        <f>'Project Information'!$A$19</f>
        <v>14437</v>
      </c>
      <c r="B46" s="28" t="str">
        <f>'Project Information'!$B$19</f>
        <v>Hartford Avenue over I-35</v>
      </c>
      <c r="C46" s="249">
        <f t="shared" si="6"/>
        <v>8.6626576212928992</v>
      </c>
      <c r="F46" s="115"/>
      <c r="G46" s="266">
        <f t="shared" si="7"/>
        <v>0</v>
      </c>
      <c r="H46" s="266">
        <f t="shared" si="5"/>
        <v>0</v>
      </c>
      <c r="I46" s="266">
        <f t="shared" si="5"/>
        <v>0</v>
      </c>
      <c r="J46" s="266">
        <f t="shared" si="5"/>
        <v>0</v>
      </c>
      <c r="K46" s="266">
        <f t="shared" si="5"/>
        <v>0.65962636249346418</v>
      </c>
      <c r="L46" s="266">
        <f t="shared" si="5"/>
        <v>0.62631723671032602</v>
      </c>
      <c r="M46" s="266">
        <f t="shared" si="5"/>
        <v>0.59469012050643355</v>
      </c>
      <c r="N46" s="266">
        <f t="shared" si="5"/>
        <v>0.56466007751200309</v>
      </c>
      <c r="O46" s="266">
        <f t="shared" si="5"/>
        <v>0.53614646038568603</v>
      </c>
      <c r="P46" s="266">
        <f t="shared" si="5"/>
        <v>0.5090726942316719</v>
      </c>
      <c r="Q46" s="266">
        <f t="shared" si="5"/>
        <v>0.48336607095357048</v>
      </c>
      <c r="R46" s="266">
        <f t="shared" si="5"/>
        <v>0.45895755399279892</v>
      </c>
      <c r="S46" s="266">
        <f t="shared" si="5"/>
        <v>0.43578159292708418</v>
      </c>
      <c r="T46" s="266">
        <f t="shared" si="5"/>
        <v>0.41377594743117907</v>
      </c>
      <c r="U46" s="266">
        <f t="shared" si="5"/>
        <v>0.39288152012702648</v>
      </c>
      <c r="V46" s="266">
        <f t="shared" si="5"/>
        <v>0.37304219787448178</v>
      </c>
      <c r="W46" s="266">
        <f t="shared" si="5"/>
        <v>0.35420470107637203</v>
      </c>
      <c r="X46" s="266">
        <f t="shared" si="5"/>
        <v>0.33631844059319038</v>
      </c>
      <c r="Y46" s="266">
        <f t="shared" si="5"/>
        <v>0.31933538188316424</v>
      </c>
      <c r="Z46" s="266">
        <f t="shared" si="5"/>
        <v>0.30320991600283692</v>
      </c>
      <c r="AA46" s="266">
        <f t="shared" si="5"/>
        <v>0.28789873712172709</v>
      </c>
      <c r="AB46" s="266">
        <f t="shared" si="5"/>
        <v>0.27336072622212598</v>
      </c>
      <c r="AC46" s="266">
        <f t="shared" si="5"/>
        <v>0.25955684067170121</v>
      </c>
      <c r="AD46" s="266">
        <f t="shared" si="5"/>
        <v>0.24645000937234823</v>
      </c>
      <c r="AE46" s="266">
        <f t="shared" si="5"/>
        <v>0.23400503320370633</v>
      </c>
      <c r="AF46" s="54"/>
    </row>
    <row r="47" spans="1:32">
      <c r="A47" s="98">
        <f>'Project Information'!$A$20</f>
        <v>15145</v>
      </c>
      <c r="B47" s="28" t="str">
        <f>'Project Information'!$B$20</f>
        <v>Coleman Road over I-35</v>
      </c>
      <c r="C47" s="249">
        <f t="shared" si="6"/>
        <v>8.6626576212928992</v>
      </c>
      <c r="F47" s="115"/>
      <c r="G47" s="266">
        <f t="shared" si="7"/>
        <v>0</v>
      </c>
      <c r="H47" s="266">
        <f t="shared" si="5"/>
        <v>0</v>
      </c>
      <c r="I47" s="266">
        <f t="shared" si="5"/>
        <v>0</v>
      </c>
      <c r="J47" s="266">
        <f t="shared" si="5"/>
        <v>0</v>
      </c>
      <c r="K47" s="266">
        <f t="shared" si="5"/>
        <v>0.65962636249346418</v>
      </c>
      <c r="L47" s="266">
        <f t="shared" si="5"/>
        <v>0.62631723671032602</v>
      </c>
      <c r="M47" s="266">
        <f t="shared" si="5"/>
        <v>0.59469012050643355</v>
      </c>
      <c r="N47" s="266">
        <f t="shared" si="5"/>
        <v>0.56466007751200309</v>
      </c>
      <c r="O47" s="266">
        <f t="shared" si="5"/>
        <v>0.53614646038568603</v>
      </c>
      <c r="P47" s="266">
        <f t="shared" si="5"/>
        <v>0.5090726942316719</v>
      </c>
      <c r="Q47" s="266">
        <f t="shared" si="5"/>
        <v>0.48336607095357048</v>
      </c>
      <c r="R47" s="266">
        <f t="shared" si="5"/>
        <v>0.45895755399279892</v>
      </c>
      <c r="S47" s="266">
        <f t="shared" si="5"/>
        <v>0.43578159292708418</v>
      </c>
      <c r="T47" s="266">
        <f t="shared" si="5"/>
        <v>0.41377594743117907</v>
      </c>
      <c r="U47" s="266">
        <f t="shared" si="5"/>
        <v>0.39288152012702648</v>
      </c>
      <c r="V47" s="266">
        <f t="shared" si="5"/>
        <v>0.37304219787448178</v>
      </c>
      <c r="W47" s="266">
        <f t="shared" si="5"/>
        <v>0.35420470107637203</v>
      </c>
      <c r="X47" s="266">
        <f t="shared" si="5"/>
        <v>0.33631844059319038</v>
      </c>
      <c r="Y47" s="266">
        <f t="shared" si="5"/>
        <v>0.31933538188316424</v>
      </c>
      <c r="Z47" s="266">
        <f t="shared" si="5"/>
        <v>0.30320991600283692</v>
      </c>
      <c r="AA47" s="266">
        <f t="shared" si="5"/>
        <v>0.28789873712172709</v>
      </c>
      <c r="AB47" s="266">
        <f t="shared" si="5"/>
        <v>0.27336072622212598</v>
      </c>
      <c r="AC47" s="266">
        <f t="shared" si="5"/>
        <v>0.25955684067170121</v>
      </c>
      <c r="AD47" s="266">
        <f t="shared" si="5"/>
        <v>0.24645000937234823</v>
      </c>
      <c r="AE47" s="266">
        <f t="shared" si="5"/>
        <v>0.23400503320370633</v>
      </c>
      <c r="AF47" s="54"/>
    </row>
    <row r="48" spans="1:32">
      <c r="A48" s="98">
        <f>'Project Information'!$A$21</f>
        <v>15146</v>
      </c>
      <c r="B48" s="28" t="str">
        <f>'Project Information'!$B$21</f>
        <v>Chrysler Avenue over I-35</v>
      </c>
      <c r="C48" s="249">
        <f t="shared" si="6"/>
        <v>8.6626576212928992</v>
      </c>
      <c r="F48" s="115"/>
      <c r="G48" s="266">
        <f t="shared" si="7"/>
        <v>0</v>
      </c>
      <c r="H48" s="266">
        <f t="shared" si="5"/>
        <v>0</v>
      </c>
      <c r="I48" s="266">
        <f t="shared" si="5"/>
        <v>0</v>
      </c>
      <c r="J48" s="266">
        <f t="shared" si="5"/>
        <v>0</v>
      </c>
      <c r="K48" s="266">
        <f t="shared" si="5"/>
        <v>0.65962636249346418</v>
      </c>
      <c r="L48" s="266">
        <f t="shared" si="5"/>
        <v>0.62631723671032602</v>
      </c>
      <c r="M48" s="266">
        <f t="shared" si="5"/>
        <v>0.59469012050643355</v>
      </c>
      <c r="N48" s="266">
        <f t="shared" si="5"/>
        <v>0.56466007751200309</v>
      </c>
      <c r="O48" s="266">
        <f t="shared" si="5"/>
        <v>0.53614646038568603</v>
      </c>
      <c r="P48" s="266">
        <f t="shared" si="5"/>
        <v>0.5090726942316719</v>
      </c>
      <c r="Q48" s="266">
        <f t="shared" si="5"/>
        <v>0.48336607095357048</v>
      </c>
      <c r="R48" s="266">
        <f t="shared" si="5"/>
        <v>0.45895755399279892</v>
      </c>
      <c r="S48" s="266">
        <f t="shared" si="5"/>
        <v>0.43578159292708418</v>
      </c>
      <c r="T48" s="266">
        <f t="shared" si="5"/>
        <v>0.41377594743117907</v>
      </c>
      <c r="U48" s="266">
        <f t="shared" si="5"/>
        <v>0.39288152012702648</v>
      </c>
      <c r="V48" s="266">
        <f t="shared" si="5"/>
        <v>0.37304219787448178</v>
      </c>
      <c r="W48" s="266">
        <f t="shared" si="5"/>
        <v>0.35420470107637203</v>
      </c>
      <c r="X48" s="266">
        <f t="shared" si="5"/>
        <v>0.33631844059319038</v>
      </c>
      <c r="Y48" s="266">
        <f t="shared" si="5"/>
        <v>0.31933538188316424</v>
      </c>
      <c r="Z48" s="266">
        <f t="shared" si="5"/>
        <v>0.30320991600283692</v>
      </c>
      <c r="AA48" s="266">
        <f t="shared" si="5"/>
        <v>0.28789873712172709</v>
      </c>
      <c r="AB48" s="266">
        <f t="shared" si="5"/>
        <v>0.27336072622212598</v>
      </c>
      <c r="AC48" s="266">
        <f t="shared" si="5"/>
        <v>0.25955684067170121</v>
      </c>
      <c r="AD48" s="266">
        <f t="shared" si="5"/>
        <v>0.24645000937234823</v>
      </c>
      <c r="AE48" s="266">
        <f t="shared" si="5"/>
        <v>0.23400503320370633</v>
      </c>
      <c r="AF48" s="54"/>
    </row>
    <row r="49" spans="1:32">
      <c r="A49" s="98">
        <f>'Project Information'!$A$22</f>
        <v>15147</v>
      </c>
      <c r="B49" s="28" t="str">
        <f>'Project Information'!$B$22</f>
        <v>Ferguson Avenue over I-35</v>
      </c>
      <c r="C49" s="249">
        <f t="shared" si="6"/>
        <v>19.057846766844378</v>
      </c>
      <c r="F49" s="115"/>
      <c r="G49" s="266">
        <f t="shared" si="7"/>
        <v>0</v>
      </c>
      <c r="H49" s="266">
        <f t="shared" si="5"/>
        <v>0</v>
      </c>
      <c r="I49" s="266">
        <f t="shared" si="5"/>
        <v>0</v>
      </c>
      <c r="J49" s="266">
        <f t="shared" si="5"/>
        <v>0</v>
      </c>
      <c r="K49" s="266">
        <f t="shared" si="5"/>
        <v>1.4511779974856214</v>
      </c>
      <c r="L49" s="266">
        <f t="shared" si="5"/>
        <v>1.3778979207627176</v>
      </c>
      <c r="M49" s="266">
        <f t="shared" si="5"/>
        <v>1.3083182651141538</v>
      </c>
      <c r="N49" s="266">
        <f t="shared" si="5"/>
        <v>1.2422521705264069</v>
      </c>
      <c r="O49" s="266">
        <f t="shared" si="5"/>
        <v>1.1795222128485094</v>
      </c>
      <c r="P49" s="266">
        <f t="shared" si="5"/>
        <v>1.1199599273096781</v>
      </c>
      <c r="Q49" s="266">
        <f t="shared" si="5"/>
        <v>1.0634053560978549</v>
      </c>
      <c r="R49" s="266">
        <f t="shared" si="5"/>
        <v>1.0097066187841577</v>
      </c>
      <c r="S49" s="266">
        <f t="shared" si="5"/>
        <v>0.9587195044395852</v>
      </c>
      <c r="T49" s="266">
        <f t="shared" si="5"/>
        <v>0.91030708434859398</v>
      </c>
      <c r="U49" s="266">
        <f t="shared" si="5"/>
        <v>0.86433934427945835</v>
      </c>
      <c r="V49" s="266">
        <f t="shared" si="5"/>
        <v>0.82069283532385995</v>
      </c>
      <c r="W49" s="266">
        <f t="shared" si="5"/>
        <v>0.7792503423680186</v>
      </c>
      <c r="X49" s="266">
        <f t="shared" si="5"/>
        <v>0.73990056930501891</v>
      </c>
      <c r="Y49" s="266">
        <f t="shared" si="5"/>
        <v>0.70253784014296128</v>
      </c>
      <c r="Z49" s="266">
        <f t="shared" si="5"/>
        <v>0.66706181520624119</v>
      </c>
      <c r="AA49" s="266">
        <f t="shared" si="5"/>
        <v>0.63337722166779964</v>
      </c>
      <c r="AB49" s="266">
        <f t="shared" si="5"/>
        <v>0.60139359768867717</v>
      </c>
      <c r="AC49" s="266">
        <f t="shared" si="5"/>
        <v>0.57102504947774257</v>
      </c>
      <c r="AD49" s="266">
        <f t="shared" si="5"/>
        <v>0.54219002061916599</v>
      </c>
      <c r="AE49" s="266">
        <f t="shared" si="5"/>
        <v>0.51481107304815399</v>
      </c>
      <c r="AF49" s="54"/>
    </row>
    <row r="50" spans="1:32">
      <c r="A50" s="98">
        <f>'Project Information'!$A$23</f>
        <v>15149</v>
      </c>
      <c r="B50" s="28" t="str">
        <f>'Project Information'!$B$23</f>
        <v>Adobe Road over I-35</v>
      </c>
      <c r="C50" s="249">
        <f t="shared" si="6"/>
        <v>8.6626576212928992</v>
      </c>
      <c r="F50" s="115"/>
      <c r="G50" s="266">
        <f t="shared" si="7"/>
        <v>0</v>
      </c>
      <c r="H50" s="266">
        <f t="shared" si="5"/>
        <v>0</v>
      </c>
      <c r="I50" s="266">
        <f t="shared" si="5"/>
        <v>0</v>
      </c>
      <c r="J50" s="266">
        <f t="shared" si="5"/>
        <v>0</v>
      </c>
      <c r="K50" s="266">
        <f t="shared" si="5"/>
        <v>0.65962636249346418</v>
      </c>
      <c r="L50" s="266">
        <f t="shared" si="5"/>
        <v>0.62631723671032602</v>
      </c>
      <c r="M50" s="266">
        <f t="shared" si="5"/>
        <v>0.59469012050643355</v>
      </c>
      <c r="N50" s="266">
        <f t="shared" si="5"/>
        <v>0.56466007751200309</v>
      </c>
      <c r="O50" s="266">
        <f t="shared" si="5"/>
        <v>0.53614646038568603</v>
      </c>
      <c r="P50" s="266">
        <f t="shared" si="5"/>
        <v>0.5090726942316719</v>
      </c>
      <c r="Q50" s="266">
        <f t="shared" si="5"/>
        <v>0.48336607095357048</v>
      </c>
      <c r="R50" s="266">
        <f t="shared" si="5"/>
        <v>0.45895755399279892</v>
      </c>
      <c r="S50" s="266">
        <f t="shared" si="5"/>
        <v>0.43578159292708418</v>
      </c>
      <c r="T50" s="266">
        <f t="shared" si="5"/>
        <v>0.41377594743117907</v>
      </c>
      <c r="U50" s="266">
        <f t="shared" si="5"/>
        <v>0.39288152012702648</v>
      </c>
      <c r="V50" s="266">
        <f t="shared" si="5"/>
        <v>0.37304219787448178</v>
      </c>
      <c r="W50" s="266">
        <f t="shared" si="5"/>
        <v>0.35420470107637203</v>
      </c>
      <c r="X50" s="266">
        <f t="shared" si="5"/>
        <v>0.33631844059319038</v>
      </c>
      <c r="Y50" s="266">
        <f t="shared" si="5"/>
        <v>0.31933538188316424</v>
      </c>
      <c r="Z50" s="266">
        <f t="shared" si="5"/>
        <v>0.30320991600283692</v>
      </c>
      <c r="AA50" s="266">
        <f t="shared" si="5"/>
        <v>0.28789873712172709</v>
      </c>
      <c r="AB50" s="266">
        <f t="shared" si="5"/>
        <v>0.27336072622212598</v>
      </c>
      <c r="AC50" s="266">
        <f t="shared" si="5"/>
        <v>0.25955684067170121</v>
      </c>
      <c r="AD50" s="266">
        <f t="shared" si="5"/>
        <v>0.24645000937234823</v>
      </c>
      <c r="AE50" s="266">
        <f t="shared" si="5"/>
        <v>0.23400503320370633</v>
      </c>
      <c r="AF50" s="54"/>
    </row>
    <row r="51" spans="1:32">
      <c r="A51" s="99" t="s">
        <v>185</v>
      </c>
      <c r="B51" s="28"/>
      <c r="C51" s="250">
        <f t="shared" si="6"/>
        <v>90.091639261446119</v>
      </c>
      <c r="F51" s="115"/>
      <c r="G51" s="267">
        <f>SUM(G43:G50)</f>
        <v>0</v>
      </c>
      <c r="H51" s="267">
        <f t="shared" ref="H51:AE51" si="8">SUM(H43:H50)</f>
        <v>0</v>
      </c>
      <c r="I51" s="267">
        <f t="shared" si="8"/>
        <v>0</v>
      </c>
      <c r="J51" s="267">
        <f t="shared" si="8"/>
        <v>0</v>
      </c>
      <c r="K51" s="267">
        <f t="shared" si="8"/>
        <v>6.8601141699320269</v>
      </c>
      <c r="L51" s="267">
        <f t="shared" si="8"/>
        <v>6.5136992617873917</v>
      </c>
      <c r="M51" s="267">
        <f t="shared" si="8"/>
        <v>6.1847772532669083</v>
      </c>
      <c r="N51" s="267">
        <f t="shared" si="8"/>
        <v>5.8724648061248317</v>
      </c>
      <c r="O51" s="267">
        <f t="shared" si="8"/>
        <v>5.5759231880111351</v>
      </c>
      <c r="P51" s="267">
        <f t="shared" si="8"/>
        <v>5.2943560200093875</v>
      </c>
      <c r="Q51" s="267">
        <f t="shared" si="8"/>
        <v>5.0270071379171322</v>
      </c>
      <c r="R51" s="267">
        <f t="shared" si="8"/>
        <v>4.7731585615251086</v>
      </c>
      <c r="S51" s="267">
        <f t="shared" si="8"/>
        <v>4.5321285664416759</v>
      </c>
      <c r="T51" s="267">
        <f t="shared" si="8"/>
        <v>4.3032698532842621</v>
      </c>
      <c r="U51" s="267">
        <f t="shared" si="8"/>
        <v>4.0859678093210752</v>
      </c>
      <c r="V51" s="267">
        <f t="shared" si="8"/>
        <v>3.8796388578946113</v>
      </c>
      <c r="W51" s="267">
        <f t="shared" si="8"/>
        <v>3.6837288911942698</v>
      </c>
      <c r="X51" s="267">
        <f t="shared" si="8"/>
        <v>3.4977117821691794</v>
      </c>
      <c r="Y51" s="267">
        <f t="shared" si="8"/>
        <v>3.3210879715849084</v>
      </c>
      <c r="Z51" s="267">
        <f t="shared" si="8"/>
        <v>3.153383126429504</v>
      </c>
      <c r="AA51" s="267">
        <f t="shared" si="8"/>
        <v>2.9941468660659614</v>
      </c>
      <c r="AB51" s="267">
        <f t="shared" si="8"/>
        <v>2.8429515527101104</v>
      </c>
      <c r="AC51" s="267">
        <f t="shared" si="8"/>
        <v>2.6993911429856925</v>
      </c>
      <c r="AD51" s="267">
        <f t="shared" si="8"/>
        <v>2.5630800974724215</v>
      </c>
      <c r="AE51" s="267">
        <f t="shared" si="8"/>
        <v>2.4336523453185457</v>
      </c>
      <c r="AF51" s="54"/>
    </row>
    <row r="52" spans="1:32">
      <c r="A52" s="97" t="str">
        <f>'Project Information'!$A$25</f>
        <v>Kay County Bridge Reconstructions</v>
      </c>
      <c r="B52" s="89"/>
      <c r="F52" s="85"/>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54"/>
    </row>
    <row r="53" spans="1:32">
      <c r="A53" s="98">
        <f>'Project Information'!$A$26</f>
        <v>14408</v>
      </c>
      <c r="B53" s="28" t="str">
        <f>'Project Information'!$B$26</f>
        <v>I-35 SB over US 60</v>
      </c>
      <c r="C53" s="249">
        <f>SUM(G53:AE53)</f>
        <v>3690.2921466707749</v>
      </c>
      <c r="F53" s="115"/>
      <c r="G53" s="266">
        <f t="shared" ref="G53:AE54" si="9">G33*G$38</f>
        <v>0</v>
      </c>
      <c r="H53" s="266">
        <f t="shared" si="9"/>
        <v>0</v>
      </c>
      <c r="I53" s="266">
        <f t="shared" si="9"/>
        <v>0</v>
      </c>
      <c r="J53" s="266">
        <f t="shared" si="9"/>
        <v>0</v>
      </c>
      <c r="K53" s="266">
        <f t="shared" si="9"/>
        <v>281.00083042221576</v>
      </c>
      <c r="L53" s="266">
        <f t="shared" si="9"/>
        <v>266.81114283859893</v>
      </c>
      <c r="M53" s="266">
        <f t="shared" si="9"/>
        <v>253.33799133574067</v>
      </c>
      <c r="N53" s="266">
        <f t="shared" si="9"/>
        <v>240.54519302011332</v>
      </c>
      <c r="O53" s="266">
        <f t="shared" si="9"/>
        <v>228.39839212430229</v>
      </c>
      <c r="P53" s="266">
        <f t="shared" si="9"/>
        <v>216.86496774269224</v>
      </c>
      <c r="Q53" s="266">
        <f t="shared" si="9"/>
        <v>205.91394622622104</v>
      </c>
      <c r="R53" s="266">
        <f t="shared" si="9"/>
        <v>195.51591800093234</v>
      </c>
      <c r="S53" s="266">
        <f t="shared" si="9"/>
        <v>185.64295858693785</v>
      </c>
      <c r="T53" s="266">
        <f t="shared" si="9"/>
        <v>176.26855360568231</v>
      </c>
      <c r="U53" s="266">
        <f t="shared" si="9"/>
        <v>167.3675275741133</v>
      </c>
      <c r="V53" s="266">
        <f t="shared" si="9"/>
        <v>158.91597629452926</v>
      </c>
      <c r="W53" s="266">
        <f t="shared" si="9"/>
        <v>150.8912026585345</v>
      </c>
      <c r="X53" s="266">
        <f t="shared" si="9"/>
        <v>143.27165569269911</v>
      </c>
      <c r="Y53" s="266">
        <f t="shared" si="9"/>
        <v>136.03687268222797</v>
      </c>
      <c r="Z53" s="266">
        <f t="shared" si="9"/>
        <v>129.16742421720852</v>
      </c>
      <c r="AA53" s="266">
        <f t="shared" si="9"/>
        <v>122.64486201385573</v>
      </c>
      <c r="AB53" s="266">
        <f t="shared" si="9"/>
        <v>116.45166937062567</v>
      </c>
      <c r="AC53" s="266">
        <f t="shared" si="9"/>
        <v>110.57121412614471</v>
      </c>
      <c r="AD53" s="266">
        <f t="shared" si="9"/>
        <v>104.98770399262034</v>
      </c>
      <c r="AE53" s="266">
        <f t="shared" si="9"/>
        <v>99.686144144778893</v>
      </c>
      <c r="AF53" s="54"/>
    </row>
    <row r="54" spans="1:32">
      <c r="A54" s="98">
        <f>'Project Information'!$A$27</f>
        <v>14409</v>
      </c>
      <c r="B54" s="28" t="str">
        <f>'Project Information'!$B$27</f>
        <v>I-35 NB over US 60</v>
      </c>
      <c r="C54" s="249">
        <f t="shared" ref="C54:C55" si="10">SUM(G54:AE54)</f>
        <v>3690.2921466707749</v>
      </c>
      <c r="F54" s="115"/>
      <c r="G54" s="266">
        <f t="shared" si="9"/>
        <v>0</v>
      </c>
      <c r="H54" s="266">
        <f t="shared" si="9"/>
        <v>0</v>
      </c>
      <c r="I54" s="266">
        <f t="shared" si="9"/>
        <v>0</v>
      </c>
      <c r="J54" s="266">
        <f t="shared" si="9"/>
        <v>0</v>
      </c>
      <c r="K54" s="266">
        <f t="shared" si="9"/>
        <v>281.00083042221576</v>
      </c>
      <c r="L54" s="266">
        <f t="shared" si="9"/>
        <v>266.81114283859893</v>
      </c>
      <c r="M54" s="266">
        <f t="shared" si="9"/>
        <v>253.33799133574067</v>
      </c>
      <c r="N54" s="266">
        <f t="shared" si="9"/>
        <v>240.54519302011332</v>
      </c>
      <c r="O54" s="266">
        <f t="shared" si="9"/>
        <v>228.39839212430229</v>
      </c>
      <c r="P54" s="266">
        <f t="shared" si="9"/>
        <v>216.86496774269224</v>
      </c>
      <c r="Q54" s="266">
        <f t="shared" si="9"/>
        <v>205.91394622622104</v>
      </c>
      <c r="R54" s="266">
        <f t="shared" si="9"/>
        <v>195.51591800093234</v>
      </c>
      <c r="S54" s="266">
        <f t="shared" si="9"/>
        <v>185.64295858693785</v>
      </c>
      <c r="T54" s="266">
        <f t="shared" si="9"/>
        <v>176.26855360568231</v>
      </c>
      <c r="U54" s="266">
        <f t="shared" si="9"/>
        <v>167.3675275741133</v>
      </c>
      <c r="V54" s="266">
        <f t="shared" si="9"/>
        <v>158.91597629452926</v>
      </c>
      <c r="W54" s="266">
        <f t="shared" si="9"/>
        <v>150.8912026585345</v>
      </c>
      <c r="X54" s="266">
        <f t="shared" si="9"/>
        <v>143.27165569269911</v>
      </c>
      <c r="Y54" s="266">
        <f t="shared" si="9"/>
        <v>136.03687268222797</v>
      </c>
      <c r="Z54" s="266">
        <f t="shared" si="9"/>
        <v>129.16742421720852</v>
      </c>
      <c r="AA54" s="266">
        <f t="shared" si="9"/>
        <v>122.64486201385573</v>
      </c>
      <c r="AB54" s="266">
        <f t="shared" si="9"/>
        <v>116.45166937062567</v>
      </c>
      <c r="AC54" s="266">
        <f t="shared" si="9"/>
        <v>110.57121412614471</v>
      </c>
      <c r="AD54" s="266">
        <f t="shared" si="9"/>
        <v>104.98770399262034</v>
      </c>
      <c r="AE54" s="266">
        <f t="shared" si="9"/>
        <v>99.686144144778893</v>
      </c>
      <c r="AF54" s="54"/>
    </row>
    <row r="55" spans="1:32">
      <c r="A55" s="99" t="s">
        <v>185</v>
      </c>
      <c r="B55" s="28"/>
      <c r="C55" s="250">
        <f t="shared" si="10"/>
        <v>7380.5842933415497</v>
      </c>
      <c r="D55" s="2"/>
      <c r="F55" s="115"/>
      <c r="G55" s="267">
        <f>SUM(G53:G54)</f>
        <v>0</v>
      </c>
      <c r="H55" s="267">
        <f t="shared" ref="H55:AE55" si="11">SUM(H53:H54)</f>
        <v>0</v>
      </c>
      <c r="I55" s="267">
        <f t="shared" si="11"/>
        <v>0</v>
      </c>
      <c r="J55" s="267">
        <f t="shared" si="11"/>
        <v>0</v>
      </c>
      <c r="K55" s="267">
        <f t="shared" si="11"/>
        <v>562.00166084443151</v>
      </c>
      <c r="L55" s="267">
        <f t="shared" si="11"/>
        <v>533.62228567719785</v>
      </c>
      <c r="M55" s="267">
        <f t="shared" si="11"/>
        <v>506.67598267148134</v>
      </c>
      <c r="N55" s="267">
        <f t="shared" si="11"/>
        <v>481.09038604022663</v>
      </c>
      <c r="O55" s="267">
        <f t="shared" si="11"/>
        <v>456.79678424860458</v>
      </c>
      <c r="P55" s="267">
        <f t="shared" si="11"/>
        <v>433.72993548538449</v>
      </c>
      <c r="Q55" s="267">
        <f t="shared" si="11"/>
        <v>411.82789245244209</v>
      </c>
      <c r="R55" s="267">
        <f t="shared" si="11"/>
        <v>391.03183600186469</v>
      </c>
      <c r="S55" s="267">
        <f t="shared" si="11"/>
        <v>371.2859171738757</v>
      </c>
      <c r="T55" s="267">
        <f t="shared" si="11"/>
        <v>352.53710721136463</v>
      </c>
      <c r="U55" s="267">
        <f t="shared" si="11"/>
        <v>334.73505514822659</v>
      </c>
      <c r="V55" s="267">
        <f t="shared" si="11"/>
        <v>317.83195258905852</v>
      </c>
      <c r="W55" s="267">
        <f t="shared" si="11"/>
        <v>301.78240531706899</v>
      </c>
      <c r="X55" s="267">
        <f t="shared" si="11"/>
        <v>286.54331138539823</v>
      </c>
      <c r="Y55" s="267">
        <f t="shared" si="11"/>
        <v>272.07374536445593</v>
      </c>
      <c r="Z55" s="267">
        <f t="shared" si="11"/>
        <v>258.33484843441704</v>
      </c>
      <c r="AA55" s="267">
        <f t="shared" si="11"/>
        <v>245.28972402771146</v>
      </c>
      <c r="AB55" s="267">
        <f t="shared" si="11"/>
        <v>232.90333874125133</v>
      </c>
      <c r="AC55" s="267">
        <f t="shared" si="11"/>
        <v>221.14242825228942</v>
      </c>
      <c r="AD55" s="267">
        <f t="shared" si="11"/>
        <v>209.97540798524068</v>
      </c>
      <c r="AE55" s="267">
        <f t="shared" si="11"/>
        <v>199.37228828955779</v>
      </c>
      <c r="AF55" s="54"/>
    </row>
    <row r="56" spans="1:32">
      <c r="A56" s="100" t="s">
        <v>0</v>
      </c>
      <c r="C56" s="251">
        <f>SUM(G56:AE56)</f>
        <v>7470.6759326029969</v>
      </c>
      <c r="F56" s="115"/>
      <c r="G56" s="269">
        <f>SUM(G51,G55)</f>
        <v>0</v>
      </c>
      <c r="H56" s="269">
        <f t="shared" ref="H56:AE56" si="12">SUM(H51,H55)</f>
        <v>0</v>
      </c>
      <c r="I56" s="269">
        <f t="shared" si="12"/>
        <v>0</v>
      </c>
      <c r="J56" s="269">
        <f t="shared" si="12"/>
        <v>0</v>
      </c>
      <c r="K56" s="269">
        <f t="shared" si="12"/>
        <v>568.8617750143635</v>
      </c>
      <c r="L56" s="269">
        <f t="shared" si="12"/>
        <v>540.13598493898519</v>
      </c>
      <c r="M56" s="269">
        <f t="shared" si="12"/>
        <v>512.86075992474821</v>
      </c>
      <c r="N56" s="269">
        <f t="shared" si="12"/>
        <v>486.96285084635144</v>
      </c>
      <c r="O56" s="269">
        <f t="shared" si="12"/>
        <v>462.37270743661571</v>
      </c>
      <c r="P56" s="269">
        <f t="shared" si="12"/>
        <v>439.02429150539388</v>
      </c>
      <c r="Q56" s="269">
        <f t="shared" si="12"/>
        <v>416.8548995903592</v>
      </c>
      <c r="R56" s="269">
        <f t="shared" si="12"/>
        <v>395.80499456338981</v>
      </c>
      <c r="S56" s="269">
        <f t="shared" si="12"/>
        <v>375.81804574031736</v>
      </c>
      <c r="T56" s="269">
        <f t="shared" si="12"/>
        <v>356.84037706464886</v>
      </c>
      <c r="U56" s="269">
        <f t="shared" si="12"/>
        <v>338.82102295754765</v>
      </c>
      <c r="V56" s="269">
        <f t="shared" si="12"/>
        <v>321.71159144695315</v>
      </c>
      <c r="W56" s="269">
        <f t="shared" si="12"/>
        <v>305.46613420826327</v>
      </c>
      <c r="X56" s="269">
        <f t="shared" si="12"/>
        <v>290.0410231675674</v>
      </c>
      <c r="Y56" s="269">
        <f t="shared" si="12"/>
        <v>275.39483333604085</v>
      </c>
      <c r="Z56" s="269">
        <f t="shared" si="12"/>
        <v>261.48823156084654</v>
      </c>
      <c r="AA56" s="269">
        <f t="shared" si="12"/>
        <v>248.28387089377742</v>
      </c>
      <c r="AB56" s="269">
        <f t="shared" si="12"/>
        <v>235.74629029396144</v>
      </c>
      <c r="AC56" s="269">
        <f t="shared" si="12"/>
        <v>223.84181939527511</v>
      </c>
      <c r="AD56" s="269">
        <f t="shared" si="12"/>
        <v>212.53848808271309</v>
      </c>
      <c r="AE56" s="269">
        <f t="shared" si="12"/>
        <v>201.80594063487632</v>
      </c>
      <c r="AF56" s="54"/>
    </row>
    <row r="57" spans="1:32">
      <c r="A57" s="100"/>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54"/>
    </row>
    <row r="58" spans="1:32" ht="18.75">
      <c r="A58" s="235" t="s">
        <v>279</v>
      </c>
      <c r="B58" s="236"/>
      <c r="C58" s="236"/>
      <c r="D58" s="236"/>
      <c r="E58" s="236"/>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row>
    <row r="59" spans="1:32" ht="15.75">
      <c r="A59" s="169" t="s">
        <v>205</v>
      </c>
      <c r="B59" s="91"/>
      <c r="C59" s="91"/>
      <c r="D59" s="91"/>
      <c r="E59" s="91"/>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row>
    <row r="60" spans="1:32" s="11" customFormat="1" ht="15" customHeight="1">
      <c r="A60" s="182"/>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row>
    <row r="61" spans="1:32">
      <c r="A61" s="29" t="s">
        <v>77</v>
      </c>
      <c r="B61" s="4" t="s">
        <v>78</v>
      </c>
      <c r="C61" s="301" t="s">
        <v>206</v>
      </c>
      <c r="D61" s="301"/>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row>
    <row r="62" spans="1:32">
      <c r="A62" s="29"/>
      <c r="B62" s="4"/>
      <c r="C62" s="279" t="s">
        <v>189</v>
      </c>
      <c r="D62" s="279" t="s">
        <v>280</v>
      </c>
      <c r="E62" s="271" t="s">
        <v>208</v>
      </c>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row>
    <row r="63" spans="1:32">
      <c r="A63" s="97" t="str">
        <f>'Project Information'!A15</f>
        <v>Kay County Bridge Raises</v>
      </c>
      <c r="B63" s="89"/>
      <c r="C63" s="38" t="s">
        <v>93</v>
      </c>
      <c r="D63" s="38" t="s">
        <v>93</v>
      </c>
      <c r="E63" s="38" t="s">
        <v>93</v>
      </c>
      <c r="G63" s="26"/>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row>
    <row r="64" spans="1:32">
      <c r="A64" s="98">
        <f>'Project Information'!A16</f>
        <v>14155</v>
      </c>
      <c r="B64" s="28" t="str">
        <f>'Project Information'!B16</f>
        <v>Indian Road over I-35</v>
      </c>
      <c r="C64" s="141">
        <f>Assumptions!$C$42</f>
        <v>2.5</v>
      </c>
      <c r="D64" s="141">
        <v>0</v>
      </c>
      <c r="E64" s="9">
        <f>C64-D64</f>
        <v>2.5</v>
      </c>
      <c r="F64" s="115" t="s">
        <v>93</v>
      </c>
      <c r="G64" s="93">
        <f>IF(G$15='Project Information'!$E152,$E64,0)</f>
        <v>0</v>
      </c>
      <c r="H64" s="93">
        <f>IF(H$15='Project Information'!$E152,$E64,0)</f>
        <v>0</v>
      </c>
      <c r="I64" s="93">
        <f>IF(I$15='Project Information'!$E152,$E64,0)</f>
        <v>0</v>
      </c>
      <c r="J64" s="93">
        <f>IF(J$15='Project Information'!$E152,$E64,0)</f>
        <v>0</v>
      </c>
      <c r="K64" s="93">
        <f>IF(K$15='Project Information'!$E152,$E64,0)</f>
        <v>0</v>
      </c>
      <c r="L64" s="93">
        <f>IF(L$15='Project Information'!$E152,$E64,0)</f>
        <v>0</v>
      </c>
      <c r="M64" s="93">
        <f>IF(M$15='Project Information'!$E152,$E64,0)</f>
        <v>0</v>
      </c>
      <c r="N64" s="93">
        <f>IF(N$15='Project Information'!$E152,$E64,0)</f>
        <v>0</v>
      </c>
      <c r="O64" s="93">
        <f>IF(O$15='Project Information'!$E152,$E64,0)</f>
        <v>0</v>
      </c>
      <c r="P64" s="93">
        <f>IF(P$15='Project Information'!$E152,$E64,0)</f>
        <v>0</v>
      </c>
      <c r="Q64" s="93">
        <f>IF(Q$15='Project Information'!$E152,$E64,0)</f>
        <v>0</v>
      </c>
      <c r="R64" s="93">
        <f>IF(R$15='Project Information'!$E152,$E64,0)</f>
        <v>2.5</v>
      </c>
      <c r="S64" s="93">
        <f>IF(S$15='Project Information'!$E152,$E64,0)</f>
        <v>0</v>
      </c>
      <c r="T64" s="93">
        <f>IF(T$15='Project Information'!$E152,$E64,0)</f>
        <v>0</v>
      </c>
      <c r="U64" s="93">
        <f>IF(U$15='Project Information'!$E152,$E64,0)</f>
        <v>0</v>
      </c>
      <c r="V64" s="93">
        <f>IF(V$15='Project Information'!$E152,$E64,0)</f>
        <v>0</v>
      </c>
      <c r="W64" s="93">
        <f>IF(W$15='Project Information'!$E152,$E64,0)</f>
        <v>0</v>
      </c>
      <c r="X64" s="93">
        <f>IF(X$15='Project Information'!$E152,$E64,0)</f>
        <v>0</v>
      </c>
      <c r="Y64" s="93">
        <f>IF(Y$15='Project Information'!$E152,$E64,0)</f>
        <v>0</v>
      </c>
      <c r="Z64" s="93">
        <f>IF(Z$15='Project Information'!$E152,$E64,0)</f>
        <v>0</v>
      </c>
      <c r="AA64" s="93">
        <f>IF(AA$15='Project Information'!$E152,$E64,0)</f>
        <v>0</v>
      </c>
      <c r="AB64" s="93">
        <f>IF(AB$15='Project Information'!$E152,$E64,0)</f>
        <v>0</v>
      </c>
      <c r="AC64" s="93">
        <f>IF(AC$15='Project Information'!$E152,$E64,0)</f>
        <v>0</v>
      </c>
      <c r="AD64" s="93">
        <f>IF(AD$15='Project Information'!$E152,$E64,0)</f>
        <v>0</v>
      </c>
      <c r="AE64" s="93">
        <f>IF(AE$15='Project Information'!$E152,$E64,0)</f>
        <v>0</v>
      </c>
      <c r="AF64" s="93"/>
    </row>
    <row r="65" spans="1:32">
      <c r="A65" s="98">
        <f>'Project Information'!A17</f>
        <v>14429</v>
      </c>
      <c r="B65" s="28" t="str">
        <f>'Project Information'!B17</f>
        <v>North Avenue over I-35</v>
      </c>
      <c r="C65" s="141">
        <f>Assumptions!$C$42</f>
        <v>2.5</v>
      </c>
      <c r="D65" s="141">
        <v>0</v>
      </c>
      <c r="E65" s="9">
        <f t="shared" ref="E65:E71" si="13">C65-D65</f>
        <v>2.5</v>
      </c>
      <c r="F65" s="115" t="s">
        <v>93</v>
      </c>
      <c r="G65" s="93">
        <f>IF(G$15='Project Information'!$E153,$E65,0)</f>
        <v>0</v>
      </c>
      <c r="H65" s="93">
        <f>IF(H$15='Project Information'!$E153,$E65,0)</f>
        <v>0</v>
      </c>
      <c r="I65" s="93">
        <f>IF(I$15='Project Information'!$E153,$E65,0)</f>
        <v>0</v>
      </c>
      <c r="J65" s="93">
        <f>IF(J$15='Project Information'!$E153,$E65,0)</f>
        <v>0</v>
      </c>
      <c r="K65" s="93">
        <f>IF(K$15='Project Information'!$E153,$E65,0)</f>
        <v>0</v>
      </c>
      <c r="L65" s="93">
        <f>IF(L$15='Project Information'!$E153,$E65,0)</f>
        <v>0</v>
      </c>
      <c r="M65" s="93">
        <f>IF(M$15='Project Information'!$E153,$E65,0)</f>
        <v>0</v>
      </c>
      <c r="N65" s="93">
        <f>IF(N$15='Project Information'!$E153,$E65,0)</f>
        <v>0</v>
      </c>
      <c r="O65" s="93">
        <f>IF(O$15='Project Information'!$E153,$E65,0)</f>
        <v>0</v>
      </c>
      <c r="P65" s="93">
        <f>IF(P$15='Project Information'!$E153,$E65,0)</f>
        <v>0</v>
      </c>
      <c r="Q65" s="93">
        <f>IF(Q$15='Project Information'!$E153,$E65,0)</f>
        <v>0</v>
      </c>
      <c r="R65" s="93">
        <f>IF(R$15='Project Information'!$E153,$E65,0)</f>
        <v>2.5</v>
      </c>
      <c r="S65" s="93">
        <f>IF(S$15='Project Information'!$E153,$E65,0)</f>
        <v>0</v>
      </c>
      <c r="T65" s="93">
        <f>IF(T$15='Project Information'!$E153,$E65,0)</f>
        <v>0</v>
      </c>
      <c r="U65" s="93">
        <f>IF(U$15='Project Information'!$E153,$E65,0)</f>
        <v>0</v>
      </c>
      <c r="V65" s="93">
        <f>IF(V$15='Project Information'!$E153,$E65,0)</f>
        <v>0</v>
      </c>
      <c r="W65" s="93">
        <f>IF(W$15='Project Information'!$E153,$E65,0)</f>
        <v>0</v>
      </c>
      <c r="X65" s="93">
        <f>IF(X$15='Project Information'!$E153,$E65,0)</f>
        <v>0</v>
      </c>
      <c r="Y65" s="93">
        <f>IF(Y$15='Project Information'!$E153,$E65,0)</f>
        <v>0</v>
      </c>
      <c r="Z65" s="93">
        <f>IF(Z$15='Project Information'!$E153,$E65,0)</f>
        <v>0</v>
      </c>
      <c r="AA65" s="93">
        <f>IF(AA$15='Project Information'!$E153,$E65,0)</f>
        <v>0</v>
      </c>
      <c r="AB65" s="93">
        <f>IF(AB$15='Project Information'!$E153,$E65,0)</f>
        <v>0</v>
      </c>
      <c r="AC65" s="93">
        <f>IF(AC$15='Project Information'!$E153,$E65,0)</f>
        <v>0</v>
      </c>
      <c r="AD65" s="93">
        <f>IF(AD$15='Project Information'!$E153,$E65,0)</f>
        <v>0</v>
      </c>
      <c r="AE65" s="93">
        <f>IF(AE$15='Project Information'!$E153,$E65,0)</f>
        <v>0</v>
      </c>
      <c r="AF65" s="54"/>
    </row>
    <row r="66" spans="1:32">
      <c r="A66" s="98">
        <f>'Project Information'!A18</f>
        <v>14435</v>
      </c>
      <c r="B66" s="28" t="str">
        <f>'Project Information'!B18</f>
        <v>Highland Avenue over I-35</v>
      </c>
      <c r="C66" s="141">
        <f>Assumptions!$C$42</f>
        <v>2.5</v>
      </c>
      <c r="D66" s="141">
        <v>0</v>
      </c>
      <c r="E66" s="9">
        <f t="shared" si="13"/>
        <v>2.5</v>
      </c>
      <c r="F66" s="115" t="s">
        <v>93</v>
      </c>
      <c r="G66" s="93">
        <f>IF(G$15='Project Information'!$E154,$E66,0)</f>
        <v>0</v>
      </c>
      <c r="H66" s="93">
        <f>IF(H$15='Project Information'!$E154,$E66,0)</f>
        <v>0</v>
      </c>
      <c r="I66" s="93">
        <f>IF(I$15='Project Information'!$E154,$E66,0)</f>
        <v>0</v>
      </c>
      <c r="J66" s="93">
        <f>IF(J$15='Project Information'!$E154,$E66,0)</f>
        <v>0</v>
      </c>
      <c r="K66" s="93">
        <f>IF(K$15='Project Information'!$E154,$E66,0)</f>
        <v>0</v>
      </c>
      <c r="L66" s="93">
        <f>IF(L$15='Project Information'!$E154,$E66,0)</f>
        <v>0</v>
      </c>
      <c r="M66" s="93">
        <f>IF(M$15='Project Information'!$E154,$E66,0)</f>
        <v>0</v>
      </c>
      <c r="N66" s="93">
        <f>IF(N$15='Project Information'!$E154,$E66,0)</f>
        <v>0</v>
      </c>
      <c r="O66" s="93">
        <f>IF(O$15='Project Information'!$E154,$E66,0)</f>
        <v>0</v>
      </c>
      <c r="P66" s="93">
        <f>IF(P$15='Project Information'!$E154,$E66,0)</f>
        <v>0</v>
      </c>
      <c r="Q66" s="93">
        <f>IF(Q$15='Project Information'!$E154,$E66,0)</f>
        <v>0</v>
      </c>
      <c r="R66" s="93">
        <f>IF(R$15='Project Information'!$E154,$E66,0)</f>
        <v>2.5</v>
      </c>
      <c r="S66" s="93">
        <f>IF(S$15='Project Information'!$E154,$E66,0)</f>
        <v>0</v>
      </c>
      <c r="T66" s="93">
        <f>IF(T$15='Project Information'!$E154,$E66,0)</f>
        <v>0</v>
      </c>
      <c r="U66" s="93">
        <f>IF(U$15='Project Information'!$E154,$E66,0)</f>
        <v>0</v>
      </c>
      <c r="V66" s="93">
        <f>IF(V$15='Project Information'!$E154,$E66,0)</f>
        <v>0</v>
      </c>
      <c r="W66" s="93">
        <f>IF(W$15='Project Information'!$E154,$E66,0)</f>
        <v>0</v>
      </c>
      <c r="X66" s="93">
        <f>IF(X$15='Project Information'!$E154,$E66,0)</f>
        <v>0</v>
      </c>
      <c r="Y66" s="93">
        <f>IF(Y$15='Project Information'!$E154,$E66,0)</f>
        <v>0</v>
      </c>
      <c r="Z66" s="93">
        <f>IF(Z$15='Project Information'!$E154,$E66,0)</f>
        <v>0</v>
      </c>
      <c r="AA66" s="93">
        <f>IF(AA$15='Project Information'!$E154,$E66,0)</f>
        <v>0</v>
      </c>
      <c r="AB66" s="93">
        <f>IF(AB$15='Project Information'!$E154,$E66,0)</f>
        <v>0</v>
      </c>
      <c r="AC66" s="93">
        <f>IF(AC$15='Project Information'!$E154,$E66,0)</f>
        <v>0</v>
      </c>
      <c r="AD66" s="93">
        <f>IF(AD$15='Project Information'!$E154,$E66,0)</f>
        <v>0</v>
      </c>
      <c r="AE66" s="93">
        <f>IF(AE$15='Project Information'!$E154,$E66,0)</f>
        <v>0</v>
      </c>
      <c r="AF66" s="54"/>
    </row>
    <row r="67" spans="1:32">
      <c r="A67" s="98">
        <f>'Project Information'!A19</f>
        <v>14437</v>
      </c>
      <c r="B67" s="28" t="str">
        <f>'Project Information'!B19</f>
        <v>Hartford Avenue over I-35</v>
      </c>
      <c r="C67" s="141">
        <f>Assumptions!$C$42</f>
        <v>2.5</v>
      </c>
      <c r="D67" s="141">
        <v>0</v>
      </c>
      <c r="E67" s="9">
        <f t="shared" si="13"/>
        <v>2.5</v>
      </c>
      <c r="F67" s="115" t="s">
        <v>93</v>
      </c>
      <c r="G67" s="93">
        <f>IF(G$15='Project Information'!$E155,$E67,0)</f>
        <v>0</v>
      </c>
      <c r="H67" s="93">
        <f>IF(H$15='Project Information'!$E155,$E67,0)</f>
        <v>0</v>
      </c>
      <c r="I67" s="93">
        <f>IF(I$15='Project Information'!$E155,$E67,0)</f>
        <v>0</v>
      </c>
      <c r="J67" s="93">
        <f>IF(J$15='Project Information'!$E155,$E67,0)</f>
        <v>0</v>
      </c>
      <c r="K67" s="93">
        <f>IF(K$15='Project Information'!$E155,$E67,0)</f>
        <v>0</v>
      </c>
      <c r="L67" s="93">
        <f>IF(L$15='Project Information'!$E155,$E67,0)</f>
        <v>0</v>
      </c>
      <c r="M67" s="93">
        <f>IF(M$15='Project Information'!$E155,$E67,0)</f>
        <v>0</v>
      </c>
      <c r="N67" s="93">
        <f>IF(N$15='Project Information'!$E155,$E67,0)</f>
        <v>0</v>
      </c>
      <c r="O67" s="93">
        <f>IF(O$15='Project Information'!$E155,$E67,0)</f>
        <v>0</v>
      </c>
      <c r="P67" s="93">
        <f>IF(P$15='Project Information'!$E155,$E67,0)</f>
        <v>0</v>
      </c>
      <c r="Q67" s="93">
        <f>IF(Q$15='Project Information'!$E155,$E67,0)</f>
        <v>0</v>
      </c>
      <c r="R67" s="93">
        <f>IF(R$15='Project Information'!$E155,$E67,0)</f>
        <v>2.5</v>
      </c>
      <c r="S67" s="93">
        <f>IF(S$15='Project Information'!$E155,$E67,0)</f>
        <v>0</v>
      </c>
      <c r="T67" s="93">
        <f>IF(T$15='Project Information'!$E155,$E67,0)</f>
        <v>0</v>
      </c>
      <c r="U67" s="93">
        <f>IF(U$15='Project Information'!$E155,$E67,0)</f>
        <v>0</v>
      </c>
      <c r="V67" s="93">
        <f>IF(V$15='Project Information'!$E155,$E67,0)</f>
        <v>0</v>
      </c>
      <c r="W67" s="93">
        <f>IF(W$15='Project Information'!$E155,$E67,0)</f>
        <v>0</v>
      </c>
      <c r="X67" s="93">
        <f>IF(X$15='Project Information'!$E155,$E67,0)</f>
        <v>0</v>
      </c>
      <c r="Y67" s="93">
        <f>IF(Y$15='Project Information'!$E155,$E67,0)</f>
        <v>0</v>
      </c>
      <c r="Z67" s="93">
        <f>IF(Z$15='Project Information'!$E155,$E67,0)</f>
        <v>0</v>
      </c>
      <c r="AA67" s="93">
        <f>IF(AA$15='Project Information'!$E155,$E67,0)</f>
        <v>0</v>
      </c>
      <c r="AB67" s="93">
        <f>IF(AB$15='Project Information'!$E155,$E67,0)</f>
        <v>0</v>
      </c>
      <c r="AC67" s="93">
        <f>IF(AC$15='Project Information'!$E155,$E67,0)</f>
        <v>0</v>
      </c>
      <c r="AD67" s="93">
        <f>IF(AD$15='Project Information'!$E155,$E67,0)</f>
        <v>0</v>
      </c>
      <c r="AE67" s="93">
        <f>IF(AE$15='Project Information'!$E155,$E67,0)</f>
        <v>0</v>
      </c>
      <c r="AF67" s="54"/>
    </row>
    <row r="68" spans="1:32">
      <c r="A68" s="98">
        <f>'Project Information'!A20</f>
        <v>15145</v>
      </c>
      <c r="B68" s="28" t="str">
        <f>'Project Information'!B20</f>
        <v>Coleman Road over I-35</v>
      </c>
      <c r="C68" s="141">
        <f>Assumptions!$C$42</f>
        <v>2.5</v>
      </c>
      <c r="D68" s="141">
        <v>0</v>
      </c>
      <c r="E68" s="9">
        <f t="shared" si="13"/>
        <v>2.5</v>
      </c>
      <c r="F68" s="115" t="s">
        <v>93</v>
      </c>
      <c r="G68" s="93">
        <f>IF(G$15='Project Information'!$E156,$E68,0)</f>
        <v>0</v>
      </c>
      <c r="H68" s="93">
        <f>IF(H$15='Project Information'!$E156,$E68,0)</f>
        <v>0</v>
      </c>
      <c r="I68" s="93">
        <f>IF(I$15='Project Information'!$E156,$E68,0)</f>
        <v>0</v>
      </c>
      <c r="J68" s="93">
        <f>IF(J$15='Project Information'!$E156,$E68,0)</f>
        <v>0</v>
      </c>
      <c r="K68" s="93">
        <f>IF(K$15='Project Information'!$E156,$E68,0)</f>
        <v>0</v>
      </c>
      <c r="L68" s="93">
        <f>IF(L$15='Project Information'!$E156,$E68,0)</f>
        <v>0</v>
      </c>
      <c r="M68" s="93">
        <f>IF(M$15='Project Information'!$E156,$E68,0)</f>
        <v>0</v>
      </c>
      <c r="N68" s="93">
        <f>IF(N$15='Project Information'!$E156,$E68,0)</f>
        <v>0</v>
      </c>
      <c r="O68" s="93">
        <f>IF(O$15='Project Information'!$E156,$E68,0)</f>
        <v>0</v>
      </c>
      <c r="P68" s="93">
        <f>IF(P$15='Project Information'!$E156,$E68,0)</f>
        <v>0</v>
      </c>
      <c r="Q68" s="93">
        <f>IF(Q$15='Project Information'!$E156,$E68,0)</f>
        <v>0</v>
      </c>
      <c r="R68" s="93">
        <f>IF(R$15='Project Information'!$E156,$E68,0)</f>
        <v>2.5</v>
      </c>
      <c r="S68" s="93">
        <f>IF(S$15='Project Information'!$E156,$E68,0)</f>
        <v>0</v>
      </c>
      <c r="T68" s="93">
        <f>IF(T$15='Project Information'!$E156,$E68,0)</f>
        <v>0</v>
      </c>
      <c r="U68" s="93">
        <f>IF(U$15='Project Information'!$E156,$E68,0)</f>
        <v>0</v>
      </c>
      <c r="V68" s="93">
        <f>IF(V$15='Project Information'!$E156,$E68,0)</f>
        <v>0</v>
      </c>
      <c r="W68" s="93">
        <f>IF(W$15='Project Information'!$E156,$E68,0)</f>
        <v>0</v>
      </c>
      <c r="X68" s="93">
        <f>IF(X$15='Project Information'!$E156,$E68,0)</f>
        <v>0</v>
      </c>
      <c r="Y68" s="93">
        <f>IF(Y$15='Project Information'!$E156,$E68,0)</f>
        <v>0</v>
      </c>
      <c r="Z68" s="93">
        <f>IF(Z$15='Project Information'!$E156,$E68,0)</f>
        <v>0</v>
      </c>
      <c r="AA68" s="93">
        <f>IF(AA$15='Project Information'!$E156,$E68,0)</f>
        <v>0</v>
      </c>
      <c r="AB68" s="93">
        <f>IF(AB$15='Project Information'!$E156,$E68,0)</f>
        <v>0</v>
      </c>
      <c r="AC68" s="93">
        <f>IF(AC$15='Project Information'!$E156,$E68,0)</f>
        <v>0</v>
      </c>
      <c r="AD68" s="93">
        <f>IF(AD$15='Project Information'!$E156,$E68,0)</f>
        <v>0</v>
      </c>
      <c r="AE68" s="93">
        <f>IF(AE$15='Project Information'!$E156,$E68,0)</f>
        <v>0</v>
      </c>
      <c r="AF68" s="54"/>
    </row>
    <row r="69" spans="1:32">
      <c r="A69" s="98">
        <f>'Project Information'!A21</f>
        <v>15146</v>
      </c>
      <c r="B69" s="28" t="str">
        <f>'Project Information'!B21</f>
        <v>Chrysler Avenue over I-35</v>
      </c>
      <c r="C69" s="141">
        <f>Assumptions!$C$42</f>
        <v>2.5</v>
      </c>
      <c r="D69" s="141">
        <v>0</v>
      </c>
      <c r="E69" s="9">
        <f t="shared" si="13"/>
        <v>2.5</v>
      </c>
      <c r="F69" s="115" t="s">
        <v>93</v>
      </c>
      <c r="G69" s="93">
        <f>IF(G$15='Project Information'!$E157,$E69,0)</f>
        <v>0</v>
      </c>
      <c r="H69" s="93">
        <f>IF(H$15='Project Information'!$E157,$E69,0)</f>
        <v>0</v>
      </c>
      <c r="I69" s="93">
        <f>IF(I$15='Project Information'!$E157,$E69,0)</f>
        <v>0</v>
      </c>
      <c r="J69" s="93">
        <f>IF(J$15='Project Information'!$E157,$E69,0)</f>
        <v>0</v>
      </c>
      <c r="K69" s="93">
        <f>IF(K$15='Project Information'!$E157,$E69,0)</f>
        <v>0</v>
      </c>
      <c r="L69" s="93">
        <f>IF(L$15='Project Information'!$E157,$E69,0)</f>
        <v>0</v>
      </c>
      <c r="M69" s="93">
        <f>IF(M$15='Project Information'!$E157,$E69,0)</f>
        <v>0</v>
      </c>
      <c r="N69" s="93">
        <f>IF(N$15='Project Information'!$E157,$E69,0)</f>
        <v>0</v>
      </c>
      <c r="O69" s="93">
        <f>IF(O$15='Project Information'!$E157,$E69,0)</f>
        <v>0</v>
      </c>
      <c r="P69" s="93">
        <f>IF(P$15='Project Information'!$E157,$E69,0)</f>
        <v>0</v>
      </c>
      <c r="Q69" s="93">
        <f>IF(Q$15='Project Information'!$E157,$E69,0)</f>
        <v>0</v>
      </c>
      <c r="R69" s="93">
        <f>IF(R$15='Project Information'!$E157,$E69,0)</f>
        <v>2.5</v>
      </c>
      <c r="S69" s="93">
        <f>IF(S$15='Project Information'!$E157,$E69,0)</f>
        <v>0</v>
      </c>
      <c r="T69" s="93">
        <f>IF(T$15='Project Information'!$E157,$E69,0)</f>
        <v>0</v>
      </c>
      <c r="U69" s="93">
        <f>IF(U$15='Project Information'!$E157,$E69,0)</f>
        <v>0</v>
      </c>
      <c r="V69" s="93">
        <f>IF(V$15='Project Information'!$E157,$E69,0)</f>
        <v>0</v>
      </c>
      <c r="W69" s="93">
        <f>IF(W$15='Project Information'!$E157,$E69,0)</f>
        <v>0</v>
      </c>
      <c r="X69" s="93">
        <f>IF(X$15='Project Information'!$E157,$E69,0)</f>
        <v>0</v>
      </c>
      <c r="Y69" s="93">
        <f>IF(Y$15='Project Information'!$E157,$E69,0)</f>
        <v>0</v>
      </c>
      <c r="Z69" s="93">
        <f>IF(Z$15='Project Information'!$E157,$E69,0)</f>
        <v>0</v>
      </c>
      <c r="AA69" s="93">
        <f>IF(AA$15='Project Information'!$E157,$E69,0)</f>
        <v>0</v>
      </c>
      <c r="AB69" s="93">
        <f>IF(AB$15='Project Information'!$E157,$E69,0)</f>
        <v>0</v>
      </c>
      <c r="AC69" s="93">
        <f>IF(AC$15='Project Information'!$E157,$E69,0)</f>
        <v>0</v>
      </c>
      <c r="AD69" s="93">
        <f>IF(AD$15='Project Information'!$E157,$E69,0)</f>
        <v>0</v>
      </c>
      <c r="AE69" s="93">
        <f>IF(AE$15='Project Information'!$E157,$E69,0)</f>
        <v>0</v>
      </c>
      <c r="AF69" s="54"/>
    </row>
    <row r="70" spans="1:32">
      <c r="A70" s="98">
        <f>'Project Information'!A22</f>
        <v>15147</v>
      </c>
      <c r="B70" s="28" t="str">
        <f>'Project Information'!B22</f>
        <v>Ferguson Avenue over I-35</v>
      </c>
      <c r="C70" s="141">
        <f>Assumptions!$C$42</f>
        <v>2.5</v>
      </c>
      <c r="D70" s="141">
        <v>0</v>
      </c>
      <c r="E70" s="9">
        <f t="shared" si="13"/>
        <v>2.5</v>
      </c>
      <c r="F70" s="115" t="s">
        <v>93</v>
      </c>
      <c r="G70" s="93">
        <f>IF(G$15='Project Information'!$E158,$E70,0)</f>
        <v>0</v>
      </c>
      <c r="H70" s="93">
        <f>IF(H$15='Project Information'!$E158,$E70,0)</f>
        <v>0</v>
      </c>
      <c r="I70" s="93">
        <f>IF(I$15='Project Information'!$E158,$E70,0)</f>
        <v>0</v>
      </c>
      <c r="J70" s="93">
        <f>IF(J$15='Project Information'!$E158,$E70,0)</f>
        <v>0</v>
      </c>
      <c r="K70" s="93">
        <f>IF(K$15='Project Information'!$E158,$E70,0)</f>
        <v>0</v>
      </c>
      <c r="L70" s="93">
        <f>IF(L$15='Project Information'!$E158,$E70,0)</f>
        <v>0</v>
      </c>
      <c r="M70" s="93">
        <f>IF(M$15='Project Information'!$E158,$E70,0)</f>
        <v>0</v>
      </c>
      <c r="N70" s="93">
        <f>IF(N$15='Project Information'!$E158,$E70,0)</f>
        <v>0</v>
      </c>
      <c r="O70" s="93">
        <f>IF(O$15='Project Information'!$E158,$E70,0)</f>
        <v>0</v>
      </c>
      <c r="P70" s="93">
        <f>IF(P$15='Project Information'!$E158,$E70,0)</f>
        <v>0</v>
      </c>
      <c r="Q70" s="93">
        <f>IF(Q$15='Project Information'!$E158,$E70,0)</f>
        <v>0</v>
      </c>
      <c r="R70" s="93">
        <f>IF(R$15='Project Information'!$E158,$E70,0)</f>
        <v>2.5</v>
      </c>
      <c r="S70" s="93">
        <f>IF(S$15='Project Information'!$E158,$E70,0)</f>
        <v>0</v>
      </c>
      <c r="T70" s="93">
        <f>IF(T$15='Project Information'!$E158,$E70,0)</f>
        <v>0</v>
      </c>
      <c r="U70" s="93">
        <f>IF(U$15='Project Information'!$E158,$E70,0)</f>
        <v>0</v>
      </c>
      <c r="V70" s="93">
        <f>IF(V$15='Project Information'!$E158,$E70,0)</f>
        <v>0</v>
      </c>
      <c r="W70" s="93">
        <f>IF(W$15='Project Information'!$E158,$E70,0)</f>
        <v>0</v>
      </c>
      <c r="X70" s="93">
        <f>IF(X$15='Project Information'!$E158,$E70,0)</f>
        <v>0</v>
      </c>
      <c r="Y70" s="93">
        <f>IF(Y$15='Project Information'!$E158,$E70,0)</f>
        <v>0</v>
      </c>
      <c r="Z70" s="93">
        <f>IF(Z$15='Project Information'!$E158,$E70,0)</f>
        <v>0</v>
      </c>
      <c r="AA70" s="93">
        <f>IF(AA$15='Project Information'!$E158,$E70,0)</f>
        <v>0</v>
      </c>
      <c r="AB70" s="93">
        <f>IF(AB$15='Project Information'!$E158,$E70,0)</f>
        <v>0</v>
      </c>
      <c r="AC70" s="93">
        <f>IF(AC$15='Project Information'!$E158,$E70,0)</f>
        <v>0</v>
      </c>
      <c r="AD70" s="93">
        <f>IF(AD$15='Project Information'!$E158,$E70,0)</f>
        <v>0</v>
      </c>
      <c r="AE70" s="93">
        <f>IF(AE$15='Project Information'!$E158,$E70,0)</f>
        <v>0</v>
      </c>
      <c r="AF70" s="54"/>
    </row>
    <row r="71" spans="1:32">
      <c r="A71" s="98">
        <f>'Project Information'!A23</f>
        <v>15149</v>
      </c>
      <c r="B71" s="28" t="str">
        <f>'Project Information'!B23</f>
        <v>Adobe Road over I-35</v>
      </c>
      <c r="C71" s="141">
        <f>Assumptions!$C$42</f>
        <v>2.5</v>
      </c>
      <c r="D71" s="141">
        <v>0</v>
      </c>
      <c r="E71" s="9">
        <f t="shared" si="13"/>
        <v>2.5</v>
      </c>
      <c r="F71" s="115" t="s">
        <v>93</v>
      </c>
      <c r="G71" s="93">
        <f>IF(G$15='Project Information'!$E159,$E71,0)</f>
        <v>0</v>
      </c>
      <c r="H71" s="93">
        <f>IF(H$15='Project Information'!$E159,$E71,0)</f>
        <v>0</v>
      </c>
      <c r="I71" s="93">
        <f>IF(I$15='Project Information'!$E159,$E71,0)</f>
        <v>0</v>
      </c>
      <c r="J71" s="93">
        <f>IF(J$15='Project Information'!$E159,$E71,0)</f>
        <v>0</v>
      </c>
      <c r="K71" s="93">
        <f>IF(K$15='Project Information'!$E159,$E71,0)</f>
        <v>0</v>
      </c>
      <c r="L71" s="93">
        <f>IF(L$15='Project Information'!$E159,$E71,0)</f>
        <v>0</v>
      </c>
      <c r="M71" s="93">
        <f>IF(M$15='Project Information'!$E159,$E71,0)</f>
        <v>0</v>
      </c>
      <c r="N71" s="93">
        <f>IF(N$15='Project Information'!$E159,$E71,0)</f>
        <v>0</v>
      </c>
      <c r="O71" s="93">
        <f>IF(O$15='Project Information'!$E159,$E71,0)</f>
        <v>0</v>
      </c>
      <c r="P71" s="93">
        <f>IF(P$15='Project Information'!$E159,$E71,0)</f>
        <v>0</v>
      </c>
      <c r="Q71" s="93">
        <f>IF(Q$15='Project Information'!$E159,$E71,0)</f>
        <v>0</v>
      </c>
      <c r="R71" s="93">
        <f>IF(R$15='Project Information'!$E159,$E71,0)</f>
        <v>2.5</v>
      </c>
      <c r="S71" s="93">
        <f>IF(S$15='Project Information'!$E159,$E71,0)</f>
        <v>0</v>
      </c>
      <c r="T71" s="93">
        <f>IF(T$15='Project Information'!$E159,$E71,0)</f>
        <v>0</v>
      </c>
      <c r="U71" s="93">
        <f>IF(U$15='Project Information'!$E159,$E71,0)</f>
        <v>0</v>
      </c>
      <c r="V71" s="93">
        <f>IF(V$15='Project Information'!$E159,$E71,0)</f>
        <v>0</v>
      </c>
      <c r="W71" s="93">
        <f>IF(W$15='Project Information'!$E159,$E71,0)</f>
        <v>0</v>
      </c>
      <c r="X71" s="93">
        <f>IF(X$15='Project Information'!$E159,$E71,0)</f>
        <v>0</v>
      </c>
      <c r="Y71" s="93">
        <f>IF(Y$15='Project Information'!$E159,$E71,0)</f>
        <v>0</v>
      </c>
      <c r="Z71" s="93">
        <f>IF(Z$15='Project Information'!$E159,$E71,0)</f>
        <v>0</v>
      </c>
      <c r="AA71" s="93">
        <f>IF(AA$15='Project Information'!$E159,$E71,0)</f>
        <v>0</v>
      </c>
      <c r="AB71" s="93">
        <f>IF(AB$15='Project Information'!$E159,$E71,0)</f>
        <v>0</v>
      </c>
      <c r="AC71" s="93">
        <f>IF(AC$15='Project Information'!$E159,$E71,0)</f>
        <v>0</v>
      </c>
      <c r="AD71" s="93">
        <f>IF(AD$15='Project Information'!$E159,$E71,0)</f>
        <v>0</v>
      </c>
      <c r="AE71" s="93">
        <f>IF(AE$15='Project Information'!$E159,$E71,0)</f>
        <v>0</v>
      </c>
      <c r="AF71" s="54"/>
    </row>
    <row r="72" spans="1:32">
      <c r="A72" s="99" t="s">
        <v>185</v>
      </c>
      <c r="B72" s="28"/>
      <c r="C72" s="142"/>
      <c r="D72" s="142"/>
      <c r="F72" s="115" t="s">
        <v>93</v>
      </c>
      <c r="G72" s="95">
        <f>SUM(G64:G71)</f>
        <v>0</v>
      </c>
      <c r="H72" s="95">
        <f t="shared" ref="H72:AE72" si="14">SUM(H64:H71)</f>
        <v>0</v>
      </c>
      <c r="I72" s="95">
        <f t="shared" si="14"/>
        <v>0</v>
      </c>
      <c r="J72" s="95">
        <f t="shared" si="14"/>
        <v>0</v>
      </c>
      <c r="K72" s="95">
        <f t="shared" si="14"/>
        <v>0</v>
      </c>
      <c r="L72" s="95">
        <f t="shared" si="14"/>
        <v>0</v>
      </c>
      <c r="M72" s="95">
        <f t="shared" si="14"/>
        <v>0</v>
      </c>
      <c r="N72" s="95">
        <f t="shared" si="14"/>
        <v>0</v>
      </c>
      <c r="O72" s="95">
        <f t="shared" si="14"/>
        <v>0</v>
      </c>
      <c r="P72" s="95">
        <f t="shared" si="14"/>
        <v>0</v>
      </c>
      <c r="Q72" s="95">
        <f t="shared" si="14"/>
        <v>0</v>
      </c>
      <c r="R72" s="95">
        <f t="shared" si="14"/>
        <v>20</v>
      </c>
      <c r="S72" s="95">
        <f t="shared" si="14"/>
        <v>0</v>
      </c>
      <c r="T72" s="95">
        <f t="shared" si="14"/>
        <v>0</v>
      </c>
      <c r="U72" s="95">
        <f t="shared" si="14"/>
        <v>0</v>
      </c>
      <c r="V72" s="95">
        <f t="shared" si="14"/>
        <v>0</v>
      </c>
      <c r="W72" s="95">
        <f t="shared" si="14"/>
        <v>0</v>
      </c>
      <c r="X72" s="95">
        <f t="shared" si="14"/>
        <v>0</v>
      </c>
      <c r="Y72" s="95">
        <f t="shared" si="14"/>
        <v>0</v>
      </c>
      <c r="Z72" s="95">
        <f t="shared" si="14"/>
        <v>0</v>
      </c>
      <c r="AA72" s="95">
        <f t="shared" si="14"/>
        <v>0</v>
      </c>
      <c r="AB72" s="95">
        <f t="shared" si="14"/>
        <v>0</v>
      </c>
      <c r="AC72" s="95">
        <f t="shared" si="14"/>
        <v>0</v>
      </c>
      <c r="AD72" s="95">
        <f t="shared" si="14"/>
        <v>0</v>
      </c>
      <c r="AE72" s="95">
        <f t="shared" si="14"/>
        <v>0</v>
      </c>
      <c r="AF72" s="54"/>
    </row>
    <row r="73" spans="1:32">
      <c r="A73" s="97" t="str">
        <f>'Project Information'!A25</f>
        <v>Kay County Bridge Reconstructions</v>
      </c>
      <c r="B73" s="89"/>
      <c r="C73" s="142"/>
      <c r="D73" s="142"/>
      <c r="F73" s="85"/>
      <c r="G73" s="2"/>
      <c r="H73" s="2"/>
      <c r="I73" s="2"/>
      <c r="J73" s="2"/>
      <c r="K73" s="2"/>
      <c r="L73" s="2"/>
      <c r="M73" s="2"/>
      <c r="N73" s="2"/>
      <c r="O73" s="2"/>
      <c r="P73" s="2"/>
      <c r="Q73" s="2"/>
      <c r="R73" s="2"/>
      <c r="S73" s="2"/>
      <c r="T73" s="2"/>
      <c r="U73" s="2"/>
      <c r="V73" s="2"/>
      <c r="W73" s="2"/>
      <c r="X73" s="2"/>
      <c r="Y73" s="2"/>
      <c r="Z73" s="2"/>
      <c r="AA73" s="2"/>
      <c r="AB73" s="2"/>
      <c r="AC73" s="2"/>
      <c r="AD73" s="2"/>
      <c r="AE73" s="2"/>
      <c r="AF73" s="54"/>
    </row>
    <row r="74" spans="1:32">
      <c r="A74" s="98">
        <f>'Project Information'!$A$26</f>
        <v>14408</v>
      </c>
      <c r="B74" s="28" t="str">
        <f>'Project Information'!$B$26</f>
        <v>I-35 SB over US 60</v>
      </c>
      <c r="C74" s="141">
        <f>Assumptions!$C$42</f>
        <v>2.5</v>
      </c>
      <c r="D74" s="141">
        <f>Assumptions!$C$42</f>
        <v>2.5</v>
      </c>
      <c r="E74" s="9">
        <f>C74-D74</f>
        <v>0</v>
      </c>
      <c r="F74" s="115" t="s">
        <v>93</v>
      </c>
      <c r="G74" s="93">
        <f>IF(G$15='Project Information'!$E162,$E74,0)</f>
        <v>0</v>
      </c>
      <c r="H74" s="93">
        <f>IF(H$15='Project Information'!$E162,$E74,0)</f>
        <v>0</v>
      </c>
      <c r="I74" s="93">
        <f>IF(I$15='Project Information'!$E162,$E74,0)</f>
        <v>0</v>
      </c>
      <c r="J74" s="93">
        <f>IF(J$15='Project Information'!$E162,$E74,0)</f>
        <v>0</v>
      </c>
      <c r="K74" s="93">
        <f>IF(K$15='Project Information'!$E162,$E74,0)</f>
        <v>0</v>
      </c>
      <c r="L74" s="93">
        <f>IF(L$15='Project Information'!$E162,$E74,0)</f>
        <v>0</v>
      </c>
      <c r="M74" s="93">
        <f>IF(M$15='Project Information'!$E162,$E74,0)</f>
        <v>0</v>
      </c>
      <c r="N74" s="93">
        <f>IF(N$15='Project Information'!$E162,$E74,0)</f>
        <v>0</v>
      </c>
      <c r="O74" s="93">
        <f>IF(O$15='Project Information'!$E162,$E74,0)</f>
        <v>0</v>
      </c>
      <c r="P74" s="93">
        <f>IF(P$15='Project Information'!$E162,$E74,0)</f>
        <v>0</v>
      </c>
      <c r="Q74" s="93">
        <f>IF(Q$15='Project Information'!$E162,$E74,0)</f>
        <v>0</v>
      </c>
      <c r="R74" s="93">
        <f>IF(R$15='Project Information'!$E162,$E74,0)</f>
        <v>0</v>
      </c>
      <c r="S74" s="93">
        <f>IF(S$15='Project Information'!$E162,$E74,0)</f>
        <v>0</v>
      </c>
      <c r="T74" s="93">
        <f>IF(T$15='Project Information'!$E162,$E74,0)</f>
        <v>0</v>
      </c>
      <c r="U74" s="93">
        <f>IF(U$15='Project Information'!$E162,$E74,0)</f>
        <v>0</v>
      </c>
      <c r="V74" s="93">
        <f>IF(V$15='Project Information'!$E162,$E74,0)</f>
        <v>0</v>
      </c>
      <c r="W74" s="93">
        <f>IF(W$15='Project Information'!$E162,$E74,0)</f>
        <v>0</v>
      </c>
      <c r="X74" s="93">
        <f>IF(X$15='Project Information'!$E162,$E74,0)</f>
        <v>0</v>
      </c>
      <c r="Y74" s="93">
        <f>IF(Y$15='Project Information'!$E162,$E74,0)</f>
        <v>0</v>
      </c>
      <c r="Z74" s="93">
        <f>IF(Z$15='Project Information'!$E162,$E74,0)</f>
        <v>0</v>
      </c>
      <c r="AA74" s="93">
        <f>IF(AA$15='Project Information'!$E162,$E74,0)</f>
        <v>0</v>
      </c>
      <c r="AB74" s="93">
        <f>IF(AB$15='Project Information'!$E162,$E74,0)</f>
        <v>0</v>
      </c>
      <c r="AC74" s="93">
        <f>IF(AC$15='Project Information'!$E162,$E74,0)</f>
        <v>0</v>
      </c>
      <c r="AD74" s="93">
        <f>IF(AD$15='Project Information'!$E162,$E74,0)</f>
        <v>0</v>
      </c>
      <c r="AE74" s="93">
        <f>IF(AE$15='Project Information'!$E162,$E74,0)</f>
        <v>0</v>
      </c>
      <c r="AF74" s="54"/>
    </row>
    <row r="75" spans="1:32">
      <c r="A75" s="98">
        <f>'Project Information'!$A$27</f>
        <v>14409</v>
      </c>
      <c r="B75" s="28" t="str">
        <f>'Project Information'!$B$27</f>
        <v>I-35 NB over US 60</v>
      </c>
      <c r="C75" s="141">
        <f>Assumptions!$C$42</f>
        <v>2.5</v>
      </c>
      <c r="D75" s="141">
        <f>Assumptions!$C$42</f>
        <v>2.5</v>
      </c>
      <c r="E75" s="9">
        <f t="shared" ref="E75" si="15">C75-D75</f>
        <v>0</v>
      </c>
      <c r="F75" s="115" t="s">
        <v>93</v>
      </c>
      <c r="G75" s="93">
        <f>IF(G$15='Project Information'!$E163,$E75,0)</f>
        <v>0</v>
      </c>
      <c r="H75" s="93">
        <f>IF(H$15='Project Information'!$E163,$E75,0)</f>
        <v>0</v>
      </c>
      <c r="I75" s="93">
        <f>IF(I$15='Project Information'!$E163,$E75,0)</f>
        <v>0</v>
      </c>
      <c r="J75" s="93">
        <f>IF(J$15='Project Information'!$E163,$E75,0)</f>
        <v>0</v>
      </c>
      <c r="K75" s="93">
        <f>IF(K$15='Project Information'!$E163,$E75,0)</f>
        <v>0</v>
      </c>
      <c r="L75" s="93">
        <f>IF(L$15='Project Information'!$E163,$E75,0)</f>
        <v>0</v>
      </c>
      <c r="M75" s="93">
        <f>IF(M$15='Project Information'!$E163,$E75,0)</f>
        <v>0</v>
      </c>
      <c r="N75" s="93">
        <f>IF(N$15='Project Information'!$E163,$E75,0)</f>
        <v>0</v>
      </c>
      <c r="O75" s="93">
        <f>IF(O$15='Project Information'!$E163,$E75,0)</f>
        <v>0</v>
      </c>
      <c r="P75" s="93">
        <f>IF(P$15='Project Information'!$E163,$E75,0)</f>
        <v>0</v>
      </c>
      <c r="Q75" s="93">
        <f>IF(Q$15='Project Information'!$E163,$E75,0)</f>
        <v>0</v>
      </c>
      <c r="R75" s="93">
        <f>IF(R$15='Project Information'!$E163,$E75,0)</f>
        <v>0</v>
      </c>
      <c r="S75" s="93">
        <f>IF(S$15='Project Information'!$E163,$E75,0)</f>
        <v>0</v>
      </c>
      <c r="T75" s="93">
        <f>IF(T$15='Project Information'!$E163,$E75,0)</f>
        <v>0</v>
      </c>
      <c r="U75" s="93">
        <f>IF(U$15='Project Information'!$E163,$E75,0)</f>
        <v>0</v>
      </c>
      <c r="V75" s="93">
        <f>IF(V$15='Project Information'!$E163,$E75,0)</f>
        <v>0</v>
      </c>
      <c r="W75" s="93">
        <f>IF(W$15='Project Information'!$E163,$E75,0)</f>
        <v>0</v>
      </c>
      <c r="X75" s="93">
        <f>IF(X$15='Project Information'!$E163,$E75,0)</f>
        <v>0</v>
      </c>
      <c r="Y75" s="93">
        <f>IF(Y$15='Project Information'!$E163,$E75,0)</f>
        <v>0</v>
      </c>
      <c r="Z75" s="93">
        <f>IF(Z$15='Project Information'!$E163,$E75,0)</f>
        <v>0</v>
      </c>
      <c r="AA75" s="93">
        <f>IF(AA$15='Project Information'!$E163,$E75,0)</f>
        <v>0</v>
      </c>
      <c r="AB75" s="93">
        <f>IF(AB$15='Project Information'!$E163,$E75,0)</f>
        <v>0</v>
      </c>
      <c r="AC75" s="93">
        <f>IF(AC$15='Project Information'!$E163,$E75,0)</f>
        <v>0</v>
      </c>
      <c r="AD75" s="93">
        <f>IF(AD$15='Project Information'!$E163,$E75,0)</f>
        <v>0</v>
      </c>
      <c r="AE75" s="93">
        <f>IF(AE$15='Project Information'!$E163,$E75,0)</f>
        <v>0</v>
      </c>
      <c r="AF75" s="54"/>
    </row>
    <row r="76" spans="1:32">
      <c r="A76" s="99" t="s">
        <v>185</v>
      </c>
      <c r="B76" s="28"/>
      <c r="C76" s="2"/>
      <c r="D76" s="2"/>
      <c r="F76" s="115" t="s">
        <v>93</v>
      </c>
      <c r="G76" s="95">
        <f>SUM(G74:G75)</f>
        <v>0</v>
      </c>
      <c r="H76" s="95">
        <f t="shared" ref="H76:AE76" si="16">SUM(H74:H75)</f>
        <v>0</v>
      </c>
      <c r="I76" s="95">
        <f t="shared" si="16"/>
        <v>0</v>
      </c>
      <c r="J76" s="95">
        <f t="shared" si="16"/>
        <v>0</v>
      </c>
      <c r="K76" s="95">
        <f t="shared" si="16"/>
        <v>0</v>
      </c>
      <c r="L76" s="95">
        <f t="shared" si="16"/>
        <v>0</v>
      </c>
      <c r="M76" s="95">
        <f t="shared" si="16"/>
        <v>0</v>
      </c>
      <c r="N76" s="95">
        <f t="shared" si="16"/>
        <v>0</v>
      </c>
      <c r="O76" s="95">
        <f t="shared" si="16"/>
        <v>0</v>
      </c>
      <c r="P76" s="95">
        <f t="shared" si="16"/>
        <v>0</v>
      </c>
      <c r="Q76" s="95">
        <f t="shared" si="16"/>
        <v>0</v>
      </c>
      <c r="R76" s="95">
        <f t="shared" si="16"/>
        <v>0</v>
      </c>
      <c r="S76" s="95">
        <f t="shared" si="16"/>
        <v>0</v>
      </c>
      <c r="T76" s="95">
        <f t="shared" si="16"/>
        <v>0</v>
      </c>
      <c r="U76" s="95">
        <f t="shared" si="16"/>
        <v>0</v>
      </c>
      <c r="V76" s="95">
        <f t="shared" si="16"/>
        <v>0</v>
      </c>
      <c r="W76" s="95">
        <f t="shared" si="16"/>
        <v>0</v>
      </c>
      <c r="X76" s="95">
        <f t="shared" si="16"/>
        <v>0</v>
      </c>
      <c r="Y76" s="95">
        <f t="shared" si="16"/>
        <v>0</v>
      </c>
      <c r="Z76" s="95">
        <f t="shared" si="16"/>
        <v>0</v>
      </c>
      <c r="AA76" s="95">
        <f t="shared" si="16"/>
        <v>0</v>
      </c>
      <c r="AB76" s="95">
        <f t="shared" si="16"/>
        <v>0</v>
      </c>
      <c r="AC76" s="95">
        <f t="shared" si="16"/>
        <v>0</v>
      </c>
      <c r="AD76" s="95">
        <f t="shared" si="16"/>
        <v>0</v>
      </c>
      <c r="AE76" s="95">
        <f t="shared" si="16"/>
        <v>0</v>
      </c>
      <c r="AF76" s="54"/>
    </row>
    <row r="77" spans="1:32">
      <c r="A77" s="100" t="s">
        <v>0</v>
      </c>
      <c r="F77" s="115" t="s">
        <v>93</v>
      </c>
      <c r="G77" s="96">
        <f>SUM(G72,G76)</f>
        <v>0</v>
      </c>
      <c r="H77" s="96">
        <f t="shared" ref="H77:AE77" si="17">SUM(H72,H76)</f>
        <v>0</v>
      </c>
      <c r="I77" s="96">
        <f t="shared" si="17"/>
        <v>0</v>
      </c>
      <c r="J77" s="96">
        <f t="shared" si="17"/>
        <v>0</v>
      </c>
      <c r="K77" s="96">
        <f t="shared" si="17"/>
        <v>0</v>
      </c>
      <c r="L77" s="96">
        <f t="shared" si="17"/>
        <v>0</v>
      </c>
      <c r="M77" s="96">
        <f t="shared" si="17"/>
        <v>0</v>
      </c>
      <c r="N77" s="96">
        <f t="shared" si="17"/>
        <v>0</v>
      </c>
      <c r="O77" s="96">
        <f t="shared" si="17"/>
        <v>0</v>
      </c>
      <c r="P77" s="96">
        <f t="shared" si="17"/>
        <v>0</v>
      </c>
      <c r="Q77" s="96">
        <f t="shared" si="17"/>
        <v>0</v>
      </c>
      <c r="R77" s="96">
        <f t="shared" si="17"/>
        <v>20</v>
      </c>
      <c r="S77" s="96">
        <f t="shared" si="17"/>
        <v>0</v>
      </c>
      <c r="T77" s="96">
        <f t="shared" si="17"/>
        <v>0</v>
      </c>
      <c r="U77" s="96">
        <f t="shared" si="17"/>
        <v>0</v>
      </c>
      <c r="V77" s="96">
        <f t="shared" si="17"/>
        <v>0</v>
      </c>
      <c r="W77" s="96">
        <f t="shared" si="17"/>
        <v>0</v>
      </c>
      <c r="X77" s="96">
        <f t="shared" si="17"/>
        <v>0</v>
      </c>
      <c r="Y77" s="96">
        <f t="shared" si="17"/>
        <v>0</v>
      </c>
      <c r="Z77" s="96">
        <f t="shared" si="17"/>
        <v>0</v>
      </c>
      <c r="AA77" s="96">
        <f t="shared" si="17"/>
        <v>0</v>
      </c>
      <c r="AB77" s="96">
        <f t="shared" si="17"/>
        <v>0</v>
      </c>
      <c r="AC77" s="96">
        <f t="shared" si="17"/>
        <v>0</v>
      </c>
      <c r="AD77" s="96">
        <f t="shared" si="17"/>
        <v>0</v>
      </c>
      <c r="AE77" s="96">
        <f t="shared" si="17"/>
        <v>0</v>
      </c>
      <c r="AF77" s="54"/>
    </row>
    <row r="78" spans="1:32">
      <c r="A78" s="100"/>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54"/>
    </row>
    <row r="79" spans="1:32" ht="15.75">
      <c r="A79" s="169" t="s">
        <v>154</v>
      </c>
      <c r="B79" s="91"/>
      <c r="C79" s="91"/>
      <c r="D79" s="91"/>
      <c r="E79" s="91"/>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row>
    <row r="80" spans="1:32" s="11" customFormat="1">
      <c r="A80" s="183"/>
      <c r="G80" s="154"/>
      <c r="H80" s="154"/>
      <c r="I80" s="154"/>
      <c r="J80" s="154"/>
      <c r="K80" s="154"/>
      <c r="L80" s="154"/>
      <c r="M80" s="154"/>
      <c r="N80" s="154"/>
      <c r="O80" s="154"/>
      <c r="P80" s="154"/>
      <c r="Q80" s="154"/>
      <c r="R80" s="154"/>
      <c r="S80" s="154"/>
      <c r="T80" s="154"/>
      <c r="U80" s="154"/>
      <c r="V80" s="154"/>
      <c r="W80" s="154"/>
      <c r="X80" s="154"/>
      <c r="Y80" s="154"/>
      <c r="Z80" s="154"/>
      <c r="AA80" s="154"/>
      <c r="AB80" s="154"/>
      <c r="AC80" s="154"/>
      <c r="AD80" s="154"/>
      <c r="AE80" s="154"/>
      <c r="AF80" s="154"/>
    </row>
    <row r="81" spans="1:32">
      <c r="A81" s="29" t="s">
        <v>77</v>
      </c>
      <c r="B81" s="4" t="s">
        <v>78</v>
      </c>
      <c r="C81" s="301" t="s">
        <v>211</v>
      </c>
      <c r="D81" s="301"/>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row>
    <row r="82" spans="1:32">
      <c r="A82" s="29"/>
      <c r="B82" s="4"/>
      <c r="C82" s="271" t="s">
        <v>207</v>
      </c>
      <c r="D82" s="271" t="s">
        <v>210</v>
      </c>
      <c r="E82" s="271" t="s">
        <v>208</v>
      </c>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row>
    <row r="83" spans="1:32">
      <c r="A83" s="97" t="str">
        <f>'Project Information'!A35</f>
        <v>Kay County Bridge Raises</v>
      </c>
      <c r="B83" s="89"/>
      <c r="C83" s="38" t="s">
        <v>209</v>
      </c>
      <c r="D83" s="38" t="s">
        <v>209</v>
      </c>
      <c r="E83" s="38" t="s">
        <v>209</v>
      </c>
      <c r="G83" s="26"/>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row>
    <row r="84" spans="1:32">
      <c r="A84" s="98">
        <f>'Project Information'!A36</f>
        <v>14155</v>
      </c>
      <c r="B84" s="28" t="str">
        <f>'Project Information'!B36</f>
        <v>Indian Road over I-35</v>
      </c>
      <c r="C84" s="141">
        <v>8.6</v>
      </c>
      <c r="D84" s="141">
        <v>13.2</v>
      </c>
      <c r="E84" s="9">
        <f>D84-C84</f>
        <v>4.5999999999999996</v>
      </c>
      <c r="F84" s="83" t="s">
        <v>209</v>
      </c>
      <c r="G84" s="93">
        <f>IF(G64&gt;0,$E84,0)</f>
        <v>0</v>
      </c>
      <c r="H84" s="93">
        <f t="shared" ref="H84:AE91" si="18">IF(H64&gt;0,$E84,0)</f>
        <v>0</v>
      </c>
      <c r="I84" s="93">
        <f t="shared" si="18"/>
        <v>0</v>
      </c>
      <c r="J84" s="93">
        <f t="shared" si="18"/>
        <v>0</v>
      </c>
      <c r="K84" s="93">
        <f t="shared" si="18"/>
        <v>0</v>
      </c>
      <c r="L84" s="93">
        <f t="shared" si="18"/>
        <v>0</v>
      </c>
      <c r="M84" s="93">
        <f t="shared" si="18"/>
        <v>0</v>
      </c>
      <c r="N84" s="93">
        <f t="shared" si="18"/>
        <v>0</v>
      </c>
      <c r="O84" s="93">
        <f t="shared" si="18"/>
        <v>0</v>
      </c>
      <c r="P84" s="93">
        <f t="shared" si="18"/>
        <v>0</v>
      </c>
      <c r="Q84" s="93">
        <f t="shared" si="18"/>
        <v>0</v>
      </c>
      <c r="R84" s="93">
        <f t="shared" si="18"/>
        <v>4.5999999999999996</v>
      </c>
      <c r="S84" s="93">
        <f t="shared" si="18"/>
        <v>0</v>
      </c>
      <c r="T84" s="93">
        <f t="shared" si="18"/>
        <v>0</v>
      </c>
      <c r="U84" s="93">
        <f t="shared" si="18"/>
        <v>0</v>
      </c>
      <c r="V84" s="93">
        <f t="shared" si="18"/>
        <v>0</v>
      </c>
      <c r="W84" s="93">
        <f t="shared" si="18"/>
        <v>0</v>
      </c>
      <c r="X84" s="93">
        <f t="shared" si="18"/>
        <v>0</v>
      </c>
      <c r="Y84" s="93">
        <f t="shared" si="18"/>
        <v>0</v>
      </c>
      <c r="Z84" s="93">
        <f t="shared" si="18"/>
        <v>0</v>
      </c>
      <c r="AA84" s="93">
        <f t="shared" si="18"/>
        <v>0</v>
      </c>
      <c r="AB84" s="93">
        <f t="shared" si="18"/>
        <v>0</v>
      </c>
      <c r="AC84" s="93">
        <f t="shared" si="18"/>
        <v>0</v>
      </c>
      <c r="AD84" s="93">
        <f t="shared" si="18"/>
        <v>0</v>
      </c>
      <c r="AE84" s="93">
        <f t="shared" si="18"/>
        <v>0</v>
      </c>
      <c r="AF84" s="93"/>
    </row>
    <row r="85" spans="1:32">
      <c r="A85" s="98">
        <f>'Project Information'!A37</f>
        <v>14429</v>
      </c>
      <c r="B85" s="28" t="str">
        <f>'Project Information'!B37</f>
        <v>North Avenue over I-35</v>
      </c>
      <c r="C85" s="141">
        <v>11.6</v>
      </c>
      <c r="D85" s="141">
        <v>18.5</v>
      </c>
      <c r="E85" s="9">
        <f t="shared" ref="E85:E91" si="19">D85-C85</f>
        <v>6.9</v>
      </c>
      <c r="F85" s="83" t="s">
        <v>209</v>
      </c>
      <c r="G85" s="93">
        <f t="shared" ref="G85:V91" si="20">IF(G65&gt;0,$E85,0)</f>
        <v>0</v>
      </c>
      <c r="H85" s="93">
        <f t="shared" si="20"/>
        <v>0</v>
      </c>
      <c r="I85" s="93">
        <f t="shared" si="20"/>
        <v>0</v>
      </c>
      <c r="J85" s="93">
        <f t="shared" si="20"/>
        <v>0</v>
      </c>
      <c r="K85" s="93">
        <f t="shared" si="20"/>
        <v>0</v>
      </c>
      <c r="L85" s="93">
        <f t="shared" si="20"/>
        <v>0</v>
      </c>
      <c r="M85" s="93">
        <f t="shared" si="20"/>
        <v>0</v>
      </c>
      <c r="N85" s="93">
        <f t="shared" si="20"/>
        <v>0</v>
      </c>
      <c r="O85" s="93">
        <f t="shared" si="20"/>
        <v>0</v>
      </c>
      <c r="P85" s="93">
        <f t="shared" si="20"/>
        <v>0</v>
      </c>
      <c r="Q85" s="93">
        <f t="shared" si="20"/>
        <v>0</v>
      </c>
      <c r="R85" s="93">
        <f t="shared" si="20"/>
        <v>6.9</v>
      </c>
      <c r="S85" s="93">
        <f t="shared" si="20"/>
        <v>0</v>
      </c>
      <c r="T85" s="93">
        <f t="shared" si="20"/>
        <v>0</v>
      </c>
      <c r="U85" s="93">
        <f t="shared" si="20"/>
        <v>0</v>
      </c>
      <c r="V85" s="93">
        <f t="shared" si="20"/>
        <v>0</v>
      </c>
      <c r="W85" s="93">
        <f t="shared" si="18"/>
        <v>0</v>
      </c>
      <c r="X85" s="93">
        <f t="shared" si="18"/>
        <v>0</v>
      </c>
      <c r="Y85" s="93">
        <f t="shared" si="18"/>
        <v>0</v>
      </c>
      <c r="Z85" s="93">
        <f t="shared" si="18"/>
        <v>0</v>
      </c>
      <c r="AA85" s="93">
        <f t="shared" si="18"/>
        <v>0</v>
      </c>
      <c r="AB85" s="93">
        <f t="shared" si="18"/>
        <v>0</v>
      </c>
      <c r="AC85" s="93">
        <f t="shared" si="18"/>
        <v>0</v>
      </c>
      <c r="AD85" s="93">
        <f t="shared" si="18"/>
        <v>0</v>
      </c>
      <c r="AE85" s="93">
        <f t="shared" si="18"/>
        <v>0</v>
      </c>
      <c r="AF85" s="54"/>
    </row>
    <row r="86" spans="1:32">
      <c r="A86" s="98">
        <f>'Project Information'!A38</f>
        <v>14435</v>
      </c>
      <c r="B86" s="28" t="str">
        <f>'Project Information'!B38</f>
        <v>Highland Avenue over I-35</v>
      </c>
      <c r="C86" s="141">
        <v>8.6</v>
      </c>
      <c r="D86" s="141">
        <v>16.100000000000001</v>
      </c>
      <c r="E86" s="9">
        <f t="shared" si="19"/>
        <v>7.5000000000000018</v>
      </c>
      <c r="F86" s="83" t="s">
        <v>209</v>
      </c>
      <c r="G86" s="93">
        <f t="shared" si="20"/>
        <v>0</v>
      </c>
      <c r="H86" s="93">
        <f t="shared" si="18"/>
        <v>0</v>
      </c>
      <c r="I86" s="93">
        <f t="shared" si="18"/>
        <v>0</v>
      </c>
      <c r="J86" s="93">
        <f t="shared" si="18"/>
        <v>0</v>
      </c>
      <c r="K86" s="93">
        <f t="shared" si="18"/>
        <v>0</v>
      </c>
      <c r="L86" s="93">
        <f t="shared" si="18"/>
        <v>0</v>
      </c>
      <c r="M86" s="93">
        <f t="shared" si="18"/>
        <v>0</v>
      </c>
      <c r="N86" s="93">
        <f t="shared" si="18"/>
        <v>0</v>
      </c>
      <c r="O86" s="93">
        <f t="shared" si="18"/>
        <v>0</v>
      </c>
      <c r="P86" s="93">
        <f t="shared" si="18"/>
        <v>0</v>
      </c>
      <c r="Q86" s="93">
        <f t="shared" si="18"/>
        <v>0</v>
      </c>
      <c r="R86" s="93">
        <f t="shared" si="18"/>
        <v>7.5000000000000018</v>
      </c>
      <c r="S86" s="93">
        <f t="shared" si="18"/>
        <v>0</v>
      </c>
      <c r="T86" s="93">
        <f t="shared" si="18"/>
        <v>0</v>
      </c>
      <c r="U86" s="93">
        <f t="shared" si="18"/>
        <v>0</v>
      </c>
      <c r="V86" s="93">
        <f t="shared" si="18"/>
        <v>0</v>
      </c>
      <c r="W86" s="93">
        <f t="shared" si="18"/>
        <v>0</v>
      </c>
      <c r="X86" s="93">
        <f t="shared" si="18"/>
        <v>0</v>
      </c>
      <c r="Y86" s="93">
        <f t="shared" si="18"/>
        <v>0</v>
      </c>
      <c r="Z86" s="93">
        <f t="shared" si="18"/>
        <v>0</v>
      </c>
      <c r="AA86" s="93">
        <f t="shared" si="18"/>
        <v>0</v>
      </c>
      <c r="AB86" s="93">
        <f t="shared" si="18"/>
        <v>0</v>
      </c>
      <c r="AC86" s="93">
        <f t="shared" si="18"/>
        <v>0</v>
      </c>
      <c r="AD86" s="93">
        <f t="shared" si="18"/>
        <v>0</v>
      </c>
      <c r="AE86" s="93">
        <f t="shared" si="18"/>
        <v>0</v>
      </c>
      <c r="AF86" s="54"/>
    </row>
    <row r="87" spans="1:32">
      <c r="A87" s="98">
        <f>'Project Information'!A39</f>
        <v>14437</v>
      </c>
      <c r="B87" s="28" t="str">
        <f>'Project Information'!B39</f>
        <v>Hartford Avenue over I-35</v>
      </c>
      <c r="C87" s="141">
        <v>8.6</v>
      </c>
      <c r="D87" s="141">
        <v>16.100000000000001</v>
      </c>
      <c r="E87" s="9">
        <f t="shared" si="19"/>
        <v>7.5000000000000018</v>
      </c>
      <c r="F87" s="83" t="s">
        <v>209</v>
      </c>
      <c r="G87" s="93">
        <f t="shared" si="20"/>
        <v>0</v>
      </c>
      <c r="H87" s="93">
        <f t="shared" si="18"/>
        <v>0</v>
      </c>
      <c r="I87" s="93">
        <f t="shared" si="18"/>
        <v>0</v>
      </c>
      <c r="J87" s="93">
        <f t="shared" si="18"/>
        <v>0</v>
      </c>
      <c r="K87" s="93">
        <f t="shared" si="18"/>
        <v>0</v>
      </c>
      <c r="L87" s="93">
        <f t="shared" si="18"/>
        <v>0</v>
      </c>
      <c r="M87" s="93">
        <f t="shared" si="18"/>
        <v>0</v>
      </c>
      <c r="N87" s="93">
        <f t="shared" si="18"/>
        <v>0</v>
      </c>
      <c r="O87" s="93">
        <f t="shared" si="18"/>
        <v>0</v>
      </c>
      <c r="P87" s="93">
        <f t="shared" si="18"/>
        <v>0</v>
      </c>
      <c r="Q87" s="93">
        <f t="shared" si="18"/>
        <v>0</v>
      </c>
      <c r="R87" s="93">
        <f t="shared" si="18"/>
        <v>7.5000000000000018</v>
      </c>
      <c r="S87" s="93">
        <f t="shared" si="18"/>
        <v>0</v>
      </c>
      <c r="T87" s="93">
        <f t="shared" si="18"/>
        <v>0</v>
      </c>
      <c r="U87" s="93">
        <f t="shared" si="18"/>
        <v>0</v>
      </c>
      <c r="V87" s="93">
        <f t="shared" si="18"/>
        <v>0</v>
      </c>
      <c r="W87" s="93">
        <f t="shared" si="18"/>
        <v>0</v>
      </c>
      <c r="X87" s="93">
        <f t="shared" si="18"/>
        <v>0</v>
      </c>
      <c r="Y87" s="93">
        <f t="shared" si="18"/>
        <v>0</v>
      </c>
      <c r="Z87" s="93">
        <f t="shared" si="18"/>
        <v>0</v>
      </c>
      <c r="AA87" s="93">
        <f t="shared" si="18"/>
        <v>0</v>
      </c>
      <c r="AB87" s="93">
        <f t="shared" si="18"/>
        <v>0</v>
      </c>
      <c r="AC87" s="93">
        <f t="shared" si="18"/>
        <v>0</v>
      </c>
      <c r="AD87" s="93">
        <f t="shared" si="18"/>
        <v>0</v>
      </c>
      <c r="AE87" s="93">
        <f t="shared" si="18"/>
        <v>0</v>
      </c>
      <c r="AF87" s="54"/>
    </row>
    <row r="88" spans="1:32">
      <c r="A88" s="98">
        <f>'Project Information'!A40</f>
        <v>15145</v>
      </c>
      <c r="B88" s="28" t="str">
        <f>'Project Information'!B40</f>
        <v>Coleman Road over I-35</v>
      </c>
      <c r="C88" s="141">
        <v>8.6</v>
      </c>
      <c r="D88" s="141">
        <v>16.100000000000001</v>
      </c>
      <c r="E88" s="9">
        <f t="shared" si="19"/>
        <v>7.5000000000000018</v>
      </c>
      <c r="F88" s="83" t="s">
        <v>209</v>
      </c>
      <c r="G88" s="93">
        <f t="shared" si="20"/>
        <v>0</v>
      </c>
      <c r="H88" s="93">
        <f t="shared" si="18"/>
        <v>0</v>
      </c>
      <c r="I88" s="93">
        <f t="shared" si="18"/>
        <v>0</v>
      </c>
      <c r="J88" s="93">
        <f t="shared" si="18"/>
        <v>0</v>
      </c>
      <c r="K88" s="93">
        <f t="shared" si="18"/>
        <v>0</v>
      </c>
      <c r="L88" s="93">
        <f t="shared" si="18"/>
        <v>0</v>
      </c>
      <c r="M88" s="93">
        <f t="shared" si="18"/>
        <v>0</v>
      </c>
      <c r="N88" s="93">
        <f t="shared" si="18"/>
        <v>0</v>
      </c>
      <c r="O88" s="93">
        <f t="shared" si="18"/>
        <v>0</v>
      </c>
      <c r="P88" s="93">
        <f t="shared" si="18"/>
        <v>0</v>
      </c>
      <c r="Q88" s="93">
        <f t="shared" si="18"/>
        <v>0</v>
      </c>
      <c r="R88" s="93">
        <f t="shared" si="18"/>
        <v>7.5000000000000018</v>
      </c>
      <c r="S88" s="93">
        <f t="shared" si="18"/>
        <v>0</v>
      </c>
      <c r="T88" s="93">
        <f t="shared" si="18"/>
        <v>0</v>
      </c>
      <c r="U88" s="93">
        <f t="shared" si="18"/>
        <v>0</v>
      </c>
      <c r="V88" s="93">
        <f t="shared" si="18"/>
        <v>0</v>
      </c>
      <c r="W88" s="93">
        <f t="shared" si="18"/>
        <v>0</v>
      </c>
      <c r="X88" s="93">
        <f t="shared" si="18"/>
        <v>0</v>
      </c>
      <c r="Y88" s="93">
        <f t="shared" si="18"/>
        <v>0</v>
      </c>
      <c r="Z88" s="93">
        <f t="shared" si="18"/>
        <v>0</v>
      </c>
      <c r="AA88" s="93">
        <f t="shared" si="18"/>
        <v>0</v>
      </c>
      <c r="AB88" s="93">
        <f t="shared" si="18"/>
        <v>0</v>
      </c>
      <c r="AC88" s="93">
        <f t="shared" si="18"/>
        <v>0</v>
      </c>
      <c r="AD88" s="93">
        <f t="shared" si="18"/>
        <v>0</v>
      </c>
      <c r="AE88" s="93">
        <f t="shared" si="18"/>
        <v>0</v>
      </c>
      <c r="AF88" s="54"/>
    </row>
    <row r="89" spans="1:32">
      <c r="A89" s="98">
        <f>'Project Information'!A41</f>
        <v>15146</v>
      </c>
      <c r="B89" s="28" t="str">
        <f>'Project Information'!B41</f>
        <v>Chrysler Avenue over I-35</v>
      </c>
      <c r="C89" s="141">
        <v>8.6</v>
      </c>
      <c r="D89" s="141">
        <v>16.100000000000001</v>
      </c>
      <c r="E89" s="9">
        <f t="shared" si="19"/>
        <v>7.5000000000000018</v>
      </c>
      <c r="F89" s="83" t="s">
        <v>209</v>
      </c>
      <c r="G89" s="93">
        <f t="shared" si="20"/>
        <v>0</v>
      </c>
      <c r="H89" s="93">
        <f t="shared" si="18"/>
        <v>0</v>
      </c>
      <c r="I89" s="93">
        <f t="shared" si="18"/>
        <v>0</v>
      </c>
      <c r="J89" s="93">
        <f t="shared" si="18"/>
        <v>0</v>
      </c>
      <c r="K89" s="93">
        <f t="shared" si="18"/>
        <v>0</v>
      </c>
      <c r="L89" s="93">
        <f t="shared" si="18"/>
        <v>0</v>
      </c>
      <c r="M89" s="93">
        <f t="shared" si="18"/>
        <v>0</v>
      </c>
      <c r="N89" s="93">
        <f t="shared" si="18"/>
        <v>0</v>
      </c>
      <c r="O89" s="93">
        <f t="shared" si="18"/>
        <v>0</v>
      </c>
      <c r="P89" s="93">
        <f t="shared" si="18"/>
        <v>0</v>
      </c>
      <c r="Q89" s="93">
        <f t="shared" si="18"/>
        <v>0</v>
      </c>
      <c r="R89" s="93">
        <f t="shared" si="18"/>
        <v>7.5000000000000018</v>
      </c>
      <c r="S89" s="93">
        <f t="shared" si="18"/>
        <v>0</v>
      </c>
      <c r="T89" s="93">
        <f t="shared" si="18"/>
        <v>0</v>
      </c>
      <c r="U89" s="93">
        <f t="shared" si="18"/>
        <v>0</v>
      </c>
      <c r="V89" s="93">
        <f t="shared" si="18"/>
        <v>0</v>
      </c>
      <c r="W89" s="93">
        <f t="shared" si="18"/>
        <v>0</v>
      </c>
      <c r="X89" s="93">
        <f t="shared" si="18"/>
        <v>0</v>
      </c>
      <c r="Y89" s="93">
        <f t="shared" si="18"/>
        <v>0</v>
      </c>
      <c r="Z89" s="93">
        <f t="shared" si="18"/>
        <v>0</v>
      </c>
      <c r="AA89" s="93">
        <f t="shared" si="18"/>
        <v>0</v>
      </c>
      <c r="AB89" s="93">
        <f t="shared" si="18"/>
        <v>0</v>
      </c>
      <c r="AC89" s="93">
        <f t="shared" si="18"/>
        <v>0</v>
      </c>
      <c r="AD89" s="93">
        <f t="shared" si="18"/>
        <v>0</v>
      </c>
      <c r="AE89" s="93">
        <f t="shared" si="18"/>
        <v>0</v>
      </c>
      <c r="AF89" s="54"/>
    </row>
    <row r="90" spans="1:32">
      <c r="A90" s="98">
        <f>'Project Information'!A42</f>
        <v>15147</v>
      </c>
      <c r="B90" s="28" t="str">
        <f>'Project Information'!B42</f>
        <v>Ferguson Avenue over I-35</v>
      </c>
      <c r="C90" s="141">
        <v>8.6</v>
      </c>
      <c r="D90" s="141">
        <v>16.100000000000001</v>
      </c>
      <c r="E90" s="9">
        <f t="shared" si="19"/>
        <v>7.5000000000000018</v>
      </c>
      <c r="F90" s="83" t="s">
        <v>209</v>
      </c>
      <c r="G90" s="93">
        <f t="shared" si="20"/>
        <v>0</v>
      </c>
      <c r="H90" s="93">
        <f t="shared" si="18"/>
        <v>0</v>
      </c>
      <c r="I90" s="93">
        <f t="shared" si="18"/>
        <v>0</v>
      </c>
      <c r="J90" s="93">
        <f t="shared" si="18"/>
        <v>0</v>
      </c>
      <c r="K90" s="93">
        <f t="shared" si="18"/>
        <v>0</v>
      </c>
      <c r="L90" s="93">
        <f t="shared" si="18"/>
        <v>0</v>
      </c>
      <c r="M90" s="93">
        <f t="shared" si="18"/>
        <v>0</v>
      </c>
      <c r="N90" s="93">
        <f t="shared" si="18"/>
        <v>0</v>
      </c>
      <c r="O90" s="93">
        <f t="shared" si="18"/>
        <v>0</v>
      </c>
      <c r="P90" s="93">
        <f t="shared" si="18"/>
        <v>0</v>
      </c>
      <c r="Q90" s="93">
        <f t="shared" si="18"/>
        <v>0</v>
      </c>
      <c r="R90" s="93">
        <f t="shared" si="18"/>
        <v>7.5000000000000018</v>
      </c>
      <c r="S90" s="93">
        <f t="shared" si="18"/>
        <v>0</v>
      </c>
      <c r="T90" s="93">
        <f t="shared" si="18"/>
        <v>0</v>
      </c>
      <c r="U90" s="93">
        <f t="shared" si="18"/>
        <v>0</v>
      </c>
      <c r="V90" s="93">
        <f t="shared" si="18"/>
        <v>0</v>
      </c>
      <c r="W90" s="93">
        <f t="shared" si="18"/>
        <v>0</v>
      </c>
      <c r="X90" s="93">
        <f t="shared" si="18"/>
        <v>0</v>
      </c>
      <c r="Y90" s="93">
        <f t="shared" si="18"/>
        <v>0</v>
      </c>
      <c r="Z90" s="93">
        <f t="shared" si="18"/>
        <v>0</v>
      </c>
      <c r="AA90" s="93">
        <f t="shared" si="18"/>
        <v>0</v>
      </c>
      <c r="AB90" s="93">
        <f t="shared" si="18"/>
        <v>0</v>
      </c>
      <c r="AC90" s="93">
        <f t="shared" si="18"/>
        <v>0</v>
      </c>
      <c r="AD90" s="93">
        <f t="shared" si="18"/>
        <v>0</v>
      </c>
      <c r="AE90" s="93">
        <f t="shared" si="18"/>
        <v>0</v>
      </c>
      <c r="AF90" s="54"/>
    </row>
    <row r="91" spans="1:32">
      <c r="A91" s="98">
        <f>'Project Information'!A43</f>
        <v>15149</v>
      </c>
      <c r="B91" s="28" t="str">
        <f>'Project Information'!B43</f>
        <v>Adobe Road over I-35</v>
      </c>
      <c r="C91" s="141">
        <v>9.6</v>
      </c>
      <c r="D91" s="141">
        <v>14.3</v>
      </c>
      <c r="E91" s="9">
        <f t="shared" si="19"/>
        <v>4.7000000000000011</v>
      </c>
      <c r="F91" s="83" t="s">
        <v>209</v>
      </c>
      <c r="G91" s="93">
        <f t="shared" si="20"/>
        <v>0</v>
      </c>
      <c r="H91" s="93">
        <f t="shared" si="18"/>
        <v>0</v>
      </c>
      <c r="I91" s="93">
        <f t="shared" si="18"/>
        <v>0</v>
      </c>
      <c r="J91" s="93">
        <f t="shared" si="18"/>
        <v>0</v>
      </c>
      <c r="K91" s="93">
        <f t="shared" si="18"/>
        <v>0</v>
      </c>
      <c r="L91" s="93">
        <f t="shared" si="18"/>
        <v>0</v>
      </c>
      <c r="M91" s="93">
        <f t="shared" si="18"/>
        <v>0</v>
      </c>
      <c r="N91" s="93">
        <f t="shared" si="18"/>
        <v>0</v>
      </c>
      <c r="O91" s="93">
        <f t="shared" si="18"/>
        <v>0</v>
      </c>
      <c r="P91" s="93">
        <f t="shared" si="18"/>
        <v>0</v>
      </c>
      <c r="Q91" s="93">
        <f t="shared" si="18"/>
        <v>0</v>
      </c>
      <c r="R91" s="93">
        <f t="shared" si="18"/>
        <v>4.7000000000000011</v>
      </c>
      <c r="S91" s="93">
        <f t="shared" si="18"/>
        <v>0</v>
      </c>
      <c r="T91" s="93">
        <f t="shared" si="18"/>
        <v>0</v>
      </c>
      <c r="U91" s="93">
        <f t="shared" si="18"/>
        <v>0</v>
      </c>
      <c r="V91" s="93">
        <f t="shared" si="18"/>
        <v>0</v>
      </c>
      <c r="W91" s="93">
        <f t="shared" si="18"/>
        <v>0</v>
      </c>
      <c r="X91" s="93">
        <f t="shared" si="18"/>
        <v>0</v>
      </c>
      <c r="Y91" s="93">
        <f t="shared" si="18"/>
        <v>0</v>
      </c>
      <c r="Z91" s="93">
        <f t="shared" si="18"/>
        <v>0</v>
      </c>
      <c r="AA91" s="93">
        <f t="shared" si="18"/>
        <v>0</v>
      </c>
      <c r="AB91" s="93">
        <f t="shared" si="18"/>
        <v>0</v>
      </c>
      <c r="AC91" s="93">
        <f t="shared" si="18"/>
        <v>0</v>
      </c>
      <c r="AD91" s="93">
        <f t="shared" si="18"/>
        <v>0</v>
      </c>
      <c r="AE91" s="93">
        <f t="shared" si="18"/>
        <v>0</v>
      </c>
      <c r="AF91" s="54"/>
    </row>
    <row r="92" spans="1:32">
      <c r="A92" s="99" t="s">
        <v>185</v>
      </c>
      <c r="B92" s="28"/>
      <c r="C92" s="142"/>
      <c r="D92" s="142"/>
      <c r="F92" s="83" t="s">
        <v>209</v>
      </c>
      <c r="G92" s="95">
        <f>SUM(G84:G91)</f>
        <v>0</v>
      </c>
      <c r="H92" s="95">
        <f t="shared" ref="H92:AE92" si="21">SUM(H84:H91)</f>
        <v>0</v>
      </c>
      <c r="I92" s="95">
        <f t="shared" si="21"/>
        <v>0</v>
      </c>
      <c r="J92" s="95">
        <f t="shared" si="21"/>
        <v>0</v>
      </c>
      <c r="K92" s="95">
        <f t="shared" si="21"/>
        <v>0</v>
      </c>
      <c r="L92" s="95">
        <f t="shared" si="21"/>
        <v>0</v>
      </c>
      <c r="M92" s="95">
        <f t="shared" si="21"/>
        <v>0</v>
      </c>
      <c r="N92" s="95">
        <f t="shared" si="21"/>
        <v>0</v>
      </c>
      <c r="O92" s="95">
        <f t="shared" si="21"/>
        <v>0</v>
      </c>
      <c r="P92" s="95">
        <f t="shared" si="21"/>
        <v>0</v>
      </c>
      <c r="Q92" s="95">
        <f t="shared" si="21"/>
        <v>0</v>
      </c>
      <c r="R92" s="95">
        <f t="shared" si="21"/>
        <v>53.7</v>
      </c>
      <c r="S92" s="95">
        <f t="shared" si="21"/>
        <v>0</v>
      </c>
      <c r="T92" s="95">
        <f t="shared" si="21"/>
        <v>0</v>
      </c>
      <c r="U92" s="95">
        <f t="shared" si="21"/>
        <v>0</v>
      </c>
      <c r="V92" s="95">
        <f t="shared" si="21"/>
        <v>0</v>
      </c>
      <c r="W92" s="95">
        <f t="shared" si="21"/>
        <v>0</v>
      </c>
      <c r="X92" s="95">
        <f t="shared" si="21"/>
        <v>0</v>
      </c>
      <c r="Y92" s="95">
        <f t="shared" si="21"/>
        <v>0</v>
      </c>
      <c r="Z92" s="95">
        <f t="shared" si="21"/>
        <v>0</v>
      </c>
      <c r="AA92" s="95">
        <f t="shared" si="21"/>
        <v>0</v>
      </c>
      <c r="AB92" s="95">
        <f t="shared" si="21"/>
        <v>0</v>
      </c>
      <c r="AC92" s="95">
        <f t="shared" si="21"/>
        <v>0</v>
      </c>
      <c r="AD92" s="95">
        <f t="shared" si="21"/>
        <v>0</v>
      </c>
      <c r="AE92" s="95">
        <f t="shared" si="21"/>
        <v>0</v>
      </c>
      <c r="AF92" s="54"/>
    </row>
    <row r="93" spans="1:32">
      <c r="A93" s="97" t="str">
        <f>A73</f>
        <v>Kay County Bridge Reconstructions</v>
      </c>
      <c r="B93" s="89"/>
      <c r="C93" s="142"/>
      <c r="D93" s="142"/>
      <c r="F93" s="83"/>
      <c r="G93" s="2"/>
      <c r="H93" s="2"/>
      <c r="I93" s="2"/>
      <c r="J93" s="2"/>
      <c r="K93" s="2"/>
      <c r="L93" s="2"/>
      <c r="M93" s="2"/>
      <c r="N93" s="2"/>
      <c r="O93" s="2"/>
      <c r="P93" s="2"/>
      <c r="Q93" s="2"/>
      <c r="R93" s="2"/>
      <c r="S93" s="2"/>
      <c r="T93" s="2"/>
      <c r="U93" s="2"/>
      <c r="V93" s="2"/>
      <c r="W93" s="2"/>
      <c r="X93" s="2"/>
      <c r="Y93" s="2"/>
      <c r="Z93" s="2"/>
      <c r="AA93" s="2"/>
      <c r="AB93" s="2"/>
      <c r="AC93" s="2"/>
      <c r="AD93" s="2"/>
      <c r="AE93" s="2"/>
      <c r="AF93" s="54"/>
    </row>
    <row r="94" spans="1:32">
      <c r="A94" s="98">
        <f>'Project Information'!$A$26</f>
        <v>14408</v>
      </c>
      <c r="B94" s="28" t="str">
        <f>'Project Information'!$B$26</f>
        <v>I-35 SB over US 60</v>
      </c>
      <c r="C94" s="141">
        <v>0.2</v>
      </c>
      <c r="D94" s="141">
        <v>6.5</v>
      </c>
      <c r="E94" s="9">
        <f t="shared" ref="E94:E95" si="22">D94-C94</f>
        <v>6.3</v>
      </c>
      <c r="F94" s="83" t="s">
        <v>209</v>
      </c>
      <c r="G94" s="93">
        <f>IF(G74&gt;0,$E94,0)</f>
        <v>0</v>
      </c>
      <c r="H94" s="93">
        <f t="shared" ref="H94:AE94" si="23">IF(H74&gt;0,$E94,0)</f>
        <v>0</v>
      </c>
      <c r="I94" s="93">
        <f t="shared" si="23"/>
        <v>0</v>
      </c>
      <c r="J94" s="93">
        <f t="shared" si="23"/>
        <v>0</v>
      </c>
      <c r="K94" s="93">
        <f t="shared" si="23"/>
        <v>0</v>
      </c>
      <c r="L94" s="93">
        <f t="shared" si="23"/>
        <v>0</v>
      </c>
      <c r="M94" s="93">
        <f t="shared" si="23"/>
        <v>0</v>
      </c>
      <c r="N94" s="93">
        <f t="shared" si="23"/>
        <v>0</v>
      </c>
      <c r="O94" s="93">
        <f t="shared" si="23"/>
        <v>0</v>
      </c>
      <c r="P94" s="93">
        <f t="shared" si="23"/>
        <v>0</v>
      </c>
      <c r="Q94" s="93">
        <f t="shared" si="23"/>
        <v>0</v>
      </c>
      <c r="R94" s="93">
        <f t="shared" si="23"/>
        <v>0</v>
      </c>
      <c r="S94" s="93">
        <f t="shared" si="23"/>
        <v>0</v>
      </c>
      <c r="T94" s="93">
        <f t="shared" si="23"/>
        <v>0</v>
      </c>
      <c r="U94" s="93">
        <f t="shared" si="23"/>
        <v>0</v>
      </c>
      <c r="V94" s="93">
        <f t="shared" si="23"/>
        <v>0</v>
      </c>
      <c r="W94" s="93">
        <f t="shared" si="23"/>
        <v>0</v>
      </c>
      <c r="X94" s="93">
        <f t="shared" si="23"/>
        <v>0</v>
      </c>
      <c r="Y94" s="93">
        <f t="shared" si="23"/>
        <v>0</v>
      </c>
      <c r="Z94" s="93">
        <f t="shared" si="23"/>
        <v>0</v>
      </c>
      <c r="AA94" s="93">
        <f t="shared" si="23"/>
        <v>0</v>
      </c>
      <c r="AB94" s="93">
        <f t="shared" si="23"/>
        <v>0</v>
      </c>
      <c r="AC94" s="93">
        <f t="shared" si="23"/>
        <v>0</v>
      </c>
      <c r="AD94" s="93">
        <f t="shared" si="23"/>
        <v>0</v>
      </c>
      <c r="AE94" s="93">
        <f t="shared" si="23"/>
        <v>0</v>
      </c>
      <c r="AF94" s="54"/>
    </row>
    <row r="95" spans="1:32">
      <c r="A95" s="98">
        <f>'Project Information'!$A$27</f>
        <v>14409</v>
      </c>
      <c r="B95" s="28" t="str">
        <f>'Project Information'!$B$27</f>
        <v>I-35 NB over US 60</v>
      </c>
      <c r="C95" s="141">
        <v>0.2</v>
      </c>
      <c r="D95" s="141">
        <v>8.4</v>
      </c>
      <c r="E95" s="9">
        <f t="shared" si="22"/>
        <v>8.2000000000000011</v>
      </c>
      <c r="F95" s="83" t="s">
        <v>209</v>
      </c>
      <c r="G95" s="93">
        <f t="shared" ref="G95:AE95" si="24">IF(G75&gt;0,$E95,0)</f>
        <v>0</v>
      </c>
      <c r="H95" s="93">
        <f t="shared" si="24"/>
        <v>0</v>
      </c>
      <c r="I95" s="93">
        <f t="shared" si="24"/>
        <v>0</v>
      </c>
      <c r="J95" s="93">
        <f t="shared" si="24"/>
        <v>0</v>
      </c>
      <c r="K95" s="93">
        <f t="shared" si="24"/>
        <v>0</v>
      </c>
      <c r="L95" s="93">
        <f t="shared" si="24"/>
        <v>0</v>
      </c>
      <c r="M95" s="93">
        <f t="shared" si="24"/>
        <v>0</v>
      </c>
      <c r="N95" s="93">
        <f t="shared" si="24"/>
        <v>0</v>
      </c>
      <c r="O95" s="93">
        <f t="shared" si="24"/>
        <v>0</v>
      </c>
      <c r="P95" s="93">
        <f t="shared" si="24"/>
        <v>0</v>
      </c>
      <c r="Q95" s="93">
        <f t="shared" si="24"/>
        <v>0</v>
      </c>
      <c r="R95" s="93">
        <f t="shared" si="24"/>
        <v>0</v>
      </c>
      <c r="S95" s="93">
        <f t="shared" si="24"/>
        <v>0</v>
      </c>
      <c r="T95" s="93">
        <f t="shared" si="24"/>
        <v>0</v>
      </c>
      <c r="U95" s="93">
        <f t="shared" si="24"/>
        <v>0</v>
      </c>
      <c r="V95" s="93">
        <f t="shared" si="24"/>
        <v>0</v>
      </c>
      <c r="W95" s="93">
        <f t="shared" si="24"/>
        <v>0</v>
      </c>
      <c r="X95" s="93">
        <f t="shared" si="24"/>
        <v>0</v>
      </c>
      <c r="Y95" s="93">
        <f t="shared" si="24"/>
        <v>0</v>
      </c>
      <c r="Z95" s="93">
        <f t="shared" si="24"/>
        <v>0</v>
      </c>
      <c r="AA95" s="93">
        <f t="shared" si="24"/>
        <v>0</v>
      </c>
      <c r="AB95" s="93">
        <f t="shared" si="24"/>
        <v>0</v>
      </c>
      <c r="AC95" s="93">
        <f t="shared" si="24"/>
        <v>0</v>
      </c>
      <c r="AD95" s="93">
        <f t="shared" si="24"/>
        <v>0</v>
      </c>
      <c r="AE95" s="93">
        <f t="shared" si="24"/>
        <v>0</v>
      </c>
      <c r="AF95" s="54"/>
    </row>
    <row r="96" spans="1:32">
      <c r="A96" s="99" t="s">
        <v>185</v>
      </c>
      <c r="B96" s="28"/>
      <c r="C96" s="2"/>
      <c r="D96" s="2"/>
      <c r="F96" s="83" t="s">
        <v>209</v>
      </c>
      <c r="G96" s="95">
        <f>SUM(G94:G95)</f>
        <v>0</v>
      </c>
      <c r="H96" s="95">
        <f t="shared" ref="H96:AE96" si="25">SUM(H94:H95)</f>
        <v>0</v>
      </c>
      <c r="I96" s="95">
        <f t="shared" si="25"/>
        <v>0</v>
      </c>
      <c r="J96" s="95">
        <f t="shared" si="25"/>
        <v>0</v>
      </c>
      <c r="K96" s="95">
        <f t="shared" si="25"/>
        <v>0</v>
      </c>
      <c r="L96" s="95">
        <f t="shared" si="25"/>
        <v>0</v>
      </c>
      <c r="M96" s="95">
        <f t="shared" si="25"/>
        <v>0</v>
      </c>
      <c r="N96" s="95">
        <f t="shared" si="25"/>
        <v>0</v>
      </c>
      <c r="O96" s="95">
        <f t="shared" si="25"/>
        <v>0</v>
      </c>
      <c r="P96" s="95">
        <f t="shared" si="25"/>
        <v>0</v>
      </c>
      <c r="Q96" s="95">
        <f t="shared" si="25"/>
        <v>0</v>
      </c>
      <c r="R96" s="95">
        <f t="shared" si="25"/>
        <v>0</v>
      </c>
      <c r="S96" s="95">
        <f t="shared" si="25"/>
        <v>0</v>
      </c>
      <c r="T96" s="95">
        <f t="shared" si="25"/>
        <v>0</v>
      </c>
      <c r="U96" s="95">
        <f t="shared" si="25"/>
        <v>0</v>
      </c>
      <c r="V96" s="95">
        <f t="shared" si="25"/>
        <v>0</v>
      </c>
      <c r="W96" s="95">
        <f t="shared" si="25"/>
        <v>0</v>
      </c>
      <c r="X96" s="95">
        <f t="shared" si="25"/>
        <v>0</v>
      </c>
      <c r="Y96" s="95">
        <f t="shared" si="25"/>
        <v>0</v>
      </c>
      <c r="Z96" s="95">
        <f t="shared" si="25"/>
        <v>0</v>
      </c>
      <c r="AA96" s="95">
        <f t="shared" si="25"/>
        <v>0</v>
      </c>
      <c r="AB96" s="95">
        <f t="shared" si="25"/>
        <v>0</v>
      </c>
      <c r="AC96" s="95">
        <f t="shared" si="25"/>
        <v>0</v>
      </c>
      <c r="AD96" s="95">
        <f t="shared" si="25"/>
        <v>0</v>
      </c>
      <c r="AE96" s="95">
        <f t="shared" si="25"/>
        <v>0</v>
      </c>
      <c r="AF96" s="54"/>
    </row>
    <row r="97" spans="1:32">
      <c r="A97" s="100" t="s">
        <v>0</v>
      </c>
      <c r="F97" s="83" t="s">
        <v>209</v>
      </c>
      <c r="G97" s="96">
        <f>SUM(G92,G96)</f>
        <v>0</v>
      </c>
      <c r="H97" s="96">
        <f t="shared" ref="H97:AE97" si="26">SUM(H92,H96)</f>
        <v>0</v>
      </c>
      <c r="I97" s="96">
        <f t="shared" si="26"/>
        <v>0</v>
      </c>
      <c r="J97" s="96">
        <f t="shared" si="26"/>
        <v>0</v>
      </c>
      <c r="K97" s="96">
        <f t="shared" si="26"/>
        <v>0</v>
      </c>
      <c r="L97" s="96">
        <f t="shared" si="26"/>
        <v>0</v>
      </c>
      <c r="M97" s="96">
        <f t="shared" si="26"/>
        <v>0</v>
      </c>
      <c r="N97" s="96">
        <f t="shared" si="26"/>
        <v>0</v>
      </c>
      <c r="O97" s="96">
        <f t="shared" si="26"/>
        <v>0</v>
      </c>
      <c r="P97" s="96">
        <f t="shared" si="26"/>
        <v>0</v>
      </c>
      <c r="Q97" s="96">
        <f t="shared" si="26"/>
        <v>0</v>
      </c>
      <c r="R97" s="96">
        <f t="shared" si="26"/>
        <v>53.7</v>
      </c>
      <c r="S97" s="96">
        <f t="shared" si="26"/>
        <v>0</v>
      </c>
      <c r="T97" s="96">
        <f t="shared" si="26"/>
        <v>0</v>
      </c>
      <c r="U97" s="96">
        <f t="shared" si="26"/>
        <v>0</v>
      </c>
      <c r="V97" s="96">
        <f t="shared" si="26"/>
        <v>0</v>
      </c>
      <c r="W97" s="96">
        <f t="shared" si="26"/>
        <v>0</v>
      </c>
      <c r="X97" s="96">
        <f t="shared" si="26"/>
        <v>0</v>
      </c>
      <c r="Y97" s="96">
        <f t="shared" si="26"/>
        <v>0</v>
      </c>
      <c r="Z97" s="96">
        <f t="shared" si="26"/>
        <v>0</v>
      </c>
      <c r="AA97" s="96">
        <f t="shared" si="26"/>
        <v>0</v>
      </c>
      <c r="AB97" s="96">
        <f t="shared" si="26"/>
        <v>0</v>
      </c>
      <c r="AC97" s="96">
        <f t="shared" si="26"/>
        <v>0</v>
      </c>
      <c r="AD97" s="96">
        <f t="shared" si="26"/>
        <v>0</v>
      </c>
      <c r="AE97" s="96">
        <f t="shared" si="26"/>
        <v>0</v>
      </c>
      <c r="AF97" s="54"/>
    </row>
    <row r="98" spans="1:32">
      <c r="G98" s="26"/>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row>
    <row r="99" spans="1:32" ht="15.75">
      <c r="A99" s="178" t="s">
        <v>155</v>
      </c>
      <c r="B99" s="91"/>
      <c r="C99" s="91"/>
      <c r="D99" s="91"/>
      <c r="E99" s="91"/>
      <c r="G99" s="26"/>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row>
    <row r="100" spans="1:32">
      <c r="A100" s="29"/>
      <c r="B100" s="4"/>
      <c r="C100" s="271" t="s">
        <v>0</v>
      </c>
      <c r="D100" s="4"/>
      <c r="G100" s="26"/>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row>
    <row r="101" spans="1:32">
      <c r="A101" s="97" t="str">
        <f>A83</f>
        <v>Kay County Bridge Raises</v>
      </c>
      <c r="B101" s="89"/>
      <c r="C101" s="38" t="s">
        <v>215</v>
      </c>
      <c r="G101" s="26"/>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row>
    <row r="102" spans="1:32">
      <c r="A102" s="98">
        <f>A84</f>
        <v>14155</v>
      </c>
      <c r="B102" s="28" t="str">
        <f>B84</f>
        <v>Indian Road over I-35</v>
      </c>
      <c r="C102" s="224">
        <f t="shared" ref="C102:C109" si="27">ROUND(SUM(G102:AE102),0)</f>
        <v>193840</v>
      </c>
      <c r="D102" s="28"/>
      <c r="E102" s="39"/>
      <c r="F102" s="83" t="s">
        <v>215</v>
      </c>
      <c r="G102" s="259">
        <f>G84*'Project Information'!G55*G64</f>
        <v>0</v>
      </c>
      <c r="H102" s="259">
        <f>H84*'Project Information'!H55*H64</f>
        <v>0</v>
      </c>
      <c r="I102" s="259">
        <f>I84*'Project Information'!I55*I64</f>
        <v>0</v>
      </c>
      <c r="J102" s="259">
        <f>J84*'Project Information'!J55*J64</f>
        <v>0</v>
      </c>
      <c r="K102" s="259">
        <f>K84*'Project Information'!K55*K64</f>
        <v>0</v>
      </c>
      <c r="L102" s="259">
        <f>L84*'Project Information'!L55*L64</f>
        <v>0</v>
      </c>
      <c r="M102" s="259">
        <f>M84*'Project Information'!M55*M64</f>
        <v>0</v>
      </c>
      <c r="N102" s="259">
        <f>N84*'Project Information'!N55*N64</f>
        <v>0</v>
      </c>
      <c r="O102" s="259">
        <f>O84*'Project Information'!O55*O64</f>
        <v>0</v>
      </c>
      <c r="P102" s="259">
        <f>P84*'Project Information'!P55*P64</f>
        <v>0</v>
      </c>
      <c r="Q102" s="259">
        <f>Q84*'Project Information'!Q55*Q64</f>
        <v>0</v>
      </c>
      <c r="R102" s="259">
        <f>R84*'Project Information'!R55*R64</f>
        <v>193839.64475613265</v>
      </c>
      <c r="S102" s="259">
        <f>S84*'Project Information'!S55*S64</f>
        <v>0</v>
      </c>
      <c r="T102" s="259">
        <f>T84*'Project Information'!T55*T64</f>
        <v>0</v>
      </c>
      <c r="U102" s="259">
        <f>U84*'Project Information'!U55*U64</f>
        <v>0</v>
      </c>
      <c r="V102" s="259">
        <f>V84*'Project Information'!V55*V64</f>
        <v>0</v>
      </c>
      <c r="W102" s="259">
        <f>W84*'Project Information'!W55*W64</f>
        <v>0</v>
      </c>
      <c r="X102" s="259">
        <f>X84*'Project Information'!X55*X64</f>
        <v>0</v>
      </c>
      <c r="Y102" s="259">
        <f>Y84*'Project Information'!Y55*Y64</f>
        <v>0</v>
      </c>
      <c r="Z102" s="259">
        <f>Z84*'Project Information'!Z55*Z64</f>
        <v>0</v>
      </c>
      <c r="AA102" s="259">
        <f>AA84*'Project Information'!AA55*AA64</f>
        <v>0</v>
      </c>
      <c r="AB102" s="259">
        <f>AB84*'Project Information'!AB55*AB64</f>
        <v>0</v>
      </c>
      <c r="AC102" s="259">
        <f>AC84*'Project Information'!AC55*AC64</f>
        <v>0</v>
      </c>
      <c r="AD102" s="259">
        <f>AD84*'Project Information'!AD55*AD64</f>
        <v>0</v>
      </c>
      <c r="AE102" s="259">
        <f>AE84*'Project Information'!AE55*AE64</f>
        <v>0</v>
      </c>
      <c r="AF102" s="54"/>
    </row>
    <row r="103" spans="1:32">
      <c r="A103" s="98">
        <f t="shared" ref="A103:B109" si="28">A85</f>
        <v>14429</v>
      </c>
      <c r="B103" s="28" t="str">
        <f t="shared" si="28"/>
        <v>North Avenue over I-35</v>
      </c>
      <c r="C103" s="224">
        <f t="shared" si="27"/>
        <v>349897</v>
      </c>
      <c r="D103" s="28"/>
      <c r="E103" s="39"/>
      <c r="F103" s="83" t="s">
        <v>215</v>
      </c>
      <c r="G103" s="259">
        <f>G85*'Project Information'!G56*G65</f>
        <v>0</v>
      </c>
      <c r="H103" s="259">
        <f>H85*'Project Information'!H56*H65</f>
        <v>0</v>
      </c>
      <c r="I103" s="259">
        <f>I85*'Project Information'!I56*I65</f>
        <v>0</v>
      </c>
      <c r="J103" s="259">
        <f>J85*'Project Information'!J56*J65</f>
        <v>0</v>
      </c>
      <c r="K103" s="259">
        <f>K85*'Project Information'!K56*K65</f>
        <v>0</v>
      </c>
      <c r="L103" s="259">
        <f>L85*'Project Information'!L56*L65</f>
        <v>0</v>
      </c>
      <c r="M103" s="259">
        <f>M85*'Project Information'!M56*M65</f>
        <v>0</v>
      </c>
      <c r="N103" s="259">
        <f>N85*'Project Information'!N56*N65</f>
        <v>0</v>
      </c>
      <c r="O103" s="259">
        <f>O85*'Project Information'!O56*O65</f>
        <v>0</v>
      </c>
      <c r="P103" s="259">
        <f>P85*'Project Information'!P56*P65</f>
        <v>0</v>
      </c>
      <c r="Q103" s="259">
        <f>Q85*'Project Information'!Q56*Q65</f>
        <v>0</v>
      </c>
      <c r="R103" s="259">
        <f>R85*'Project Information'!R56*R65</f>
        <v>349896.98587335815</v>
      </c>
      <c r="S103" s="259">
        <f>S85*'Project Information'!S56*S65</f>
        <v>0</v>
      </c>
      <c r="T103" s="259">
        <f>T85*'Project Information'!T56*T65</f>
        <v>0</v>
      </c>
      <c r="U103" s="259">
        <f>U85*'Project Information'!U56*U65</f>
        <v>0</v>
      </c>
      <c r="V103" s="259">
        <f>V85*'Project Information'!V56*V65</f>
        <v>0</v>
      </c>
      <c r="W103" s="259">
        <f>W85*'Project Information'!W56*W65</f>
        <v>0</v>
      </c>
      <c r="X103" s="259">
        <f>X85*'Project Information'!X56*X65</f>
        <v>0</v>
      </c>
      <c r="Y103" s="259">
        <f>Y85*'Project Information'!Y56*Y65</f>
        <v>0</v>
      </c>
      <c r="Z103" s="259">
        <f>Z85*'Project Information'!Z56*Z65</f>
        <v>0</v>
      </c>
      <c r="AA103" s="259">
        <f>AA85*'Project Information'!AA56*AA65</f>
        <v>0</v>
      </c>
      <c r="AB103" s="259">
        <f>AB85*'Project Information'!AB56*AB65</f>
        <v>0</v>
      </c>
      <c r="AC103" s="259">
        <f>AC85*'Project Information'!AC56*AC65</f>
        <v>0</v>
      </c>
      <c r="AD103" s="259">
        <f>AD85*'Project Information'!AD56*AD65</f>
        <v>0</v>
      </c>
      <c r="AE103" s="259">
        <f>AE85*'Project Information'!AE56*AE65</f>
        <v>0</v>
      </c>
      <c r="AF103" s="54"/>
    </row>
    <row r="104" spans="1:32">
      <c r="A104" s="98">
        <f t="shared" si="28"/>
        <v>14435</v>
      </c>
      <c r="B104" s="28" t="str">
        <f t="shared" si="28"/>
        <v>Highland Avenue over I-35</v>
      </c>
      <c r="C104" s="224">
        <f t="shared" si="27"/>
        <v>353540</v>
      </c>
      <c r="D104" s="28"/>
      <c r="E104" s="39"/>
      <c r="F104" s="83" t="s">
        <v>215</v>
      </c>
      <c r="G104" s="259">
        <f>G86*'Project Information'!G57*G66</f>
        <v>0</v>
      </c>
      <c r="H104" s="259">
        <f>H86*'Project Information'!H57*H66</f>
        <v>0</v>
      </c>
      <c r="I104" s="259">
        <f>I86*'Project Information'!I57*I66</f>
        <v>0</v>
      </c>
      <c r="J104" s="259">
        <f>J86*'Project Information'!J57*J66</f>
        <v>0</v>
      </c>
      <c r="K104" s="259">
        <f>K86*'Project Information'!K57*K66</f>
        <v>0</v>
      </c>
      <c r="L104" s="259">
        <f>L86*'Project Information'!L57*L66</f>
        <v>0</v>
      </c>
      <c r="M104" s="259">
        <f>M86*'Project Information'!M57*M66</f>
        <v>0</v>
      </c>
      <c r="N104" s="259">
        <f>N86*'Project Information'!N57*N66</f>
        <v>0</v>
      </c>
      <c r="O104" s="259">
        <f>O86*'Project Information'!O57*O66</f>
        <v>0</v>
      </c>
      <c r="P104" s="259">
        <f>P86*'Project Information'!P57*P66</f>
        <v>0</v>
      </c>
      <c r="Q104" s="259">
        <f>Q86*'Project Information'!Q57*Q66</f>
        <v>0</v>
      </c>
      <c r="R104" s="259">
        <f>R86*'Project Information'!R57*R66</f>
        <v>353539.51420149481</v>
      </c>
      <c r="S104" s="259">
        <f>S86*'Project Information'!S57*S66</f>
        <v>0</v>
      </c>
      <c r="T104" s="259">
        <f>T86*'Project Information'!T57*T66</f>
        <v>0</v>
      </c>
      <c r="U104" s="259">
        <f>U86*'Project Information'!U57*U66</f>
        <v>0</v>
      </c>
      <c r="V104" s="259">
        <f>V86*'Project Information'!V57*V66</f>
        <v>0</v>
      </c>
      <c r="W104" s="259">
        <f>W86*'Project Information'!W57*W66</f>
        <v>0</v>
      </c>
      <c r="X104" s="259">
        <f>X86*'Project Information'!X57*X66</f>
        <v>0</v>
      </c>
      <c r="Y104" s="259">
        <f>Y86*'Project Information'!Y57*Y66</f>
        <v>0</v>
      </c>
      <c r="Z104" s="259">
        <f>Z86*'Project Information'!Z57*Z66</f>
        <v>0</v>
      </c>
      <c r="AA104" s="259">
        <f>AA86*'Project Information'!AA57*AA66</f>
        <v>0</v>
      </c>
      <c r="AB104" s="259">
        <f>AB86*'Project Information'!AB57*AB66</f>
        <v>0</v>
      </c>
      <c r="AC104" s="259">
        <f>AC86*'Project Information'!AC57*AC66</f>
        <v>0</v>
      </c>
      <c r="AD104" s="259">
        <f>AD86*'Project Information'!AD57*AD66</f>
        <v>0</v>
      </c>
      <c r="AE104" s="259">
        <f>AE86*'Project Information'!AE57*AE66</f>
        <v>0</v>
      </c>
      <c r="AF104" s="54"/>
    </row>
    <row r="105" spans="1:32">
      <c r="A105" s="98">
        <f t="shared" si="28"/>
        <v>14437</v>
      </c>
      <c r="B105" s="28" t="str">
        <f t="shared" si="28"/>
        <v>Hartford Avenue over I-35</v>
      </c>
      <c r="C105" s="224">
        <f t="shared" si="27"/>
        <v>353540</v>
      </c>
      <c r="D105" s="28"/>
      <c r="E105" s="39"/>
      <c r="F105" s="83" t="s">
        <v>215</v>
      </c>
      <c r="G105" s="259">
        <f>G87*'Project Information'!G58*G67</f>
        <v>0</v>
      </c>
      <c r="H105" s="259">
        <f>H87*'Project Information'!H58*H67</f>
        <v>0</v>
      </c>
      <c r="I105" s="259">
        <f>I87*'Project Information'!I58*I67</f>
        <v>0</v>
      </c>
      <c r="J105" s="259">
        <f>J87*'Project Information'!J58*J67</f>
        <v>0</v>
      </c>
      <c r="K105" s="259">
        <f>K87*'Project Information'!K58*K67</f>
        <v>0</v>
      </c>
      <c r="L105" s="259">
        <f>L87*'Project Information'!L58*L67</f>
        <v>0</v>
      </c>
      <c r="M105" s="259">
        <f>M87*'Project Information'!M58*M67</f>
        <v>0</v>
      </c>
      <c r="N105" s="259">
        <f>N87*'Project Information'!N58*N67</f>
        <v>0</v>
      </c>
      <c r="O105" s="259">
        <f>O87*'Project Information'!O58*O67</f>
        <v>0</v>
      </c>
      <c r="P105" s="259">
        <f>P87*'Project Information'!P58*P67</f>
        <v>0</v>
      </c>
      <c r="Q105" s="259">
        <f>Q87*'Project Information'!Q58*Q67</f>
        <v>0</v>
      </c>
      <c r="R105" s="259">
        <f>R87*'Project Information'!R58*R67</f>
        <v>353539.51420149481</v>
      </c>
      <c r="S105" s="259">
        <f>S87*'Project Information'!S58*S67</f>
        <v>0</v>
      </c>
      <c r="T105" s="259">
        <f>T87*'Project Information'!T58*T67</f>
        <v>0</v>
      </c>
      <c r="U105" s="259">
        <f>U87*'Project Information'!U58*U67</f>
        <v>0</v>
      </c>
      <c r="V105" s="259">
        <f>V87*'Project Information'!V58*V67</f>
        <v>0</v>
      </c>
      <c r="W105" s="259">
        <f>W87*'Project Information'!W58*W67</f>
        <v>0</v>
      </c>
      <c r="X105" s="259">
        <f>X87*'Project Information'!X58*X67</f>
        <v>0</v>
      </c>
      <c r="Y105" s="259">
        <f>Y87*'Project Information'!Y58*Y67</f>
        <v>0</v>
      </c>
      <c r="Z105" s="259">
        <f>Z87*'Project Information'!Z58*Z67</f>
        <v>0</v>
      </c>
      <c r="AA105" s="259">
        <f>AA87*'Project Information'!AA58*AA67</f>
        <v>0</v>
      </c>
      <c r="AB105" s="259">
        <f>AB87*'Project Information'!AB58*AB67</f>
        <v>0</v>
      </c>
      <c r="AC105" s="259">
        <f>AC87*'Project Information'!AC58*AC67</f>
        <v>0</v>
      </c>
      <c r="AD105" s="259">
        <f>AD87*'Project Information'!AD58*AD67</f>
        <v>0</v>
      </c>
      <c r="AE105" s="259">
        <f>AE87*'Project Information'!AE58*AE67</f>
        <v>0</v>
      </c>
      <c r="AF105" s="54"/>
    </row>
    <row r="106" spans="1:32">
      <c r="A106" s="98">
        <f t="shared" si="28"/>
        <v>15145</v>
      </c>
      <c r="B106" s="28" t="str">
        <f t="shared" si="28"/>
        <v>Coleman Road over I-35</v>
      </c>
      <c r="C106" s="224">
        <f t="shared" si="27"/>
        <v>348183</v>
      </c>
      <c r="D106" s="28"/>
      <c r="E106" s="39"/>
      <c r="F106" s="83" t="s">
        <v>215</v>
      </c>
      <c r="G106" s="259">
        <f>G88*'Project Information'!G59*G68</f>
        <v>0</v>
      </c>
      <c r="H106" s="259">
        <f>H88*'Project Information'!H59*H68</f>
        <v>0</v>
      </c>
      <c r="I106" s="259">
        <f>I88*'Project Information'!I59*I68</f>
        <v>0</v>
      </c>
      <c r="J106" s="259">
        <f>J88*'Project Information'!J59*J68</f>
        <v>0</v>
      </c>
      <c r="K106" s="259">
        <f>K88*'Project Information'!K59*K68</f>
        <v>0</v>
      </c>
      <c r="L106" s="259">
        <f>L88*'Project Information'!L59*L68</f>
        <v>0</v>
      </c>
      <c r="M106" s="259">
        <f>M88*'Project Information'!M59*M68</f>
        <v>0</v>
      </c>
      <c r="N106" s="259">
        <f>N88*'Project Information'!N59*N68</f>
        <v>0</v>
      </c>
      <c r="O106" s="259">
        <f>O88*'Project Information'!O59*O68</f>
        <v>0</v>
      </c>
      <c r="P106" s="259">
        <f>P88*'Project Information'!P59*P68</f>
        <v>0</v>
      </c>
      <c r="Q106" s="259">
        <f>Q88*'Project Information'!Q59*Q68</f>
        <v>0</v>
      </c>
      <c r="R106" s="259">
        <f>R88*'Project Information'!R59*R68</f>
        <v>348182.85489541158</v>
      </c>
      <c r="S106" s="259">
        <f>S88*'Project Information'!S59*S68</f>
        <v>0</v>
      </c>
      <c r="T106" s="259">
        <f>T88*'Project Information'!T59*T68</f>
        <v>0</v>
      </c>
      <c r="U106" s="259">
        <f>U88*'Project Information'!U59*U68</f>
        <v>0</v>
      </c>
      <c r="V106" s="259">
        <f>V88*'Project Information'!V59*V68</f>
        <v>0</v>
      </c>
      <c r="W106" s="259">
        <f>W88*'Project Information'!W59*W68</f>
        <v>0</v>
      </c>
      <c r="X106" s="259">
        <f>X88*'Project Information'!X59*X68</f>
        <v>0</v>
      </c>
      <c r="Y106" s="259">
        <f>Y88*'Project Information'!Y59*Y68</f>
        <v>0</v>
      </c>
      <c r="Z106" s="259">
        <f>Z88*'Project Information'!Z59*Z68</f>
        <v>0</v>
      </c>
      <c r="AA106" s="259">
        <f>AA88*'Project Information'!AA59*AA68</f>
        <v>0</v>
      </c>
      <c r="AB106" s="259">
        <f>AB88*'Project Information'!AB59*AB68</f>
        <v>0</v>
      </c>
      <c r="AC106" s="259">
        <f>AC88*'Project Information'!AC59*AC68</f>
        <v>0</v>
      </c>
      <c r="AD106" s="259">
        <f>AD88*'Project Information'!AD59*AD68</f>
        <v>0</v>
      </c>
      <c r="AE106" s="259">
        <f>AE88*'Project Information'!AE59*AE68</f>
        <v>0</v>
      </c>
      <c r="AF106" s="54"/>
    </row>
    <row r="107" spans="1:32">
      <c r="A107" s="98">
        <f t="shared" si="28"/>
        <v>15146</v>
      </c>
      <c r="B107" s="28" t="str">
        <f t="shared" si="28"/>
        <v>Chrysler Avenue over I-35</v>
      </c>
      <c r="C107" s="224">
        <f t="shared" si="27"/>
        <v>348183</v>
      </c>
      <c r="D107" s="28"/>
      <c r="E107" s="39"/>
      <c r="F107" s="83" t="s">
        <v>215</v>
      </c>
      <c r="G107" s="259">
        <f>G89*'Project Information'!G60*G69</f>
        <v>0</v>
      </c>
      <c r="H107" s="259">
        <f>H89*'Project Information'!H60*H69</f>
        <v>0</v>
      </c>
      <c r="I107" s="259">
        <f>I89*'Project Information'!I60*I69</f>
        <v>0</v>
      </c>
      <c r="J107" s="259">
        <f>J89*'Project Information'!J60*J69</f>
        <v>0</v>
      </c>
      <c r="K107" s="259">
        <f>K89*'Project Information'!K60*K69</f>
        <v>0</v>
      </c>
      <c r="L107" s="259">
        <f>L89*'Project Information'!L60*L69</f>
        <v>0</v>
      </c>
      <c r="M107" s="259">
        <f>M89*'Project Information'!M60*M69</f>
        <v>0</v>
      </c>
      <c r="N107" s="259">
        <f>N89*'Project Information'!N60*N69</f>
        <v>0</v>
      </c>
      <c r="O107" s="259">
        <f>O89*'Project Information'!O60*O69</f>
        <v>0</v>
      </c>
      <c r="P107" s="259">
        <f>P89*'Project Information'!P60*P69</f>
        <v>0</v>
      </c>
      <c r="Q107" s="259">
        <f>Q89*'Project Information'!Q60*Q69</f>
        <v>0</v>
      </c>
      <c r="R107" s="259">
        <f>R89*'Project Information'!R60*R69</f>
        <v>348182.85489541158</v>
      </c>
      <c r="S107" s="259">
        <f>S89*'Project Information'!S60*S69</f>
        <v>0</v>
      </c>
      <c r="T107" s="259">
        <f>T89*'Project Information'!T60*T69</f>
        <v>0</v>
      </c>
      <c r="U107" s="259">
        <f>U89*'Project Information'!U60*U69</f>
        <v>0</v>
      </c>
      <c r="V107" s="259">
        <f>V89*'Project Information'!V60*V69</f>
        <v>0</v>
      </c>
      <c r="W107" s="259">
        <f>W89*'Project Information'!W60*W69</f>
        <v>0</v>
      </c>
      <c r="X107" s="259">
        <f>X89*'Project Information'!X60*X69</f>
        <v>0</v>
      </c>
      <c r="Y107" s="259">
        <f>Y89*'Project Information'!Y60*Y69</f>
        <v>0</v>
      </c>
      <c r="Z107" s="259">
        <f>Z89*'Project Information'!Z60*Z69</f>
        <v>0</v>
      </c>
      <c r="AA107" s="259">
        <f>AA89*'Project Information'!AA60*AA69</f>
        <v>0</v>
      </c>
      <c r="AB107" s="259">
        <f>AB89*'Project Information'!AB60*AB69</f>
        <v>0</v>
      </c>
      <c r="AC107" s="259">
        <f>AC89*'Project Information'!AC60*AC69</f>
        <v>0</v>
      </c>
      <c r="AD107" s="259">
        <f>AD89*'Project Information'!AD60*AD69</f>
        <v>0</v>
      </c>
      <c r="AE107" s="259">
        <f>AE89*'Project Information'!AE60*AE69</f>
        <v>0</v>
      </c>
      <c r="AF107" s="54"/>
    </row>
    <row r="108" spans="1:32">
      <c r="A108" s="98">
        <f t="shared" si="28"/>
        <v>15147</v>
      </c>
      <c r="B108" s="28" t="str">
        <f t="shared" si="28"/>
        <v>Ferguson Avenue over I-35</v>
      </c>
      <c r="C108" s="224">
        <f t="shared" si="27"/>
        <v>348183</v>
      </c>
      <c r="D108" s="28"/>
      <c r="E108" s="39"/>
      <c r="F108" s="83" t="s">
        <v>215</v>
      </c>
      <c r="G108" s="259">
        <f>G90*'Project Information'!G61*G70</f>
        <v>0</v>
      </c>
      <c r="H108" s="259">
        <f>H90*'Project Information'!H61*H70</f>
        <v>0</v>
      </c>
      <c r="I108" s="259">
        <f>I90*'Project Information'!I61*I70</f>
        <v>0</v>
      </c>
      <c r="J108" s="259">
        <f>J90*'Project Information'!J61*J70</f>
        <v>0</v>
      </c>
      <c r="K108" s="259">
        <f>K90*'Project Information'!K61*K70</f>
        <v>0</v>
      </c>
      <c r="L108" s="259">
        <f>L90*'Project Information'!L61*L70</f>
        <v>0</v>
      </c>
      <c r="M108" s="259">
        <f>M90*'Project Information'!M61*M70</f>
        <v>0</v>
      </c>
      <c r="N108" s="259">
        <f>N90*'Project Information'!N61*N70</f>
        <v>0</v>
      </c>
      <c r="O108" s="259">
        <f>O90*'Project Information'!O61*O70</f>
        <v>0</v>
      </c>
      <c r="P108" s="259">
        <f>P90*'Project Information'!P61*P70</f>
        <v>0</v>
      </c>
      <c r="Q108" s="259">
        <f>Q90*'Project Information'!Q61*Q70</f>
        <v>0</v>
      </c>
      <c r="R108" s="259">
        <f>R90*'Project Information'!R61*R70</f>
        <v>348182.85489541158</v>
      </c>
      <c r="S108" s="259">
        <f>S90*'Project Information'!S61*S70</f>
        <v>0</v>
      </c>
      <c r="T108" s="259">
        <f>T90*'Project Information'!T61*T70</f>
        <v>0</v>
      </c>
      <c r="U108" s="259">
        <f>U90*'Project Information'!U61*U70</f>
        <v>0</v>
      </c>
      <c r="V108" s="259">
        <f>V90*'Project Information'!V61*V70</f>
        <v>0</v>
      </c>
      <c r="W108" s="259">
        <f>W90*'Project Information'!W61*W70</f>
        <v>0</v>
      </c>
      <c r="X108" s="259">
        <f>X90*'Project Information'!X61*X70</f>
        <v>0</v>
      </c>
      <c r="Y108" s="259">
        <f>Y90*'Project Information'!Y61*Y70</f>
        <v>0</v>
      </c>
      <c r="Z108" s="259">
        <f>Z90*'Project Information'!Z61*Z70</f>
        <v>0</v>
      </c>
      <c r="AA108" s="259">
        <f>AA90*'Project Information'!AA61*AA70</f>
        <v>0</v>
      </c>
      <c r="AB108" s="259">
        <f>AB90*'Project Information'!AB61*AB70</f>
        <v>0</v>
      </c>
      <c r="AC108" s="259">
        <f>AC90*'Project Information'!AC61*AC70</f>
        <v>0</v>
      </c>
      <c r="AD108" s="259">
        <f>AD90*'Project Information'!AD61*AD70</f>
        <v>0</v>
      </c>
      <c r="AE108" s="259">
        <f>AE90*'Project Information'!AE61*AE70</f>
        <v>0</v>
      </c>
      <c r="AF108" s="54"/>
    </row>
    <row r="109" spans="1:32">
      <c r="A109" s="98">
        <f t="shared" si="28"/>
        <v>15149</v>
      </c>
      <c r="B109" s="28" t="str">
        <f t="shared" si="28"/>
        <v>Adobe Road over I-35</v>
      </c>
      <c r="C109" s="224">
        <f t="shared" si="27"/>
        <v>201410</v>
      </c>
      <c r="D109" s="28"/>
      <c r="E109" s="39"/>
      <c r="F109" s="83" t="s">
        <v>215</v>
      </c>
      <c r="G109" s="259">
        <f>G91*'Project Information'!G62*G71</f>
        <v>0</v>
      </c>
      <c r="H109" s="259">
        <f>H91*'Project Information'!H62*H71</f>
        <v>0</v>
      </c>
      <c r="I109" s="259">
        <f>I91*'Project Information'!I62*I71</f>
        <v>0</v>
      </c>
      <c r="J109" s="259">
        <f>J91*'Project Information'!J62*J71</f>
        <v>0</v>
      </c>
      <c r="K109" s="259">
        <f>K91*'Project Information'!K62*K71</f>
        <v>0</v>
      </c>
      <c r="L109" s="259">
        <f>L91*'Project Information'!L62*L71</f>
        <v>0</v>
      </c>
      <c r="M109" s="259">
        <f>M91*'Project Information'!M62*M71</f>
        <v>0</v>
      </c>
      <c r="N109" s="259">
        <f>N91*'Project Information'!N62*N71</f>
        <v>0</v>
      </c>
      <c r="O109" s="259">
        <f>O91*'Project Information'!O62*O71</f>
        <v>0</v>
      </c>
      <c r="P109" s="259">
        <f>P91*'Project Information'!P62*P71</f>
        <v>0</v>
      </c>
      <c r="Q109" s="259">
        <f>Q91*'Project Information'!Q62*Q71</f>
        <v>0</v>
      </c>
      <c r="R109" s="259">
        <f>R91*'Project Information'!R62*R71</f>
        <v>201410.3899087304</v>
      </c>
      <c r="S109" s="259">
        <f>S91*'Project Information'!S62*S71</f>
        <v>0</v>
      </c>
      <c r="T109" s="259">
        <f>T91*'Project Information'!T62*T71</f>
        <v>0</v>
      </c>
      <c r="U109" s="259">
        <f>U91*'Project Information'!U62*U71</f>
        <v>0</v>
      </c>
      <c r="V109" s="259">
        <f>V91*'Project Information'!V62*V71</f>
        <v>0</v>
      </c>
      <c r="W109" s="259">
        <f>W91*'Project Information'!W62*W71</f>
        <v>0</v>
      </c>
      <c r="X109" s="259">
        <f>X91*'Project Information'!X62*X71</f>
        <v>0</v>
      </c>
      <c r="Y109" s="259">
        <f>Y91*'Project Information'!Y62*Y71</f>
        <v>0</v>
      </c>
      <c r="Z109" s="259">
        <f>Z91*'Project Information'!Z62*Z71</f>
        <v>0</v>
      </c>
      <c r="AA109" s="259">
        <f>AA91*'Project Information'!AA62*AA71</f>
        <v>0</v>
      </c>
      <c r="AB109" s="259">
        <f>AB91*'Project Information'!AB62*AB71</f>
        <v>0</v>
      </c>
      <c r="AC109" s="259">
        <f>AC91*'Project Information'!AC62*AC71</f>
        <v>0</v>
      </c>
      <c r="AD109" s="259">
        <f>AD91*'Project Information'!AD62*AD71</f>
        <v>0</v>
      </c>
      <c r="AE109" s="259">
        <f>AE91*'Project Information'!AE62*AE71</f>
        <v>0</v>
      </c>
      <c r="AF109" s="54"/>
    </row>
    <row r="110" spans="1:32">
      <c r="A110" s="99" t="s">
        <v>185</v>
      </c>
      <c r="B110" s="28"/>
      <c r="C110" s="239">
        <f>SUM(C102:C109)</f>
        <v>2496776</v>
      </c>
      <c r="F110" s="83" t="s">
        <v>215</v>
      </c>
      <c r="G110" s="95">
        <f>SUM(G102:G109)</f>
        <v>0</v>
      </c>
      <c r="H110" s="95">
        <f t="shared" ref="H110:AE110" si="29">SUM(H102:H109)</f>
        <v>0</v>
      </c>
      <c r="I110" s="95">
        <f t="shared" si="29"/>
        <v>0</v>
      </c>
      <c r="J110" s="95">
        <f t="shared" si="29"/>
        <v>0</v>
      </c>
      <c r="K110" s="95">
        <f t="shared" si="29"/>
        <v>0</v>
      </c>
      <c r="L110" s="95">
        <f t="shared" si="29"/>
        <v>0</v>
      </c>
      <c r="M110" s="95">
        <f t="shared" si="29"/>
        <v>0</v>
      </c>
      <c r="N110" s="95">
        <f t="shared" si="29"/>
        <v>0</v>
      </c>
      <c r="O110" s="95">
        <f t="shared" si="29"/>
        <v>0</v>
      </c>
      <c r="P110" s="95">
        <f t="shared" si="29"/>
        <v>0</v>
      </c>
      <c r="Q110" s="95">
        <f t="shared" si="29"/>
        <v>0</v>
      </c>
      <c r="R110" s="95">
        <f t="shared" si="29"/>
        <v>2496774.6136274459</v>
      </c>
      <c r="S110" s="95">
        <f t="shared" si="29"/>
        <v>0</v>
      </c>
      <c r="T110" s="95">
        <f t="shared" si="29"/>
        <v>0</v>
      </c>
      <c r="U110" s="95">
        <f t="shared" si="29"/>
        <v>0</v>
      </c>
      <c r="V110" s="95">
        <f t="shared" si="29"/>
        <v>0</v>
      </c>
      <c r="W110" s="95">
        <f t="shared" si="29"/>
        <v>0</v>
      </c>
      <c r="X110" s="95">
        <f t="shared" si="29"/>
        <v>0</v>
      </c>
      <c r="Y110" s="95">
        <f t="shared" si="29"/>
        <v>0</v>
      </c>
      <c r="Z110" s="95">
        <f t="shared" si="29"/>
        <v>0</v>
      </c>
      <c r="AA110" s="95">
        <f t="shared" si="29"/>
        <v>0</v>
      </c>
      <c r="AB110" s="95">
        <f t="shared" si="29"/>
        <v>0</v>
      </c>
      <c r="AC110" s="95">
        <f t="shared" si="29"/>
        <v>0</v>
      </c>
      <c r="AD110" s="95">
        <f t="shared" si="29"/>
        <v>0</v>
      </c>
      <c r="AE110" s="95">
        <f t="shared" si="29"/>
        <v>0</v>
      </c>
      <c r="AF110" s="54"/>
    </row>
    <row r="111" spans="1:32">
      <c r="A111" s="97" t="str">
        <f>A93</f>
        <v>Kay County Bridge Reconstructions</v>
      </c>
      <c r="B111" s="89"/>
      <c r="G111" s="144"/>
      <c r="H111" s="144"/>
      <c r="I111" s="144"/>
      <c r="J111" s="144"/>
      <c r="K111" s="144"/>
      <c r="L111" s="144"/>
      <c r="M111" s="144"/>
      <c r="N111" s="144"/>
      <c r="O111" s="144"/>
      <c r="P111" s="144"/>
      <c r="Q111" s="144"/>
      <c r="R111" s="144"/>
      <c r="S111" s="144"/>
      <c r="T111" s="144"/>
      <c r="U111" s="144"/>
      <c r="V111" s="144"/>
      <c r="W111" s="144"/>
      <c r="X111" s="144"/>
      <c r="Y111" s="144"/>
      <c r="Z111" s="144"/>
      <c r="AA111" s="144"/>
      <c r="AB111" s="144"/>
      <c r="AC111" s="144"/>
      <c r="AD111" s="144"/>
      <c r="AE111" s="144"/>
      <c r="AF111" s="54"/>
    </row>
    <row r="112" spans="1:32">
      <c r="A112" s="98">
        <f>'Project Information'!$A$26</f>
        <v>14408</v>
      </c>
      <c r="B112" s="28" t="str">
        <f>'Project Information'!$B$26</f>
        <v>I-35 SB over US 60</v>
      </c>
      <c r="C112" s="224">
        <f>ROUND(SUM(G112:AE112),0)</f>
        <v>0</v>
      </c>
      <c r="D112" s="28"/>
      <c r="E112" s="39"/>
      <c r="F112" s="83" t="s">
        <v>215</v>
      </c>
      <c r="G112" s="259">
        <f>G94*'Project Information'!G65*G74</f>
        <v>0</v>
      </c>
      <c r="H112" s="259">
        <f>H94*'Project Information'!H65*H74</f>
        <v>0</v>
      </c>
      <c r="I112" s="259">
        <f>I94*'Project Information'!I65*I74</f>
        <v>0</v>
      </c>
      <c r="J112" s="259">
        <f>J94*'Project Information'!J65*J74</f>
        <v>0</v>
      </c>
      <c r="K112" s="259">
        <f>K94*'Project Information'!K65*K74</f>
        <v>0</v>
      </c>
      <c r="L112" s="259">
        <f>L94*'Project Information'!L65*L74</f>
        <v>0</v>
      </c>
      <c r="M112" s="259">
        <f>M94*'Project Information'!M65*M74</f>
        <v>0</v>
      </c>
      <c r="N112" s="259">
        <f>N94*'Project Information'!N65*N74</f>
        <v>0</v>
      </c>
      <c r="O112" s="259">
        <f>O94*'Project Information'!O65*O74</f>
        <v>0</v>
      </c>
      <c r="P112" s="259">
        <f>P94*'Project Information'!P65*P74</f>
        <v>0</v>
      </c>
      <c r="Q112" s="259">
        <f>Q94*'Project Information'!Q65*Q74</f>
        <v>0</v>
      </c>
      <c r="R112" s="259">
        <f>R94*'Project Information'!R65*R74</f>
        <v>0</v>
      </c>
      <c r="S112" s="259">
        <f>S94*'Project Information'!S65*S74</f>
        <v>0</v>
      </c>
      <c r="T112" s="259">
        <f>T94*'Project Information'!T65*T74</f>
        <v>0</v>
      </c>
      <c r="U112" s="259">
        <f>U94*'Project Information'!U65*U74</f>
        <v>0</v>
      </c>
      <c r="V112" s="259">
        <f>V94*'Project Information'!V65*V74</f>
        <v>0</v>
      </c>
      <c r="W112" s="259">
        <f>W94*'Project Information'!W65*W74</f>
        <v>0</v>
      </c>
      <c r="X112" s="259">
        <f>X94*'Project Information'!X65*X74</f>
        <v>0</v>
      </c>
      <c r="Y112" s="259">
        <f>Y94*'Project Information'!Y65*Y74</f>
        <v>0</v>
      </c>
      <c r="Z112" s="259">
        <f>Z94*'Project Information'!Z65*Z74</f>
        <v>0</v>
      </c>
      <c r="AA112" s="259">
        <f>AA94*'Project Information'!AA65*AA74</f>
        <v>0</v>
      </c>
      <c r="AB112" s="259">
        <f>AB94*'Project Information'!AB65*AB74</f>
        <v>0</v>
      </c>
      <c r="AC112" s="259">
        <f>AC94*'Project Information'!AC65*AC74</f>
        <v>0</v>
      </c>
      <c r="AD112" s="259">
        <f>AD94*'Project Information'!AD65*AD74</f>
        <v>0</v>
      </c>
      <c r="AE112" s="259">
        <f>AE94*'Project Information'!AE65*AE74</f>
        <v>0</v>
      </c>
      <c r="AF112" s="54"/>
    </row>
    <row r="113" spans="1:32">
      <c r="A113" s="98">
        <f>'Project Information'!$A$27</f>
        <v>14409</v>
      </c>
      <c r="B113" s="28" t="str">
        <f>'Project Information'!$B$27</f>
        <v>I-35 NB over US 60</v>
      </c>
      <c r="C113" s="224">
        <f>ROUND(SUM(G113:AE113),0)</f>
        <v>0</v>
      </c>
      <c r="D113" s="28"/>
      <c r="E113" s="39"/>
      <c r="F113" s="83" t="s">
        <v>215</v>
      </c>
      <c r="G113" s="259">
        <f>G95*'Project Information'!G66*G75</f>
        <v>0</v>
      </c>
      <c r="H113" s="259">
        <f>H95*'Project Information'!H66*H75</f>
        <v>0</v>
      </c>
      <c r="I113" s="259">
        <f>I95*'Project Information'!I66*I75</f>
        <v>0</v>
      </c>
      <c r="J113" s="259">
        <f>J95*'Project Information'!J66*J75</f>
        <v>0</v>
      </c>
      <c r="K113" s="259">
        <f>K95*'Project Information'!K66*K75</f>
        <v>0</v>
      </c>
      <c r="L113" s="259">
        <f>L95*'Project Information'!L66*L75</f>
        <v>0</v>
      </c>
      <c r="M113" s="259">
        <f>M95*'Project Information'!M66*M75</f>
        <v>0</v>
      </c>
      <c r="N113" s="259">
        <f>N95*'Project Information'!N66*N75</f>
        <v>0</v>
      </c>
      <c r="O113" s="259">
        <f>O95*'Project Information'!O66*O75</f>
        <v>0</v>
      </c>
      <c r="P113" s="259">
        <f>P95*'Project Information'!P66*P75</f>
        <v>0</v>
      </c>
      <c r="Q113" s="259">
        <f>Q95*'Project Information'!Q66*Q75</f>
        <v>0</v>
      </c>
      <c r="R113" s="259">
        <f>R95*'Project Information'!R66*R75</f>
        <v>0</v>
      </c>
      <c r="S113" s="259">
        <f>S95*'Project Information'!S66*S75</f>
        <v>0</v>
      </c>
      <c r="T113" s="259">
        <f>T95*'Project Information'!T66*T75</f>
        <v>0</v>
      </c>
      <c r="U113" s="259">
        <f>U95*'Project Information'!U66*U75</f>
        <v>0</v>
      </c>
      <c r="V113" s="259">
        <f>V95*'Project Information'!V66*V75</f>
        <v>0</v>
      </c>
      <c r="W113" s="259">
        <f>W95*'Project Information'!W66*W75</f>
        <v>0</v>
      </c>
      <c r="X113" s="259">
        <f>X95*'Project Information'!X66*X75</f>
        <v>0</v>
      </c>
      <c r="Y113" s="259">
        <f>Y95*'Project Information'!Y66*Y75</f>
        <v>0</v>
      </c>
      <c r="Z113" s="259">
        <f>Z95*'Project Information'!Z66*Z75</f>
        <v>0</v>
      </c>
      <c r="AA113" s="259">
        <f>AA95*'Project Information'!AA66*AA75</f>
        <v>0</v>
      </c>
      <c r="AB113" s="259">
        <f>AB95*'Project Information'!AB66*AB75</f>
        <v>0</v>
      </c>
      <c r="AC113" s="259">
        <f>AC95*'Project Information'!AC66*AC75</f>
        <v>0</v>
      </c>
      <c r="AD113" s="259">
        <f>AD95*'Project Information'!AD66*AD75</f>
        <v>0</v>
      </c>
      <c r="AE113" s="259">
        <f>AE95*'Project Information'!AE66*AE75</f>
        <v>0</v>
      </c>
      <c r="AF113" s="54"/>
    </row>
    <row r="114" spans="1:32">
      <c r="A114" s="99" t="s">
        <v>185</v>
      </c>
      <c r="B114" s="28"/>
      <c r="C114" s="239">
        <f>SUM(C112:C113)</f>
        <v>0</v>
      </c>
      <c r="F114" s="83" t="s">
        <v>215</v>
      </c>
      <c r="G114" s="95">
        <f>SUM(G112:G113)</f>
        <v>0</v>
      </c>
      <c r="H114" s="95">
        <f t="shared" ref="H114:AE114" si="30">SUM(H112:H113)</f>
        <v>0</v>
      </c>
      <c r="I114" s="95">
        <f t="shared" si="30"/>
        <v>0</v>
      </c>
      <c r="J114" s="95">
        <f t="shared" si="30"/>
        <v>0</v>
      </c>
      <c r="K114" s="95">
        <f t="shared" si="30"/>
        <v>0</v>
      </c>
      <c r="L114" s="95">
        <f t="shared" si="30"/>
        <v>0</v>
      </c>
      <c r="M114" s="95">
        <f t="shared" si="30"/>
        <v>0</v>
      </c>
      <c r="N114" s="95">
        <f t="shared" si="30"/>
        <v>0</v>
      </c>
      <c r="O114" s="95">
        <f t="shared" si="30"/>
        <v>0</v>
      </c>
      <c r="P114" s="95">
        <f t="shared" si="30"/>
        <v>0</v>
      </c>
      <c r="Q114" s="95">
        <f t="shared" si="30"/>
        <v>0</v>
      </c>
      <c r="R114" s="95">
        <f t="shared" si="30"/>
        <v>0</v>
      </c>
      <c r="S114" s="95">
        <f t="shared" si="30"/>
        <v>0</v>
      </c>
      <c r="T114" s="95">
        <f t="shared" si="30"/>
        <v>0</v>
      </c>
      <c r="U114" s="95">
        <f t="shared" si="30"/>
        <v>0</v>
      </c>
      <c r="V114" s="95">
        <f t="shared" si="30"/>
        <v>0</v>
      </c>
      <c r="W114" s="95">
        <f t="shared" si="30"/>
        <v>0</v>
      </c>
      <c r="X114" s="95">
        <f t="shared" si="30"/>
        <v>0</v>
      </c>
      <c r="Y114" s="95">
        <f t="shared" si="30"/>
        <v>0</v>
      </c>
      <c r="Z114" s="95">
        <f t="shared" si="30"/>
        <v>0</v>
      </c>
      <c r="AA114" s="95">
        <f t="shared" si="30"/>
        <v>0</v>
      </c>
      <c r="AB114" s="95">
        <f t="shared" si="30"/>
        <v>0</v>
      </c>
      <c r="AC114" s="95">
        <f t="shared" si="30"/>
        <v>0</v>
      </c>
      <c r="AD114" s="95">
        <f t="shared" si="30"/>
        <v>0</v>
      </c>
      <c r="AE114" s="95">
        <f t="shared" si="30"/>
        <v>0</v>
      </c>
      <c r="AF114" s="54"/>
    </row>
    <row r="115" spans="1:32">
      <c r="A115" s="100" t="s">
        <v>0</v>
      </c>
      <c r="C115" s="240">
        <f>SUM(C110,C114)</f>
        <v>2496776</v>
      </c>
      <c r="F115" s="83" t="s">
        <v>215</v>
      </c>
      <c r="G115" s="96">
        <f>SUM(G110,G114)</f>
        <v>0</v>
      </c>
      <c r="H115" s="96">
        <f t="shared" ref="H115:AE115" si="31">SUM(H110,H114)</f>
        <v>0</v>
      </c>
      <c r="I115" s="96">
        <f t="shared" si="31"/>
        <v>0</v>
      </c>
      <c r="J115" s="96">
        <f t="shared" si="31"/>
        <v>0</v>
      </c>
      <c r="K115" s="96">
        <f t="shared" si="31"/>
        <v>0</v>
      </c>
      <c r="L115" s="96">
        <f t="shared" si="31"/>
        <v>0</v>
      </c>
      <c r="M115" s="96">
        <f t="shared" si="31"/>
        <v>0</v>
      </c>
      <c r="N115" s="96">
        <f t="shared" si="31"/>
        <v>0</v>
      </c>
      <c r="O115" s="96">
        <f t="shared" si="31"/>
        <v>0</v>
      </c>
      <c r="P115" s="96">
        <f t="shared" si="31"/>
        <v>0</v>
      </c>
      <c r="Q115" s="96">
        <f t="shared" si="31"/>
        <v>0</v>
      </c>
      <c r="R115" s="96">
        <f t="shared" si="31"/>
        <v>2496774.6136274459</v>
      </c>
      <c r="S115" s="96">
        <f t="shared" si="31"/>
        <v>0</v>
      </c>
      <c r="T115" s="96">
        <f t="shared" si="31"/>
        <v>0</v>
      </c>
      <c r="U115" s="96">
        <f t="shared" si="31"/>
        <v>0</v>
      </c>
      <c r="V115" s="96">
        <f t="shared" si="31"/>
        <v>0</v>
      </c>
      <c r="W115" s="96">
        <f t="shared" si="31"/>
        <v>0</v>
      </c>
      <c r="X115" s="96">
        <f t="shared" si="31"/>
        <v>0</v>
      </c>
      <c r="Y115" s="96">
        <f t="shared" si="31"/>
        <v>0</v>
      </c>
      <c r="Z115" s="96">
        <f t="shared" si="31"/>
        <v>0</v>
      </c>
      <c r="AA115" s="96">
        <f t="shared" si="31"/>
        <v>0</v>
      </c>
      <c r="AB115" s="96">
        <f t="shared" si="31"/>
        <v>0</v>
      </c>
      <c r="AC115" s="96">
        <f t="shared" si="31"/>
        <v>0</v>
      </c>
      <c r="AD115" s="96">
        <f t="shared" si="31"/>
        <v>0</v>
      </c>
      <c r="AE115" s="96">
        <f t="shared" si="31"/>
        <v>0</v>
      </c>
      <c r="AF115" s="54"/>
    </row>
    <row r="116" spans="1:32">
      <c r="G116" s="26"/>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row>
    <row r="117" spans="1:32" ht="15.75">
      <c r="A117" s="178" t="s">
        <v>156</v>
      </c>
      <c r="B117" s="91"/>
      <c r="C117" s="91"/>
      <c r="D117" s="91"/>
      <c r="E117" s="91"/>
      <c r="G117" s="26"/>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row>
    <row r="118" spans="1:32" s="11" customFormat="1">
      <c r="A118" s="29"/>
      <c r="B118" s="4"/>
      <c r="C118" s="271" t="s">
        <v>0</v>
      </c>
      <c r="D118" s="4"/>
      <c r="E118" s="9"/>
      <c r="F118" s="9"/>
      <c r="G118" s="26"/>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154"/>
    </row>
    <row r="119" spans="1:32" s="11" customFormat="1">
      <c r="A119" s="97" t="str">
        <f>A101</f>
        <v>Kay County Bridge Raises</v>
      </c>
      <c r="B119" s="89"/>
      <c r="C119" s="38" t="s">
        <v>216</v>
      </c>
      <c r="D119" s="9"/>
      <c r="E119" s="9"/>
      <c r="F119" s="9"/>
      <c r="G119" s="26"/>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154"/>
    </row>
    <row r="120" spans="1:32" s="11" customFormat="1">
      <c r="A120" s="98">
        <f>A102</f>
        <v>14155</v>
      </c>
      <c r="B120" s="28" t="str">
        <f>B102</f>
        <v>Indian Road over I-35</v>
      </c>
      <c r="C120" s="224">
        <f t="shared" ref="C120:C127" si="32">ROUND(SUM(G120:AE120),0)</f>
        <v>48460</v>
      </c>
      <c r="D120" s="28"/>
      <c r="E120" s="39"/>
      <c r="F120" s="83" t="s">
        <v>216</v>
      </c>
      <c r="G120" s="259">
        <f>G84*'Project Information'!G73*G64</f>
        <v>0</v>
      </c>
      <c r="H120" s="259">
        <f>H84*'Project Information'!H73*H64</f>
        <v>0</v>
      </c>
      <c r="I120" s="259">
        <f>I84*'Project Information'!I73*I64</f>
        <v>0</v>
      </c>
      <c r="J120" s="259">
        <f>J84*'Project Information'!J73*J64</f>
        <v>0</v>
      </c>
      <c r="K120" s="259">
        <f>K84*'Project Information'!K73*K64</f>
        <v>0</v>
      </c>
      <c r="L120" s="259">
        <f>L84*'Project Information'!L73*L64</f>
        <v>0</v>
      </c>
      <c r="M120" s="259">
        <f>M84*'Project Information'!M73*M64</f>
        <v>0</v>
      </c>
      <c r="N120" s="259">
        <f>N84*'Project Information'!N73*N64</f>
        <v>0</v>
      </c>
      <c r="O120" s="259">
        <f>O84*'Project Information'!O73*O64</f>
        <v>0</v>
      </c>
      <c r="P120" s="259">
        <f>P84*'Project Information'!P73*P64</f>
        <v>0</v>
      </c>
      <c r="Q120" s="259">
        <f>Q84*'Project Information'!Q73*Q64</f>
        <v>0</v>
      </c>
      <c r="R120" s="259">
        <f>R84*'Project Information'!R73*R64</f>
        <v>48459.911189033162</v>
      </c>
      <c r="S120" s="259">
        <f>S84*'Project Information'!S73*S64</f>
        <v>0</v>
      </c>
      <c r="T120" s="259">
        <f>T84*'Project Information'!T73*T64</f>
        <v>0</v>
      </c>
      <c r="U120" s="259">
        <f>U84*'Project Information'!U73*U64</f>
        <v>0</v>
      </c>
      <c r="V120" s="259">
        <f>V84*'Project Information'!V73*V64</f>
        <v>0</v>
      </c>
      <c r="W120" s="259">
        <f>W84*'Project Information'!W73*W64</f>
        <v>0</v>
      </c>
      <c r="X120" s="259">
        <f>X84*'Project Information'!X73*X64</f>
        <v>0</v>
      </c>
      <c r="Y120" s="259">
        <f>Y84*'Project Information'!Y73*Y64</f>
        <v>0</v>
      </c>
      <c r="Z120" s="259">
        <f>Z84*'Project Information'!Z73*Z64</f>
        <v>0</v>
      </c>
      <c r="AA120" s="259">
        <f>AA84*'Project Information'!AA73*AA64</f>
        <v>0</v>
      </c>
      <c r="AB120" s="259">
        <f>AB84*'Project Information'!AB73*AB64</f>
        <v>0</v>
      </c>
      <c r="AC120" s="259">
        <f>AC84*'Project Information'!AC73*AC64</f>
        <v>0</v>
      </c>
      <c r="AD120" s="259">
        <f>AD84*'Project Information'!AD73*AD64</f>
        <v>0</v>
      </c>
      <c r="AE120" s="259">
        <f>AE84*'Project Information'!AE73*AE64</f>
        <v>0</v>
      </c>
      <c r="AF120" s="154"/>
    </row>
    <row r="121" spans="1:32" s="11" customFormat="1">
      <c r="A121" s="98">
        <f t="shared" ref="A121:B127" si="33">A103</f>
        <v>14429</v>
      </c>
      <c r="B121" s="28" t="str">
        <f t="shared" si="33"/>
        <v>North Avenue over I-35</v>
      </c>
      <c r="C121" s="224">
        <f t="shared" si="32"/>
        <v>87474</v>
      </c>
      <c r="D121" s="28"/>
      <c r="E121" s="39"/>
      <c r="F121" s="83" t="s">
        <v>216</v>
      </c>
      <c r="G121" s="259">
        <f>G85*'Project Information'!G74*G65</f>
        <v>0</v>
      </c>
      <c r="H121" s="259">
        <f>H85*'Project Information'!H74*H65</f>
        <v>0</v>
      </c>
      <c r="I121" s="259">
        <f>I85*'Project Information'!I74*I65</f>
        <v>0</v>
      </c>
      <c r="J121" s="259">
        <f>J85*'Project Information'!J74*J65</f>
        <v>0</v>
      </c>
      <c r="K121" s="259">
        <f>K85*'Project Information'!K74*K65</f>
        <v>0</v>
      </c>
      <c r="L121" s="259">
        <f>L85*'Project Information'!L74*L65</f>
        <v>0</v>
      </c>
      <c r="M121" s="259">
        <f>M85*'Project Information'!M74*M65</f>
        <v>0</v>
      </c>
      <c r="N121" s="259">
        <f>N85*'Project Information'!N74*N65</f>
        <v>0</v>
      </c>
      <c r="O121" s="259">
        <f>O85*'Project Information'!O74*O65</f>
        <v>0</v>
      </c>
      <c r="P121" s="259">
        <f>P85*'Project Information'!P74*P65</f>
        <v>0</v>
      </c>
      <c r="Q121" s="259">
        <f>Q85*'Project Information'!Q74*Q65</f>
        <v>0</v>
      </c>
      <c r="R121" s="259">
        <f>R85*'Project Information'!R74*R65</f>
        <v>87474.246468339537</v>
      </c>
      <c r="S121" s="259">
        <f>S85*'Project Information'!S74*S65</f>
        <v>0</v>
      </c>
      <c r="T121" s="259">
        <f>T85*'Project Information'!T74*T65</f>
        <v>0</v>
      </c>
      <c r="U121" s="259">
        <f>U85*'Project Information'!U74*U65</f>
        <v>0</v>
      </c>
      <c r="V121" s="259">
        <f>V85*'Project Information'!V74*V65</f>
        <v>0</v>
      </c>
      <c r="W121" s="259">
        <f>W85*'Project Information'!W74*W65</f>
        <v>0</v>
      </c>
      <c r="X121" s="259">
        <f>X85*'Project Information'!X74*X65</f>
        <v>0</v>
      </c>
      <c r="Y121" s="259">
        <f>Y85*'Project Information'!Y74*Y65</f>
        <v>0</v>
      </c>
      <c r="Z121" s="259">
        <f>Z85*'Project Information'!Z74*Z65</f>
        <v>0</v>
      </c>
      <c r="AA121" s="259">
        <f>AA85*'Project Information'!AA74*AA65</f>
        <v>0</v>
      </c>
      <c r="AB121" s="259">
        <f>AB85*'Project Information'!AB74*AB65</f>
        <v>0</v>
      </c>
      <c r="AC121" s="259">
        <f>AC85*'Project Information'!AC74*AC65</f>
        <v>0</v>
      </c>
      <c r="AD121" s="259">
        <f>AD85*'Project Information'!AD74*AD65</f>
        <v>0</v>
      </c>
      <c r="AE121" s="259">
        <f>AE85*'Project Information'!AE74*AE65</f>
        <v>0</v>
      </c>
      <c r="AF121" s="154"/>
    </row>
    <row r="122" spans="1:32">
      <c r="A122" s="98">
        <f t="shared" si="33"/>
        <v>14435</v>
      </c>
      <c r="B122" s="28" t="str">
        <f t="shared" si="33"/>
        <v>Highland Avenue over I-35</v>
      </c>
      <c r="C122" s="224">
        <f t="shared" si="32"/>
        <v>88385</v>
      </c>
      <c r="D122" s="28"/>
      <c r="E122" s="39"/>
      <c r="F122" s="83" t="s">
        <v>216</v>
      </c>
      <c r="G122" s="259">
        <f>G86*'Project Information'!G75*G66</f>
        <v>0</v>
      </c>
      <c r="H122" s="259">
        <f>H86*'Project Information'!H75*H66</f>
        <v>0</v>
      </c>
      <c r="I122" s="259">
        <f>I86*'Project Information'!I75*I66</f>
        <v>0</v>
      </c>
      <c r="J122" s="259">
        <f>J86*'Project Information'!J75*J66</f>
        <v>0</v>
      </c>
      <c r="K122" s="259">
        <f>K86*'Project Information'!K75*K66</f>
        <v>0</v>
      </c>
      <c r="L122" s="259">
        <f>L86*'Project Information'!L75*L66</f>
        <v>0</v>
      </c>
      <c r="M122" s="259">
        <f>M86*'Project Information'!M75*M66</f>
        <v>0</v>
      </c>
      <c r="N122" s="259">
        <f>N86*'Project Information'!N75*N66</f>
        <v>0</v>
      </c>
      <c r="O122" s="259">
        <f>O86*'Project Information'!O75*O66</f>
        <v>0</v>
      </c>
      <c r="P122" s="259">
        <f>P86*'Project Information'!P75*P66</f>
        <v>0</v>
      </c>
      <c r="Q122" s="259">
        <f>Q86*'Project Information'!Q75*Q66</f>
        <v>0</v>
      </c>
      <c r="R122" s="259">
        <f>R86*'Project Information'!R75*R66</f>
        <v>88384.878550373702</v>
      </c>
      <c r="S122" s="259">
        <f>S86*'Project Information'!S75*S66</f>
        <v>0</v>
      </c>
      <c r="T122" s="259">
        <f>T86*'Project Information'!T75*T66</f>
        <v>0</v>
      </c>
      <c r="U122" s="259">
        <f>U86*'Project Information'!U75*U66</f>
        <v>0</v>
      </c>
      <c r="V122" s="259">
        <f>V86*'Project Information'!V75*V66</f>
        <v>0</v>
      </c>
      <c r="W122" s="259">
        <f>W86*'Project Information'!W75*W66</f>
        <v>0</v>
      </c>
      <c r="X122" s="259">
        <f>X86*'Project Information'!X75*X66</f>
        <v>0</v>
      </c>
      <c r="Y122" s="259">
        <f>Y86*'Project Information'!Y75*Y66</f>
        <v>0</v>
      </c>
      <c r="Z122" s="259">
        <f>Z86*'Project Information'!Z75*Z66</f>
        <v>0</v>
      </c>
      <c r="AA122" s="259">
        <f>AA86*'Project Information'!AA75*AA66</f>
        <v>0</v>
      </c>
      <c r="AB122" s="259">
        <f>AB86*'Project Information'!AB75*AB66</f>
        <v>0</v>
      </c>
      <c r="AC122" s="259">
        <f>AC86*'Project Information'!AC75*AC66</f>
        <v>0</v>
      </c>
      <c r="AD122" s="259">
        <f>AD86*'Project Information'!AD75*AD66</f>
        <v>0</v>
      </c>
      <c r="AE122" s="259">
        <f>AE86*'Project Information'!AE75*AE66</f>
        <v>0</v>
      </c>
      <c r="AF122" s="54"/>
    </row>
    <row r="123" spans="1:32">
      <c r="A123" s="98">
        <f t="shared" si="33"/>
        <v>14437</v>
      </c>
      <c r="B123" s="28" t="str">
        <f t="shared" si="33"/>
        <v>Hartford Avenue over I-35</v>
      </c>
      <c r="C123" s="224">
        <f t="shared" si="32"/>
        <v>88385</v>
      </c>
      <c r="D123" s="28"/>
      <c r="E123" s="39"/>
      <c r="F123" s="83" t="s">
        <v>216</v>
      </c>
      <c r="G123" s="259">
        <f>G87*'Project Information'!G76*G67</f>
        <v>0</v>
      </c>
      <c r="H123" s="259">
        <f>H87*'Project Information'!H76*H67</f>
        <v>0</v>
      </c>
      <c r="I123" s="259">
        <f>I87*'Project Information'!I76*I67</f>
        <v>0</v>
      </c>
      <c r="J123" s="259">
        <f>J87*'Project Information'!J76*J67</f>
        <v>0</v>
      </c>
      <c r="K123" s="259">
        <f>K87*'Project Information'!K76*K67</f>
        <v>0</v>
      </c>
      <c r="L123" s="259">
        <f>L87*'Project Information'!L76*L67</f>
        <v>0</v>
      </c>
      <c r="M123" s="259">
        <f>M87*'Project Information'!M76*M67</f>
        <v>0</v>
      </c>
      <c r="N123" s="259">
        <f>N87*'Project Information'!N76*N67</f>
        <v>0</v>
      </c>
      <c r="O123" s="259">
        <f>O87*'Project Information'!O76*O67</f>
        <v>0</v>
      </c>
      <c r="P123" s="259">
        <f>P87*'Project Information'!P76*P67</f>
        <v>0</v>
      </c>
      <c r="Q123" s="259">
        <f>Q87*'Project Information'!Q76*Q67</f>
        <v>0</v>
      </c>
      <c r="R123" s="259">
        <f>R87*'Project Information'!R76*R67</f>
        <v>88384.878550373702</v>
      </c>
      <c r="S123" s="259">
        <f>S87*'Project Information'!S76*S67</f>
        <v>0</v>
      </c>
      <c r="T123" s="259">
        <f>T87*'Project Information'!T76*T67</f>
        <v>0</v>
      </c>
      <c r="U123" s="259">
        <f>U87*'Project Information'!U76*U67</f>
        <v>0</v>
      </c>
      <c r="V123" s="259">
        <f>V87*'Project Information'!V76*V67</f>
        <v>0</v>
      </c>
      <c r="W123" s="259">
        <f>W87*'Project Information'!W76*W67</f>
        <v>0</v>
      </c>
      <c r="X123" s="259">
        <f>X87*'Project Information'!X76*X67</f>
        <v>0</v>
      </c>
      <c r="Y123" s="259">
        <f>Y87*'Project Information'!Y76*Y67</f>
        <v>0</v>
      </c>
      <c r="Z123" s="259">
        <f>Z87*'Project Information'!Z76*Z67</f>
        <v>0</v>
      </c>
      <c r="AA123" s="259">
        <f>AA87*'Project Information'!AA76*AA67</f>
        <v>0</v>
      </c>
      <c r="AB123" s="259">
        <f>AB87*'Project Information'!AB76*AB67</f>
        <v>0</v>
      </c>
      <c r="AC123" s="259">
        <f>AC87*'Project Information'!AC76*AC67</f>
        <v>0</v>
      </c>
      <c r="AD123" s="259">
        <f>AD87*'Project Information'!AD76*AD67</f>
        <v>0</v>
      </c>
      <c r="AE123" s="259">
        <f>AE87*'Project Information'!AE76*AE67</f>
        <v>0</v>
      </c>
      <c r="AF123" s="54"/>
    </row>
    <row r="124" spans="1:32">
      <c r="A124" s="98">
        <f t="shared" si="33"/>
        <v>15145</v>
      </c>
      <c r="B124" s="28" t="str">
        <f t="shared" si="33"/>
        <v>Coleman Road over I-35</v>
      </c>
      <c r="C124" s="224">
        <f t="shared" si="32"/>
        <v>87046</v>
      </c>
      <c r="D124" s="28"/>
      <c r="E124" s="39"/>
      <c r="F124" s="83" t="s">
        <v>216</v>
      </c>
      <c r="G124" s="259">
        <f>G88*'Project Information'!G77*G68</f>
        <v>0</v>
      </c>
      <c r="H124" s="259">
        <f>H88*'Project Information'!H77*H68</f>
        <v>0</v>
      </c>
      <c r="I124" s="259">
        <f>I88*'Project Information'!I77*I68</f>
        <v>0</v>
      </c>
      <c r="J124" s="259">
        <f>J88*'Project Information'!J77*J68</f>
        <v>0</v>
      </c>
      <c r="K124" s="259">
        <f>K88*'Project Information'!K77*K68</f>
        <v>0</v>
      </c>
      <c r="L124" s="259">
        <f>L88*'Project Information'!L77*L68</f>
        <v>0</v>
      </c>
      <c r="M124" s="259">
        <f>M88*'Project Information'!M77*M68</f>
        <v>0</v>
      </c>
      <c r="N124" s="259">
        <f>N88*'Project Information'!N77*N68</f>
        <v>0</v>
      </c>
      <c r="O124" s="259">
        <f>O88*'Project Information'!O77*O68</f>
        <v>0</v>
      </c>
      <c r="P124" s="259">
        <f>P88*'Project Information'!P77*P68</f>
        <v>0</v>
      </c>
      <c r="Q124" s="259">
        <f>Q88*'Project Information'!Q77*Q68</f>
        <v>0</v>
      </c>
      <c r="R124" s="259">
        <f>R88*'Project Information'!R77*R68</f>
        <v>87045.713723852896</v>
      </c>
      <c r="S124" s="259">
        <f>S88*'Project Information'!S77*S68</f>
        <v>0</v>
      </c>
      <c r="T124" s="259">
        <f>T88*'Project Information'!T77*T68</f>
        <v>0</v>
      </c>
      <c r="U124" s="259">
        <f>U88*'Project Information'!U77*U68</f>
        <v>0</v>
      </c>
      <c r="V124" s="259">
        <f>V88*'Project Information'!V77*V68</f>
        <v>0</v>
      </c>
      <c r="W124" s="259">
        <f>W88*'Project Information'!W77*W68</f>
        <v>0</v>
      </c>
      <c r="X124" s="259">
        <f>X88*'Project Information'!X77*X68</f>
        <v>0</v>
      </c>
      <c r="Y124" s="259">
        <f>Y88*'Project Information'!Y77*Y68</f>
        <v>0</v>
      </c>
      <c r="Z124" s="259">
        <f>Z88*'Project Information'!Z77*Z68</f>
        <v>0</v>
      </c>
      <c r="AA124" s="259">
        <f>AA88*'Project Information'!AA77*AA68</f>
        <v>0</v>
      </c>
      <c r="AB124" s="259">
        <f>AB88*'Project Information'!AB77*AB68</f>
        <v>0</v>
      </c>
      <c r="AC124" s="259">
        <f>AC88*'Project Information'!AC77*AC68</f>
        <v>0</v>
      </c>
      <c r="AD124" s="259">
        <f>AD88*'Project Information'!AD77*AD68</f>
        <v>0</v>
      </c>
      <c r="AE124" s="259">
        <f>AE88*'Project Information'!AE77*AE68</f>
        <v>0</v>
      </c>
      <c r="AF124" s="54"/>
    </row>
    <row r="125" spans="1:32">
      <c r="A125" s="98">
        <f t="shared" si="33"/>
        <v>15146</v>
      </c>
      <c r="B125" s="28" t="str">
        <f t="shared" si="33"/>
        <v>Chrysler Avenue over I-35</v>
      </c>
      <c r="C125" s="224">
        <f t="shared" si="32"/>
        <v>87046</v>
      </c>
      <c r="D125" s="28"/>
      <c r="E125" s="39"/>
      <c r="F125" s="83" t="s">
        <v>216</v>
      </c>
      <c r="G125" s="259">
        <f>G89*'Project Information'!G78*G69</f>
        <v>0</v>
      </c>
      <c r="H125" s="259">
        <f>H89*'Project Information'!H78*H69</f>
        <v>0</v>
      </c>
      <c r="I125" s="259">
        <f>I89*'Project Information'!I78*I69</f>
        <v>0</v>
      </c>
      <c r="J125" s="259">
        <f>J89*'Project Information'!J78*J69</f>
        <v>0</v>
      </c>
      <c r="K125" s="259">
        <f>K89*'Project Information'!K78*K69</f>
        <v>0</v>
      </c>
      <c r="L125" s="259">
        <f>L89*'Project Information'!L78*L69</f>
        <v>0</v>
      </c>
      <c r="M125" s="259">
        <f>M89*'Project Information'!M78*M69</f>
        <v>0</v>
      </c>
      <c r="N125" s="259">
        <f>N89*'Project Information'!N78*N69</f>
        <v>0</v>
      </c>
      <c r="O125" s="259">
        <f>O89*'Project Information'!O78*O69</f>
        <v>0</v>
      </c>
      <c r="P125" s="259">
        <f>P89*'Project Information'!P78*P69</f>
        <v>0</v>
      </c>
      <c r="Q125" s="259">
        <f>Q89*'Project Information'!Q78*Q69</f>
        <v>0</v>
      </c>
      <c r="R125" s="259">
        <f>R89*'Project Information'!R78*R69</f>
        <v>87045.713723852896</v>
      </c>
      <c r="S125" s="259">
        <f>S89*'Project Information'!S78*S69</f>
        <v>0</v>
      </c>
      <c r="T125" s="259">
        <f>T89*'Project Information'!T78*T69</f>
        <v>0</v>
      </c>
      <c r="U125" s="259">
        <f>U89*'Project Information'!U78*U69</f>
        <v>0</v>
      </c>
      <c r="V125" s="259">
        <f>V89*'Project Information'!V78*V69</f>
        <v>0</v>
      </c>
      <c r="W125" s="259">
        <f>W89*'Project Information'!W78*W69</f>
        <v>0</v>
      </c>
      <c r="X125" s="259">
        <f>X89*'Project Information'!X78*X69</f>
        <v>0</v>
      </c>
      <c r="Y125" s="259">
        <f>Y89*'Project Information'!Y78*Y69</f>
        <v>0</v>
      </c>
      <c r="Z125" s="259">
        <f>Z89*'Project Information'!Z78*Z69</f>
        <v>0</v>
      </c>
      <c r="AA125" s="259">
        <f>AA89*'Project Information'!AA78*AA69</f>
        <v>0</v>
      </c>
      <c r="AB125" s="259">
        <f>AB89*'Project Information'!AB78*AB69</f>
        <v>0</v>
      </c>
      <c r="AC125" s="259">
        <f>AC89*'Project Information'!AC78*AC69</f>
        <v>0</v>
      </c>
      <c r="AD125" s="259">
        <f>AD89*'Project Information'!AD78*AD69</f>
        <v>0</v>
      </c>
      <c r="AE125" s="259">
        <f>AE89*'Project Information'!AE78*AE69</f>
        <v>0</v>
      </c>
      <c r="AF125" s="54"/>
    </row>
    <row r="126" spans="1:32">
      <c r="A126" s="98">
        <f t="shared" si="33"/>
        <v>15147</v>
      </c>
      <c r="B126" s="28" t="str">
        <f t="shared" si="33"/>
        <v>Ferguson Avenue over I-35</v>
      </c>
      <c r="C126" s="224">
        <f t="shared" si="32"/>
        <v>87046</v>
      </c>
      <c r="D126" s="28"/>
      <c r="E126" s="39"/>
      <c r="F126" s="83" t="s">
        <v>216</v>
      </c>
      <c r="G126" s="259">
        <f>G90*'Project Information'!G79*G70</f>
        <v>0</v>
      </c>
      <c r="H126" s="259">
        <f>H90*'Project Information'!H79*H70</f>
        <v>0</v>
      </c>
      <c r="I126" s="259">
        <f>I90*'Project Information'!I79*I70</f>
        <v>0</v>
      </c>
      <c r="J126" s="259">
        <f>J90*'Project Information'!J79*J70</f>
        <v>0</v>
      </c>
      <c r="K126" s="259">
        <f>K90*'Project Information'!K79*K70</f>
        <v>0</v>
      </c>
      <c r="L126" s="259">
        <f>L90*'Project Information'!L79*L70</f>
        <v>0</v>
      </c>
      <c r="M126" s="259">
        <f>M90*'Project Information'!M79*M70</f>
        <v>0</v>
      </c>
      <c r="N126" s="259">
        <f>N90*'Project Information'!N79*N70</f>
        <v>0</v>
      </c>
      <c r="O126" s="259">
        <f>O90*'Project Information'!O79*O70</f>
        <v>0</v>
      </c>
      <c r="P126" s="259">
        <f>P90*'Project Information'!P79*P70</f>
        <v>0</v>
      </c>
      <c r="Q126" s="259">
        <f>Q90*'Project Information'!Q79*Q70</f>
        <v>0</v>
      </c>
      <c r="R126" s="259">
        <f>R90*'Project Information'!R79*R70</f>
        <v>87045.713723852896</v>
      </c>
      <c r="S126" s="259">
        <f>S90*'Project Information'!S79*S70</f>
        <v>0</v>
      </c>
      <c r="T126" s="259">
        <f>T90*'Project Information'!T79*T70</f>
        <v>0</v>
      </c>
      <c r="U126" s="259">
        <f>U90*'Project Information'!U79*U70</f>
        <v>0</v>
      </c>
      <c r="V126" s="259">
        <f>V90*'Project Information'!V79*V70</f>
        <v>0</v>
      </c>
      <c r="W126" s="259">
        <f>W90*'Project Information'!W79*W70</f>
        <v>0</v>
      </c>
      <c r="X126" s="259">
        <f>X90*'Project Information'!X79*X70</f>
        <v>0</v>
      </c>
      <c r="Y126" s="259">
        <f>Y90*'Project Information'!Y79*Y70</f>
        <v>0</v>
      </c>
      <c r="Z126" s="259">
        <f>Z90*'Project Information'!Z79*Z70</f>
        <v>0</v>
      </c>
      <c r="AA126" s="259">
        <f>AA90*'Project Information'!AA79*AA70</f>
        <v>0</v>
      </c>
      <c r="AB126" s="259">
        <f>AB90*'Project Information'!AB79*AB70</f>
        <v>0</v>
      </c>
      <c r="AC126" s="259">
        <f>AC90*'Project Information'!AC79*AC70</f>
        <v>0</v>
      </c>
      <c r="AD126" s="259">
        <f>AD90*'Project Information'!AD79*AD70</f>
        <v>0</v>
      </c>
      <c r="AE126" s="259">
        <f>AE90*'Project Information'!AE79*AE70</f>
        <v>0</v>
      </c>
      <c r="AF126" s="54"/>
    </row>
    <row r="127" spans="1:32">
      <c r="A127" s="98">
        <f t="shared" si="33"/>
        <v>15149</v>
      </c>
      <c r="B127" s="28" t="str">
        <f t="shared" si="33"/>
        <v>Adobe Road over I-35</v>
      </c>
      <c r="C127" s="224">
        <f t="shared" si="32"/>
        <v>50353</v>
      </c>
      <c r="D127" s="28"/>
      <c r="E127" s="39"/>
      <c r="F127" s="83" t="s">
        <v>216</v>
      </c>
      <c r="G127" s="259">
        <f>G91*'Project Information'!G80*G71</f>
        <v>0</v>
      </c>
      <c r="H127" s="259">
        <f>H91*'Project Information'!H80*H71</f>
        <v>0</v>
      </c>
      <c r="I127" s="259">
        <f>I91*'Project Information'!I80*I71</f>
        <v>0</v>
      </c>
      <c r="J127" s="259">
        <f>J91*'Project Information'!J80*J71</f>
        <v>0</v>
      </c>
      <c r="K127" s="259">
        <f>K91*'Project Information'!K80*K71</f>
        <v>0</v>
      </c>
      <c r="L127" s="259">
        <f>L91*'Project Information'!L80*L71</f>
        <v>0</v>
      </c>
      <c r="M127" s="259">
        <f>M91*'Project Information'!M80*M71</f>
        <v>0</v>
      </c>
      <c r="N127" s="259">
        <f>N91*'Project Information'!N80*N71</f>
        <v>0</v>
      </c>
      <c r="O127" s="259">
        <f>O91*'Project Information'!O80*O71</f>
        <v>0</v>
      </c>
      <c r="P127" s="259">
        <f>P91*'Project Information'!P80*P71</f>
        <v>0</v>
      </c>
      <c r="Q127" s="259">
        <f>Q91*'Project Information'!Q80*Q71</f>
        <v>0</v>
      </c>
      <c r="R127" s="259">
        <f>R91*'Project Information'!R80*R71</f>
        <v>50352.5974771826</v>
      </c>
      <c r="S127" s="259">
        <f>S91*'Project Information'!S80*S71</f>
        <v>0</v>
      </c>
      <c r="T127" s="259">
        <f>T91*'Project Information'!T80*T71</f>
        <v>0</v>
      </c>
      <c r="U127" s="259">
        <f>U91*'Project Information'!U80*U71</f>
        <v>0</v>
      </c>
      <c r="V127" s="259">
        <f>V91*'Project Information'!V80*V71</f>
        <v>0</v>
      </c>
      <c r="W127" s="259">
        <f>W91*'Project Information'!W80*W71</f>
        <v>0</v>
      </c>
      <c r="X127" s="259">
        <f>X91*'Project Information'!X80*X71</f>
        <v>0</v>
      </c>
      <c r="Y127" s="259">
        <f>Y91*'Project Information'!Y80*Y71</f>
        <v>0</v>
      </c>
      <c r="Z127" s="259">
        <f>Z91*'Project Information'!Z80*Z71</f>
        <v>0</v>
      </c>
      <c r="AA127" s="259">
        <f>AA91*'Project Information'!AA80*AA71</f>
        <v>0</v>
      </c>
      <c r="AB127" s="259">
        <f>AB91*'Project Information'!AB80*AB71</f>
        <v>0</v>
      </c>
      <c r="AC127" s="259">
        <f>AC91*'Project Information'!AC80*AC71</f>
        <v>0</v>
      </c>
      <c r="AD127" s="259">
        <f>AD91*'Project Information'!AD80*AD71</f>
        <v>0</v>
      </c>
      <c r="AE127" s="259">
        <f>AE91*'Project Information'!AE80*AE71</f>
        <v>0</v>
      </c>
      <c r="AF127" s="54"/>
    </row>
    <row r="128" spans="1:32">
      <c r="A128" s="99" t="s">
        <v>185</v>
      </c>
      <c r="B128" s="28"/>
      <c r="C128" s="239">
        <f>SUM(C120:C127)</f>
        <v>624195</v>
      </c>
      <c r="F128" s="83" t="s">
        <v>216</v>
      </c>
      <c r="G128" s="95">
        <f>SUM(G120:G127)</f>
        <v>0</v>
      </c>
      <c r="H128" s="95">
        <f t="shared" ref="H128:AE128" si="34">SUM(H120:H127)</f>
        <v>0</v>
      </c>
      <c r="I128" s="95">
        <f t="shared" si="34"/>
        <v>0</v>
      </c>
      <c r="J128" s="95">
        <f t="shared" si="34"/>
        <v>0</v>
      </c>
      <c r="K128" s="95">
        <f t="shared" si="34"/>
        <v>0</v>
      </c>
      <c r="L128" s="95">
        <f t="shared" si="34"/>
        <v>0</v>
      </c>
      <c r="M128" s="95">
        <f t="shared" si="34"/>
        <v>0</v>
      </c>
      <c r="N128" s="95">
        <f t="shared" si="34"/>
        <v>0</v>
      </c>
      <c r="O128" s="95">
        <f t="shared" si="34"/>
        <v>0</v>
      </c>
      <c r="P128" s="95">
        <f t="shared" si="34"/>
        <v>0</v>
      </c>
      <c r="Q128" s="95">
        <f t="shared" si="34"/>
        <v>0</v>
      </c>
      <c r="R128" s="95">
        <f t="shared" si="34"/>
        <v>624193.65340686147</v>
      </c>
      <c r="S128" s="95">
        <f t="shared" si="34"/>
        <v>0</v>
      </c>
      <c r="T128" s="95">
        <f t="shared" si="34"/>
        <v>0</v>
      </c>
      <c r="U128" s="95">
        <f t="shared" si="34"/>
        <v>0</v>
      </c>
      <c r="V128" s="95">
        <f t="shared" si="34"/>
        <v>0</v>
      </c>
      <c r="W128" s="95">
        <f t="shared" si="34"/>
        <v>0</v>
      </c>
      <c r="X128" s="95">
        <f t="shared" si="34"/>
        <v>0</v>
      </c>
      <c r="Y128" s="95">
        <f t="shared" si="34"/>
        <v>0</v>
      </c>
      <c r="Z128" s="95">
        <f t="shared" si="34"/>
        <v>0</v>
      </c>
      <c r="AA128" s="95">
        <f t="shared" si="34"/>
        <v>0</v>
      </c>
      <c r="AB128" s="95">
        <f t="shared" si="34"/>
        <v>0</v>
      </c>
      <c r="AC128" s="95">
        <f t="shared" si="34"/>
        <v>0</v>
      </c>
      <c r="AD128" s="95">
        <f t="shared" si="34"/>
        <v>0</v>
      </c>
      <c r="AE128" s="95">
        <f t="shared" si="34"/>
        <v>0</v>
      </c>
      <c r="AF128" s="54"/>
    </row>
    <row r="129" spans="1:32">
      <c r="A129" s="97" t="str">
        <f>A111</f>
        <v>Kay County Bridge Reconstructions</v>
      </c>
      <c r="B129" s="89"/>
      <c r="F129" s="83"/>
      <c r="G129" s="144"/>
      <c r="H129" s="144"/>
      <c r="I129" s="144"/>
      <c r="J129" s="144"/>
      <c r="K129" s="144"/>
      <c r="L129" s="144"/>
      <c r="M129" s="144"/>
      <c r="N129" s="144"/>
      <c r="O129" s="144"/>
      <c r="P129" s="144"/>
      <c r="Q129" s="144"/>
      <c r="R129" s="144"/>
      <c r="S129" s="144"/>
      <c r="T129" s="144"/>
      <c r="U129" s="144"/>
      <c r="V129" s="144"/>
      <c r="W129" s="144"/>
      <c r="X129" s="144"/>
      <c r="Y129" s="144"/>
      <c r="Z129" s="144"/>
      <c r="AA129" s="144"/>
      <c r="AB129" s="144"/>
      <c r="AC129" s="144"/>
      <c r="AD129" s="144"/>
      <c r="AE129" s="144"/>
      <c r="AF129" s="54"/>
    </row>
    <row r="130" spans="1:32">
      <c r="A130" s="98">
        <f>'Project Information'!$A$26</f>
        <v>14408</v>
      </c>
      <c r="B130" s="28" t="str">
        <f>'Project Information'!$B$26</f>
        <v>I-35 SB over US 60</v>
      </c>
      <c r="C130" s="224">
        <f>ROUND(SUM(G130:AE130),0)</f>
        <v>0</v>
      </c>
      <c r="D130" s="28"/>
      <c r="E130" s="39"/>
      <c r="F130" s="83" t="s">
        <v>216</v>
      </c>
      <c r="G130" s="259">
        <f>G94*'Project Information'!G83*G74</f>
        <v>0</v>
      </c>
      <c r="H130" s="259">
        <f>H94*'Project Information'!H83*H74</f>
        <v>0</v>
      </c>
      <c r="I130" s="259">
        <f>I94*'Project Information'!I83*I74</f>
        <v>0</v>
      </c>
      <c r="J130" s="259">
        <f>J94*'Project Information'!J83*J74</f>
        <v>0</v>
      </c>
      <c r="K130" s="259">
        <f>K94*'Project Information'!K83*K74</f>
        <v>0</v>
      </c>
      <c r="L130" s="259">
        <f>L94*'Project Information'!L83*L74</f>
        <v>0</v>
      </c>
      <c r="M130" s="259">
        <f>M94*'Project Information'!M83*M74</f>
        <v>0</v>
      </c>
      <c r="N130" s="259">
        <f>N94*'Project Information'!N83*N74</f>
        <v>0</v>
      </c>
      <c r="O130" s="259">
        <f>O94*'Project Information'!O83*O74</f>
        <v>0</v>
      </c>
      <c r="P130" s="259">
        <f>P94*'Project Information'!P83*P74</f>
        <v>0</v>
      </c>
      <c r="Q130" s="259">
        <f>Q94*'Project Information'!Q83*Q74</f>
        <v>0</v>
      </c>
      <c r="R130" s="259">
        <f>R94*'Project Information'!R83*R74</f>
        <v>0</v>
      </c>
      <c r="S130" s="259">
        <f>S94*'Project Information'!S83*S74</f>
        <v>0</v>
      </c>
      <c r="T130" s="259">
        <f>T94*'Project Information'!T83*T74</f>
        <v>0</v>
      </c>
      <c r="U130" s="259">
        <f>U94*'Project Information'!U83*U74</f>
        <v>0</v>
      </c>
      <c r="V130" s="259">
        <f>V94*'Project Information'!V83*V74</f>
        <v>0</v>
      </c>
      <c r="W130" s="259">
        <f>W94*'Project Information'!W83*W74</f>
        <v>0</v>
      </c>
      <c r="X130" s="259">
        <f>X94*'Project Information'!X83*X74</f>
        <v>0</v>
      </c>
      <c r="Y130" s="259">
        <f>Y94*'Project Information'!Y83*Y74</f>
        <v>0</v>
      </c>
      <c r="Z130" s="259">
        <f>Z94*'Project Information'!Z83*Z74</f>
        <v>0</v>
      </c>
      <c r="AA130" s="259">
        <f>AA94*'Project Information'!AA83*AA74</f>
        <v>0</v>
      </c>
      <c r="AB130" s="259">
        <f>AB94*'Project Information'!AB83*AB74</f>
        <v>0</v>
      </c>
      <c r="AC130" s="259">
        <f>AC94*'Project Information'!AC83*AC74</f>
        <v>0</v>
      </c>
      <c r="AD130" s="259">
        <f>AD94*'Project Information'!AD83*AD74</f>
        <v>0</v>
      </c>
      <c r="AE130" s="259">
        <f>AE94*'Project Information'!AE83*AE74</f>
        <v>0</v>
      </c>
      <c r="AF130" s="54"/>
    </row>
    <row r="131" spans="1:32">
      <c r="A131" s="98">
        <f>'Project Information'!$A$27</f>
        <v>14409</v>
      </c>
      <c r="B131" s="28" t="str">
        <f>'Project Information'!$B$27</f>
        <v>I-35 NB over US 60</v>
      </c>
      <c r="C131" s="224">
        <f>ROUND(SUM(G131:AE131),0)</f>
        <v>0</v>
      </c>
      <c r="D131" s="28"/>
      <c r="E131" s="39"/>
      <c r="F131" s="83" t="s">
        <v>216</v>
      </c>
      <c r="G131" s="259">
        <f>G95*'Project Information'!G84*G75</f>
        <v>0</v>
      </c>
      <c r="H131" s="259">
        <f>H95*'Project Information'!H84*H75</f>
        <v>0</v>
      </c>
      <c r="I131" s="259">
        <f>I95*'Project Information'!I84*I75</f>
        <v>0</v>
      </c>
      <c r="J131" s="259">
        <f>J95*'Project Information'!J84*J75</f>
        <v>0</v>
      </c>
      <c r="K131" s="259">
        <f>K95*'Project Information'!K84*K75</f>
        <v>0</v>
      </c>
      <c r="L131" s="259">
        <f>L95*'Project Information'!L84*L75</f>
        <v>0</v>
      </c>
      <c r="M131" s="259">
        <f>M95*'Project Information'!M84*M75</f>
        <v>0</v>
      </c>
      <c r="N131" s="259">
        <f>N95*'Project Information'!N84*N75</f>
        <v>0</v>
      </c>
      <c r="O131" s="259">
        <f>O95*'Project Information'!O84*O75</f>
        <v>0</v>
      </c>
      <c r="P131" s="259">
        <f>P95*'Project Information'!P84*P75</f>
        <v>0</v>
      </c>
      <c r="Q131" s="259">
        <f>Q95*'Project Information'!Q84*Q75</f>
        <v>0</v>
      </c>
      <c r="R131" s="259">
        <f>R95*'Project Information'!R84*R75</f>
        <v>0</v>
      </c>
      <c r="S131" s="259">
        <f>S95*'Project Information'!S84*S75</f>
        <v>0</v>
      </c>
      <c r="T131" s="259">
        <f>T95*'Project Information'!T84*T75</f>
        <v>0</v>
      </c>
      <c r="U131" s="259">
        <f>U95*'Project Information'!U84*U75</f>
        <v>0</v>
      </c>
      <c r="V131" s="259">
        <f>V95*'Project Information'!V84*V75</f>
        <v>0</v>
      </c>
      <c r="W131" s="259">
        <f>W95*'Project Information'!W84*W75</f>
        <v>0</v>
      </c>
      <c r="X131" s="259">
        <f>X95*'Project Information'!X84*X75</f>
        <v>0</v>
      </c>
      <c r="Y131" s="259">
        <f>Y95*'Project Information'!Y84*Y75</f>
        <v>0</v>
      </c>
      <c r="Z131" s="259">
        <f>Z95*'Project Information'!Z84*Z75</f>
        <v>0</v>
      </c>
      <c r="AA131" s="259">
        <f>AA95*'Project Information'!AA84*AA75</f>
        <v>0</v>
      </c>
      <c r="AB131" s="259">
        <f>AB95*'Project Information'!AB84*AB75</f>
        <v>0</v>
      </c>
      <c r="AC131" s="259">
        <f>AC95*'Project Information'!AC84*AC75</f>
        <v>0</v>
      </c>
      <c r="AD131" s="259">
        <f>AD95*'Project Information'!AD84*AD75</f>
        <v>0</v>
      </c>
      <c r="AE131" s="259">
        <f>AE95*'Project Information'!AE84*AE75</f>
        <v>0</v>
      </c>
      <c r="AF131" s="54"/>
    </row>
    <row r="132" spans="1:32">
      <c r="A132" s="99" t="s">
        <v>185</v>
      </c>
      <c r="B132" s="28"/>
      <c r="C132" s="239">
        <f>SUM(C130:C131)</f>
        <v>0</v>
      </c>
      <c r="F132" s="83" t="s">
        <v>216</v>
      </c>
      <c r="G132" s="95">
        <f>SUM(G130:G131)</f>
        <v>0</v>
      </c>
      <c r="H132" s="95">
        <f t="shared" ref="H132:AE132" si="35">SUM(H130:H131)</f>
        <v>0</v>
      </c>
      <c r="I132" s="95">
        <f t="shared" si="35"/>
        <v>0</v>
      </c>
      <c r="J132" s="95">
        <f t="shared" si="35"/>
        <v>0</v>
      </c>
      <c r="K132" s="95">
        <f t="shared" si="35"/>
        <v>0</v>
      </c>
      <c r="L132" s="95">
        <f t="shared" si="35"/>
        <v>0</v>
      </c>
      <c r="M132" s="95">
        <f t="shared" si="35"/>
        <v>0</v>
      </c>
      <c r="N132" s="95">
        <f t="shared" si="35"/>
        <v>0</v>
      </c>
      <c r="O132" s="95">
        <f t="shared" si="35"/>
        <v>0</v>
      </c>
      <c r="P132" s="95">
        <f t="shared" si="35"/>
        <v>0</v>
      </c>
      <c r="Q132" s="95">
        <f t="shared" si="35"/>
        <v>0</v>
      </c>
      <c r="R132" s="95">
        <f t="shared" si="35"/>
        <v>0</v>
      </c>
      <c r="S132" s="95">
        <f t="shared" si="35"/>
        <v>0</v>
      </c>
      <c r="T132" s="95">
        <f t="shared" si="35"/>
        <v>0</v>
      </c>
      <c r="U132" s="95">
        <f t="shared" si="35"/>
        <v>0</v>
      </c>
      <c r="V132" s="95">
        <f t="shared" si="35"/>
        <v>0</v>
      </c>
      <c r="W132" s="95">
        <f t="shared" si="35"/>
        <v>0</v>
      </c>
      <c r="X132" s="95">
        <f t="shared" si="35"/>
        <v>0</v>
      </c>
      <c r="Y132" s="95">
        <f t="shared" si="35"/>
        <v>0</v>
      </c>
      <c r="Z132" s="95">
        <f t="shared" si="35"/>
        <v>0</v>
      </c>
      <c r="AA132" s="95">
        <f t="shared" si="35"/>
        <v>0</v>
      </c>
      <c r="AB132" s="95">
        <f t="shared" si="35"/>
        <v>0</v>
      </c>
      <c r="AC132" s="95">
        <f t="shared" si="35"/>
        <v>0</v>
      </c>
      <c r="AD132" s="95">
        <f t="shared" si="35"/>
        <v>0</v>
      </c>
      <c r="AE132" s="95">
        <f t="shared" si="35"/>
        <v>0</v>
      </c>
      <c r="AF132" s="54"/>
    </row>
    <row r="133" spans="1:32">
      <c r="A133" s="100" t="s">
        <v>0</v>
      </c>
      <c r="C133" s="240">
        <f>SUM(C128,C132)</f>
        <v>624195</v>
      </c>
      <c r="F133" s="83" t="s">
        <v>216</v>
      </c>
      <c r="G133" s="96">
        <f>SUM(G128,G132)</f>
        <v>0</v>
      </c>
      <c r="H133" s="96">
        <f t="shared" ref="H133:AE133" si="36">SUM(H128,H132)</f>
        <v>0</v>
      </c>
      <c r="I133" s="96">
        <f t="shared" si="36"/>
        <v>0</v>
      </c>
      <c r="J133" s="96">
        <f t="shared" si="36"/>
        <v>0</v>
      </c>
      <c r="K133" s="96">
        <f t="shared" si="36"/>
        <v>0</v>
      </c>
      <c r="L133" s="96">
        <f t="shared" si="36"/>
        <v>0</v>
      </c>
      <c r="M133" s="96">
        <f t="shared" si="36"/>
        <v>0</v>
      </c>
      <c r="N133" s="96">
        <f t="shared" si="36"/>
        <v>0</v>
      </c>
      <c r="O133" s="96">
        <f t="shared" si="36"/>
        <v>0</v>
      </c>
      <c r="P133" s="96">
        <f t="shared" si="36"/>
        <v>0</v>
      </c>
      <c r="Q133" s="96">
        <f t="shared" si="36"/>
        <v>0</v>
      </c>
      <c r="R133" s="96">
        <f t="shared" si="36"/>
        <v>624193.65340686147</v>
      </c>
      <c r="S133" s="96">
        <f t="shared" si="36"/>
        <v>0</v>
      </c>
      <c r="T133" s="96">
        <f t="shared" si="36"/>
        <v>0</v>
      </c>
      <c r="U133" s="96">
        <f t="shared" si="36"/>
        <v>0</v>
      </c>
      <c r="V133" s="96">
        <f t="shared" si="36"/>
        <v>0</v>
      </c>
      <c r="W133" s="96">
        <f t="shared" si="36"/>
        <v>0</v>
      </c>
      <c r="X133" s="96">
        <f t="shared" si="36"/>
        <v>0</v>
      </c>
      <c r="Y133" s="96">
        <f t="shared" si="36"/>
        <v>0</v>
      </c>
      <c r="Z133" s="96">
        <f t="shared" si="36"/>
        <v>0</v>
      </c>
      <c r="AA133" s="96">
        <f t="shared" si="36"/>
        <v>0</v>
      </c>
      <c r="AB133" s="96">
        <f t="shared" si="36"/>
        <v>0</v>
      </c>
      <c r="AC133" s="96">
        <f t="shared" si="36"/>
        <v>0</v>
      </c>
      <c r="AD133" s="96">
        <f t="shared" si="36"/>
        <v>0</v>
      </c>
      <c r="AE133" s="96">
        <f t="shared" si="36"/>
        <v>0</v>
      </c>
      <c r="AF133" s="54"/>
    </row>
    <row r="134" spans="1:32">
      <c r="G134" s="26"/>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row>
    <row r="135" spans="1:32" ht="18.75">
      <c r="A135" s="237" t="s">
        <v>220</v>
      </c>
      <c r="B135" s="238"/>
      <c r="C135" s="238"/>
      <c r="D135" s="238"/>
      <c r="E135" s="238"/>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row>
    <row r="136" spans="1:32" ht="15.75">
      <c r="A136" s="169" t="s">
        <v>222</v>
      </c>
      <c r="B136" s="91"/>
      <c r="C136" s="91"/>
      <c r="D136" s="91"/>
      <c r="E136" s="91"/>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row>
    <row r="137" spans="1:32" ht="15.75">
      <c r="A137" s="182"/>
      <c r="B137" s="11"/>
      <c r="C137" s="11"/>
      <c r="D137" s="11"/>
      <c r="E137" s="11"/>
      <c r="F137" s="11"/>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54"/>
    </row>
    <row r="138" spans="1:32">
      <c r="A138" s="29" t="s">
        <v>77</v>
      </c>
      <c r="B138" s="4" t="s">
        <v>78</v>
      </c>
      <c r="C138" s="301" t="s">
        <v>219</v>
      </c>
      <c r="D138" s="301"/>
      <c r="G138" s="54"/>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4"/>
      <c r="AF138" s="54"/>
    </row>
    <row r="139" spans="1:32">
      <c r="A139" s="29"/>
      <c r="B139" s="4"/>
      <c r="C139" s="271" t="s">
        <v>218</v>
      </c>
      <c r="D139" s="271" t="s">
        <v>189</v>
      </c>
      <c r="E139" s="271"/>
      <c r="G139" s="54"/>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row>
    <row r="140" spans="1:32">
      <c r="A140" s="97" t="str">
        <f>A119</f>
        <v>Kay County Bridge Raises</v>
      </c>
      <c r="B140" s="89"/>
      <c r="C140" s="38" t="s">
        <v>221</v>
      </c>
      <c r="D140" s="38" t="s">
        <v>221</v>
      </c>
      <c r="E140" s="38"/>
      <c r="G140" s="26"/>
      <c r="H140" s="54"/>
      <c r="I140" s="54"/>
      <c r="J140" s="54"/>
      <c r="K140" s="54"/>
      <c r="L140" s="54"/>
      <c r="M140" s="54"/>
      <c r="N140" s="54"/>
      <c r="O140" s="54"/>
      <c r="P140" s="54"/>
      <c r="Q140" s="54"/>
      <c r="R140" s="54"/>
      <c r="S140" s="54"/>
      <c r="T140" s="54"/>
      <c r="U140" s="54"/>
      <c r="V140" s="54"/>
      <c r="W140" s="54"/>
      <c r="X140" s="54"/>
      <c r="Y140" s="54"/>
      <c r="Z140" s="54"/>
      <c r="AA140" s="54"/>
      <c r="AB140" s="54"/>
      <c r="AC140" s="54"/>
      <c r="AD140" s="54"/>
      <c r="AE140" s="54"/>
      <c r="AF140" s="54"/>
    </row>
    <row r="141" spans="1:32">
      <c r="A141" s="98">
        <f>A120</f>
        <v>14155</v>
      </c>
      <c r="B141" s="28" t="str">
        <f>B120</f>
        <v>Indian Road over I-35</v>
      </c>
      <c r="C141" s="9">
        <f>'Project Information'!C152</f>
        <v>2023</v>
      </c>
      <c r="D141" s="9">
        <f>'Project Information'!E152</f>
        <v>2028</v>
      </c>
      <c r="F141" s="115"/>
      <c r="G141" s="241">
        <f>IF($C141&lt;=G$15,IF($D141&lt;=G$15,1,'Project Information'!$D152),0)</f>
        <v>0</v>
      </c>
      <c r="H141" s="241">
        <f>IF($C141&lt;=H$15,IF($D141&lt;=H$15,1,'Project Information'!$D152),0)</f>
        <v>0</v>
      </c>
      <c r="I141" s="241">
        <f>IF($C141&lt;=I$15,IF($D141&lt;=I$15,1,'Project Information'!$D152),0)</f>
        <v>0</v>
      </c>
      <c r="J141" s="241">
        <f>IF($C141&lt;=J$15,IF($D141&lt;=J$15,1,'Project Information'!$D152),0)</f>
        <v>0</v>
      </c>
      <c r="K141" s="241">
        <f>IF($C141&lt;=K$15,IF($D141&lt;=K$15,1,'Project Information'!$D152),0)</f>
        <v>0</v>
      </c>
      <c r="L141" s="241">
        <f>IF($C141&lt;=L$15,IF($D141&lt;=L$15,1,'Project Information'!$D152),0)</f>
        <v>0</v>
      </c>
      <c r="M141" s="241">
        <f>IF($C141&lt;=M$15,IF($D141&lt;=M$15,1,'Project Information'!$D152),0)</f>
        <v>0.5</v>
      </c>
      <c r="N141" s="241">
        <f>IF($C141&lt;=N$15,IF($D141&lt;=N$15,1,'Project Information'!$D152),0)</f>
        <v>0.5</v>
      </c>
      <c r="O141" s="241">
        <f>IF($C141&lt;=O$15,IF($D141&lt;=O$15,1,'Project Information'!$D152),0)</f>
        <v>0.5</v>
      </c>
      <c r="P141" s="241">
        <f>IF($C141&lt;=P$15,IF($D141&lt;=P$15,1,'Project Information'!$D152),0)</f>
        <v>0.5</v>
      </c>
      <c r="Q141" s="241">
        <f>IF($C141&lt;=Q$15,IF($D141&lt;=Q$15,1,'Project Information'!$D152),0)</f>
        <v>0.5</v>
      </c>
      <c r="R141" s="241">
        <f>IF($C141&lt;=R$15,IF($D141&lt;=R$15,1,'Project Information'!$D152),0)</f>
        <v>1</v>
      </c>
      <c r="S141" s="241">
        <f>IF($C141&lt;=S$15,IF($D141&lt;=S$15,1,'Project Information'!$D152),0)</f>
        <v>1</v>
      </c>
      <c r="T141" s="241">
        <f>IF($C141&lt;=T$15,IF($D141&lt;=T$15,1,'Project Information'!$D152),0)</f>
        <v>1</v>
      </c>
      <c r="U141" s="241">
        <f>IF($C141&lt;=U$15,IF($D141&lt;=U$15,1,'Project Information'!$D152),0)</f>
        <v>1</v>
      </c>
      <c r="V141" s="241">
        <f>IF($C141&lt;=V$15,IF($D141&lt;=V$15,1,'Project Information'!$D152),0)</f>
        <v>1</v>
      </c>
      <c r="W141" s="241">
        <f>IF($C141&lt;=W$15,IF($D141&lt;=W$15,1,'Project Information'!$D152),0)</f>
        <v>1</v>
      </c>
      <c r="X141" s="241">
        <f>IF($C141&lt;=X$15,IF($D141&lt;=X$15,1,'Project Information'!$D152),0)</f>
        <v>1</v>
      </c>
      <c r="Y141" s="241">
        <f>IF($C141&lt;=Y$15,IF($D141&lt;=Y$15,1,'Project Information'!$D152),0)</f>
        <v>1</v>
      </c>
      <c r="Z141" s="241">
        <f>IF($C141&lt;=Z$15,IF($D141&lt;=Z$15,1,'Project Information'!$D152),0)</f>
        <v>1</v>
      </c>
      <c r="AA141" s="241">
        <f>IF($C141&lt;=AA$15,IF($D141&lt;=AA$15,1,'Project Information'!$D152),0)</f>
        <v>1</v>
      </c>
      <c r="AB141" s="241">
        <f>IF($C141&lt;=AB$15,IF($D141&lt;=AB$15,1,'Project Information'!$D152),0)</f>
        <v>1</v>
      </c>
      <c r="AC141" s="241">
        <f>IF($C141&lt;=AC$15,IF($D141&lt;=AC$15,1,'Project Information'!$D152),0)</f>
        <v>1</v>
      </c>
      <c r="AD141" s="241">
        <f>IF($C141&lt;=AD$15,IF($D141&lt;=AD$15,1,'Project Information'!$D152),0)</f>
        <v>1</v>
      </c>
      <c r="AE141" s="241">
        <f>IF($C141&lt;=AE$15,IF($D141&lt;=AE$15,1,'Project Information'!$D152),0)</f>
        <v>1</v>
      </c>
      <c r="AF141" s="54"/>
    </row>
    <row r="142" spans="1:32">
      <c r="A142" s="98">
        <f t="shared" ref="A142:B148" si="37">A121</f>
        <v>14429</v>
      </c>
      <c r="B142" s="28" t="str">
        <f t="shared" si="37"/>
        <v>North Avenue over I-35</v>
      </c>
      <c r="C142" s="9">
        <f>'Project Information'!C153</f>
        <v>2023</v>
      </c>
      <c r="D142" s="9">
        <f>'Project Information'!E153</f>
        <v>2028</v>
      </c>
      <c r="F142" s="115"/>
      <c r="G142" s="241">
        <f>IF($C142&lt;=G$15,IF($D142&lt;=G$15,1,'Project Information'!$D153),0)</f>
        <v>0</v>
      </c>
      <c r="H142" s="241">
        <f>IF($C142&lt;=H$15,IF($D142&lt;=H$15,1,'Project Information'!$D153),0)</f>
        <v>0</v>
      </c>
      <c r="I142" s="241">
        <f>IF($C142&lt;=I$15,IF($D142&lt;=I$15,1,'Project Information'!$D153),0)</f>
        <v>0</v>
      </c>
      <c r="J142" s="241">
        <f>IF($C142&lt;=J$15,IF($D142&lt;=J$15,1,'Project Information'!$D153),0)</f>
        <v>0</v>
      </c>
      <c r="K142" s="241">
        <f>IF($C142&lt;=K$15,IF($D142&lt;=K$15,1,'Project Information'!$D153),0)</f>
        <v>0</v>
      </c>
      <c r="L142" s="241">
        <f>IF($C142&lt;=L$15,IF($D142&lt;=L$15,1,'Project Information'!$D153),0)</f>
        <v>0</v>
      </c>
      <c r="M142" s="241">
        <f>IF($C142&lt;=M$15,IF($D142&lt;=M$15,1,'Project Information'!$D153),0)</f>
        <v>0.5</v>
      </c>
      <c r="N142" s="241">
        <f>IF($C142&lt;=N$15,IF($D142&lt;=N$15,1,'Project Information'!$D153),0)</f>
        <v>0.5</v>
      </c>
      <c r="O142" s="241">
        <f>IF($C142&lt;=O$15,IF($D142&lt;=O$15,1,'Project Information'!$D153),0)</f>
        <v>0.5</v>
      </c>
      <c r="P142" s="241">
        <f>IF($C142&lt;=P$15,IF($D142&lt;=P$15,1,'Project Information'!$D153),0)</f>
        <v>0.5</v>
      </c>
      <c r="Q142" s="241">
        <f>IF($C142&lt;=Q$15,IF($D142&lt;=Q$15,1,'Project Information'!$D153),0)</f>
        <v>0.5</v>
      </c>
      <c r="R142" s="241">
        <f>IF($C142&lt;=R$15,IF($D142&lt;=R$15,1,'Project Information'!$D153),0)</f>
        <v>1</v>
      </c>
      <c r="S142" s="241">
        <f>IF($C142&lt;=S$15,IF($D142&lt;=S$15,1,'Project Information'!$D153),0)</f>
        <v>1</v>
      </c>
      <c r="T142" s="241">
        <f>IF($C142&lt;=T$15,IF($D142&lt;=T$15,1,'Project Information'!$D153),0)</f>
        <v>1</v>
      </c>
      <c r="U142" s="241">
        <f>IF($C142&lt;=U$15,IF($D142&lt;=U$15,1,'Project Information'!$D153),0)</f>
        <v>1</v>
      </c>
      <c r="V142" s="241">
        <f>IF($C142&lt;=V$15,IF($D142&lt;=V$15,1,'Project Information'!$D153),0)</f>
        <v>1</v>
      </c>
      <c r="W142" s="241">
        <f>IF($C142&lt;=W$15,IF($D142&lt;=W$15,1,'Project Information'!$D153),0)</f>
        <v>1</v>
      </c>
      <c r="X142" s="241">
        <f>IF($C142&lt;=X$15,IF($D142&lt;=X$15,1,'Project Information'!$D153),0)</f>
        <v>1</v>
      </c>
      <c r="Y142" s="241">
        <f>IF($C142&lt;=Y$15,IF($D142&lt;=Y$15,1,'Project Information'!$D153),0)</f>
        <v>1</v>
      </c>
      <c r="Z142" s="241">
        <f>IF($C142&lt;=Z$15,IF($D142&lt;=Z$15,1,'Project Information'!$D153),0)</f>
        <v>1</v>
      </c>
      <c r="AA142" s="241">
        <f>IF($C142&lt;=AA$15,IF($D142&lt;=AA$15,1,'Project Information'!$D153),0)</f>
        <v>1</v>
      </c>
      <c r="AB142" s="241">
        <f>IF($C142&lt;=AB$15,IF($D142&lt;=AB$15,1,'Project Information'!$D153),0)</f>
        <v>1</v>
      </c>
      <c r="AC142" s="241">
        <f>IF($C142&lt;=AC$15,IF($D142&lt;=AC$15,1,'Project Information'!$D153),0)</f>
        <v>1</v>
      </c>
      <c r="AD142" s="241">
        <f>IF($C142&lt;=AD$15,IF($D142&lt;=AD$15,1,'Project Information'!$D153),0)</f>
        <v>1</v>
      </c>
      <c r="AE142" s="241">
        <f>IF($C142&lt;=AE$15,IF($D142&lt;=AE$15,1,'Project Information'!$D153),0)</f>
        <v>1</v>
      </c>
      <c r="AF142" s="54"/>
    </row>
    <row r="143" spans="1:32">
      <c r="A143" s="98">
        <f t="shared" si="37"/>
        <v>14435</v>
      </c>
      <c r="B143" s="28" t="str">
        <f t="shared" si="37"/>
        <v>Highland Avenue over I-35</v>
      </c>
      <c r="C143" s="9">
        <f>'Project Information'!C154</f>
        <v>2023</v>
      </c>
      <c r="D143" s="9">
        <f>'Project Information'!E154</f>
        <v>2028</v>
      </c>
      <c r="F143" s="115"/>
      <c r="G143" s="241">
        <f>IF($C143&lt;=G$15,IF($D143&lt;=G$15,1,'Project Information'!$D154),0)</f>
        <v>0</v>
      </c>
      <c r="H143" s="241">
        <f>IF($C143&lt;=H$15,IF($D143&lt;=H$15,1,'Project Information'!$D154),0)</f>
        <v>0</v>
      </c>
      <c r="I143" s="241">
        <f>IF($C143&lt;=I$15,IF($D143&lt;=I$15,1,'Project Information'!$D154),0)</f>
        <v>0</v>
      </c>
      <c r="J143" s="241">
        <f>IF($C143&lt;=J$15,IF($D143&lt;=J$15,1,'Project Information'!$D154),0)</f>
        <v>0</v>
      </c>
      <c r="K143" s="241">
        <f>IF($C143&lt;=K$15,IF($D143&lt;=K$15,1,'Project Information'!$D154),0)</f>
        <v>0</v>
      </c>
      <c r="L143" s="241">
        <f>IF($C143&lt;=L$15,IF($D143&lt;=L$15,1,'Project Information'!$D154),0)</f>
        <v>0</v>
      </c>
      <c r="M143" s="241">
        <f>IF($C143&lt;=M$15,IF($D143&lt;=M$15,1,'Project Information'!$D154),0)</f>
        <v>0.5</v>
      </c>
      <c r="N143" s="241">
        <f>IF($C143&lt;=N$15,IF($D143&lt;=N$15,1,'Project Information'!$D154),0)</f>
        <v>0.5</v>
      </c>
      <c r="O143" s="241">
        <f>IF($C143&lt;=O$15,IF($D143&lt;=O$15,1,'Project Information'!$D154),0)</f>
        <v>0.5</v>
      </c>
      <c r="P143" s="241">
        <f>IF($C143&lt;=P$15,IF($D143&lt;=P$15,1,'Project Information'!$D154),0)</f>
        <v>0.5</v>
      </c>
      <c r="Q143" s="241">
        <f>IF($C143&lt;=Q$15,IF($D143&lt;=Q$15,1,'Project Information'!$D154),0)</f>
        <v>0.5</v>
      </c>
      <c r="R143" s="241">
        <f>IF($C143&lt;=R$15,IF($D143&lt;=R$15,1,'Project Information'!$D154),0)</f>
        <v>1</v>
      </c>
      <c r="S143" s="241">
        <f>IF($C143&lt;=S$15,IF($D143&lt;=S$15,1,'Project Information'!$D154),0)</f>
        <v>1</v>
      </c>
      <c r="T143" s="241">
        <f>IF($C143&lt;=T$15,IF($D143&lt;=T$15,1,'Project Information'!$D154),0)</f>
        <v>1</v>
      </c>
      <c r="U143" s="241">
        <f>IF($C143&lt;=U$15,IF($D143&lt;=U$15,1,'Project Information'!$D154),0)</f>
        <v>1</v>
      </c>
      <c r="V143" s="241">
        <f>IF($C143&lt;=V$15,IF($D143&lt;=V$15,1,'Project Information'!$D154),0)</f>
        <v>1</v>
      </c>
      <c r="W143" s="241">
        <f>IF($C143&lt;=W$15,IF($D143&lt;=W$15,1,'Project Information'!$D154),0)</f>
        <v>1</v>
      </c>
      <c r="X143" s="241">
        <f>IF($C143&lt;=X$15,IF($D143&lt;=X$15,1,'Project Information'!$D154),0)</f>
        <v>1</v>
      </c>
      <c r="Y143" s="241">
        <f>IF($C143&lt;=Y$15,IF($D143&lt;=Y$15,1,'Project Information'!$D154),0)</f>
        <v>1</v>
      </c>
      <c r="Z143" s="241">
        <f>IF($C143&lt;=Z$15,IF($D143&lt;=Z$15,1,'Project Information'!$D154),0)</f>
        <v>1</v>
      </c>
      <c r="AA143" s="241">
        <f>IF($C143&lt;=AA$15,IF($D143&lt;=AA$15,1,'Project Information'!$D154),0)</f>
        <v>1</v>
      </c>
      <c r="AB143" s="241">
        <f>IF($C143&lt;=AB$15,IF($D143&lt;=AB$15,1,'Project Information'!$D154),0)</f>
        <v>1</v>
      </c>
      <c r="AC143" s="241">
        <f>IF($C143&lt;=AC$15,IF($D143&lt;=AC$15,1,'Project Information'!$D154),0)</f>
        <v>1</v>
      </c>
      <c r="AD143" s="241">
        <f>IF($C143&lt;=AD$15,IF($D143&lt;=AD$15,1,'Project Information'!$D154),0)</f>
        <v>1</v>
      </c>
      <c r="AE143" s="241">
        <f>IF($C143&lt;=AE$15,IF($D143&lt;=AE$15,1,'Project Information'!$D154),0)</f>
        <v>1</v>
      </c>
      <c r="AF143" s="54"/>
    </row>
    <row r="144" spans="1:32">
      <c r="A144" s="98">
        <f t="shared" si="37"/>
        <v>14437</v>
      </c>
      <c r="B144" s="28" t="str">
        <f t="shared" si="37"/>
        <v>Hartford Avenue over I-35</v>
      </c>
      <c r="C144" s="9">
        <f>'Project Information'!C155</f>
        <v>2023</v>
      </c>
      <c r="D144" s="9">
        <f>'Project Information'!E155</f>
        <v>2028</v>
      </c>
      <c r="F144" s="115"/>
      <c r="G144" s="241">
        <f>IF($C144&lt;=G$15,IF($D144&lt;=G$15,1,'Project Information'!$D155),0)</f>
        <v>0</v>
      </c>
      <c r="H144" s="241">
        <f>IF($C144&lt;=H$15,IF($D144&lt;=H$15,1,'Project Information'!$D155),0)</f>
        <v>0</v>
      </c>
      <c r="I144" s="241">
        <f>IF($C144&lt;=I$15,IF($D144&lt;=I$15,1,'Project Information'!$D155),0)</f>
        <v>0</v>
      </c>
      <c r="J144" s="241">
        <f>IF($C144&lt;=J$15,IF($D144&lt;=J$15,1,'Project Information'!$D155),0)</f>
        <v>0</v>
      </c>
      <c r="K144" s="241">
        <f>IF($C144&lt;=K$15,IF($D144&lt;=K$15,1,'Project Information'!$D155),0)</f>
        <v>0</v>
      </c>
      <c r="L144" s="241">
        <f>IF($C144&lt;=L$15,IF($D144&lt;=L$15,1,'Project Information'!$D155),0)</f>
        <v>0</v>
      </c>
      <c r="M144" s="241">
        <f>IF($C144&lt;=M$15,IF($D144&lt;=M$15,1,'Project Information'!$D155),0)</f>
        <v>0.5</v>
      </c>
      <c r="N144" s="241">
        <f>IF($C144&lt;=N$15,IF($D144&lt;=N$15,1,'Project Information'!$D155),0)</f>
        <v>0.5</v>
      </c>
      <c r="O144" s="241">
        <f>IF($C144&lt;=O$15,IF($D144&lt;=O$15,1,'Project Information'!$D155),0)</f>
        <v>0.5</v>
      </c>
      <c r="P144" s="241">
        <f>IF($C144&lt;=P$15,IF($D144&lt;=P$15,1,'Project Information'!$D155),0)</f>
        <v>0.5</v>
      </c>
      <c r="Q144" s="241">
        <f>IF($C144&lt;=Q$15,IF($D144&lt;=Q$15,1,'Project Information'!$D155),0)</f>
        <v>0.5</v>
      </c>
      <c r="R144" s="241">
        <f>IF($C144&lt;=R$15,IF($D144&lt;=R$15,1,'Project Information'!$D155),0)</f>
        <v>1</v>
      </c>
      <c r="S144" s="241">
        <f>IF($C144&lt;=S$15,IF($D144&lt;=S$15,1,'Project Information'!$D155),0)</f>
        <v>1</v>
      </c>
      <c r="T144" s="241">
        <f>IF($C144&lt;=T$15,IF($D144&lt;=T$15,1,'Project Information'!$D155),0)</f>
        <v>1</v>
      </c>
      <c r="U144" s="241">
        <f>IF($C144&lt;=U$15,IF($D144&lt;=U$15,1,'Project Information'!$D155),0)</f>
        <v>1</v>
      </c>
      <c r="V144" s="241">
        <f>IF($C144&lt;=V$15,IF($D144&lt;=V$15,1,'Project Information'!$D155),0)</f>
        <v>1</v>
      </c>
      <c r="W144" s="241">
        <f>IF($C144&lt;=W$15,IF($D144&lt;=W$15,1,'Project Information'!$D155),0)</f>
        <v>1</v>
      </c>
      <c r="X144" s="241">
        <f>IF($C144&lt;=X$15,IF($D144&lt;=X$15,1,'Project Information'!$D155),0)</f>
        <v>1</v>
      </c>
      <c r="Y144" s="241">
        <f>IF($C144&lt;=Y$15,IF($D144&lt;=Y$15,1,'Project Information'!$D155),0)</f>
        <v>1</v>
      </c>
      <c r="Z144" s="241">
        <f>IF($C144&lt;=Z$15,IF($D144&lt;=Z$15,1,'Project Information'!$D155),0)</f>
        <v>1</v>
      </c>
      <c r="AA144" s="241">
        <f>IF($C144&lt;=AA$15,IF($D144&lt;=AA$15,1,'Project Information'!$D155),0)</f>
        <v>1</v>
      </c>
      <c r="AB144" s="241">
        <f>IF($C144&lt;=AB$15,IF($D144&lt;=AB$15,1,'Project Information'!$D155),0)</f>
        <v>1</v>
      </c>
      <c r="AC144" s="241">
        <f>IF($C144&lt;=AC$15,IF($D144&lt;=AC$15,1,'Project Information'!$D155),0)</f>
        <v>1</v>
      </c>
      <c r="AD144" s="241">
        <f>IF($C144&lt;=AD$15,IF($D144&lt;=AD$15,1,'Project Information'!$D155),0)</f>
        <v>1</v>
      </c>
      <c r="AE144" s="241">
        <f>IF($C144&lt;=AE$15,IF($D144&lt;=AE$15,1,'Project Information'!$D155),0)</f>
        <v>1</v>
      </c>
      <c r="AF144" s="54"/>
    </row>
    <row r="145" spans="1:32">
      <c r="A145" s="98">
        <f t="shared" si="37"/>
        <v>15145</v>
      </c>
      <c r="B145" s="28" t="str">
        <f t="shared" si="37"/>
        <v>Coleman Road over I-35</v>
      </c>
      <c r="C145" s="9">
        <f>'Project Information'!C156</f>
        <v>2023</v>
      </c>
      <c r="D145" s="9">
        <f>'Project Information'!E156</f>
        <v>2028</v>
      </c>
      <c r="F145" s="115"/>
      <c r="G145" s="241">
        <f>IF($C145&lt;=G$15,IF($D145&lt;=G$15,1,'Project Information'!$D156),0)</f>
        <v>0</v>
      </c>
      <c r="H145" s="241">
        <f>IF($C145&lt;=H$15,IF($D145&lt;=H$15,1,'Project Information'!$D156),0)</f>
        <v>0</v>
      </c>
      <c r="I145" s="241">
        <f>IF($C145&lt;=I$15,IF($D145&lt;=I$15,1,'Project Information'!$D156),0)</f>
        <v>0</v>
      </c>
      <c r="J145" s="241">
        <f>IF($C145&lt;=J$15,IF($D145&lt;=J$15,1,'Project Information'!$D156),0)</f>
        <v>0</v>
      </c>
      <c r="K145" s="241">
        <f>IF($C145&lt;=K$15,IF($D145&lt;=K$15,1,'Project Information'!$D156),0)</f>
        <v>0</v>
      </c>
      <c r="L145" s="241">
        <f>IF($C145&lt;=L$15,IF($D145&lt;=L$15,1,'Project Information'!$D156),0)</f>
        <v>0</v>
      </c>
      <c r="M145" s="241">
        <f>IF($C145&lt;=M$15,IF($D145&lt;=M$15,1,'Project Information'!$D156),0)</f>
        <v>0.5</v>
      </c>
      <c r="N145" s="241">
        <f>IF($C145&lt;=N$15,IF($D145&lt;=N$15,1,'Project Information'!$D156),0)</f>
        <v>0.5</v>
      </c>
      <c r="O145" s="241">
        <f>IF($C145&lt;=O$15,IF($D145&lt;=O$15,1,'Project Information'!$D156),0)</f>
        <v>0.5</v>
      </c>
      <c r="P145" s="241">
        <f>IF($C145&lt;=P$15,IF($D145&lt;=P$15,1,'Project Information'!$D156),0)</f>
        <v>0.5</v>
      </c>
      <c r="Q145" s="241">
        <f>IF($C145&lt;=Q$15,IF($D145&lt;=Q$15,1,'Project Information'!$D156),0)</f>
        <v>0.5</v>
      </c>
      <c r="R145" s="241">
        <f>IF($C145&lt;=R$15,IF($D145&lt;=R$15,1,'Project Information'!$D156),0)</f>
        <v>1</v>
      </c>
      <c r="S145" s="241">
        <f>IF($C145&lt;=S$15,IF($D145&lt;=S$15,1,'Project Information'!$D156),0)</f>
        <v>1</v>
      </c>
      <c r="T145" s="241">
        <f>IF($C145&lt;=T$15,IF($D145&lt;=T$15,1,'Project Information'!$D156),0)</f>
        <v>1</v>
      </c>
      <c r="U145" s="241">
        <f>IF($C145&lt;=U$15,IF($D145&lt;=U$15,1,'Project Information'!$D156),0)</f>
        <v>1</v>
      </c>
      <c r="V145" s="241">
        <f>IF($C145&lt;=V$15,IF($D145&lt;=V$15,1,'Project Information'!$D156),0)</f>
        <v>1</v>
      </c>
      <c r="W145" s="241">
        <f>IF($C145&lt;=W$15,IF($D145&lt;=W$15,1,'Project Information'!$D156),0)</f>
        <v>1</v>
      </c>
      <c r="X145" s="241">
        <f>IF($C145&lt;=X$15,IF($D145&lt;=X$15,1,'Project Information'!$D156),0)</f>
        <v>1</v>
      </c>
      <c r="Y145" s="241">
        <f>IF($C145&lt;=Y$15,IF($D145&lt;=Y$15,1,'Project Information'!$D156),0)</f>
        <v>1</v>
      </c>
      <c r="Z145" s="241">
        <f>IF($C145&lt;=Z$15,IF($D145&lt;=Z$15,1,'Project Information'!$D156),0)</f>
        <v>1</v>
      </c>
      <c r="AA145" s="241">
        <f>IF($C145&lt;=AA$15,IF($D145&lt;=AA$15,1,'Project Information'!$D156),0)</f>
        <v>1</v>
      </c>
      <c r="AB145" s="241">
        <f>IF($C145&lt;=AB$15,IF($D145&lt;=AB$15,1,'Project Information'!$D156),0)</f>
        <v>1</v>
      </c>
      <c r="AC145" s="241">
        <f>IF($C145&lt;=AC$15,IF($D145&lt;=AC$15,1,'Project Information'!$D156),0)</f>
        <v>1</v>
      </c>
      <c r="AD145" s="241">
        <f>IF($C145&lt;=AD$15,IF($D145&lt;=AD$15,1,'Project Information'!$D156),0)</f>
        <v>1</v>
      </c>
      <c r="AE145" s="241">
        <f>IF($C145&lt;=AE$15,IF($D145&lt;=AE$15,1,'Project Information'!$D156),0)</f>
        <v>1</v>
      </c>
      <c r="AF145" s="54"/>
    </row>
    <row r="146" spans="1:32">
      <c r="A146" s="98">
        <f t="shared" si="37"/>
        <v>15146</v>
      </c>
      <c r="B146" s="28" t="str">
        <f t="shared" si="37"/>
        <v>Chrysler Avenue over I-35</v>
      </c>
      <c r="C146" s="9">
        <f>'Project Information'!C157</f>
        <v>2023</v>
      </c>
      <c r="D146" s="9">
        <f>'Project Information'!E157</f>
        <v>2028</v>
      </c>
      <c r="F146" s="115"/>
      <c r="G146" s="241">
        <f>IF($C146&lt;=G$15,IF($D146&lt;=G$15,1,'Project Information'!$D157),0)</f>
        <v>0</v>
      </c>
      <c r="H146" s="241">
        <f>IF($C146&lt;=H$15,IF($D146&lt;=H$15,1,'Project Information'!$D157),0)</f>
        <v>0</v>
      </c>
      <c r="I146" s="241">
        <f>IF($C146&lt;=I$15,IF($D146&lt;=I$15,1,'Project Information'!$D157),0)</f>
        <v>0</v>
      </c>
      <c r="J146" s="241">
        <f>IF($C146&lt;=J$15,IF($D146&lt;=J$15,1,'Project Information'!$D157),0)</f>
        <v>0</v>
      </c>
      <c r="K146" s="241">
        <f>IF($C146&lt;=K$15,IF($D146&lt;=K$15,1,'Project Information'!$D157),0)</f>
        <v>0</v>
      </c>
      <c r="L146" s="241">
        <f>IF($C146&lt;=L$15,IF($D146&lt;=L$15,1,'Project Information'!$D157),0)</f>
        <v>0</v>
      </c>
      <c r="M146" s="241">
        <f>IF($C146&lt;=M$15,IF($D146&lt;=M$15,1,'Project Information'!$D157),0)</f>
        <v>0.5</v>
      </c>
      <c r="N146" s="241">
        <f>IF($C146&lt;=N$15,IF($D146&lt;=N$15,1,'Project Information'!$D157),0)</f>
        <v>0.5</v>
      </c>
      <c r="O146" s="241">
        <f>IF($C146&lt;=O$15,IF($D146&lt;=O$15,1,'Project Information'!$D157),0)</f>
        <v>0.5</v>
      </c>
      <c r="P146" s="241">
        <f>IF($C146&lt;=P$15,IF($D146&lt;=P$15,1,'Project Information'!$D157),0)</f>
        <v>0.5</v>
      </c>
      <c r="Q146" s="241">
        <f>IF($C146&lt;=Q$15,IF($D146&lt;=Q$15,1,'Project Information'!$D157),0)</f>
        <v>0.5</v>
      </c>
      <c r="R146" s="241">
        <f>IF($C146&lt;=R$15,IF($D146&lt;=R$15,1,'Project Information'!$D157),0)</f>
        <v>1</v>
      </c>
      <c r="S146" s="241">
        <f>IF($C146&lt;=S$15,IF($D146&lt;=S$15,1,'Project Information'!$D157),0)</f>
        <v>1</v>
      </c>
      <c r="T146" s="241">
        <f>IF($C146&lt;=T$15,IF($D146&lt;=T$15,1,'Project Information'!$D157),0)</f>
        <v>1</v>
      </c>
      <c r="U146" s="241">
        <f>IF($C146&lt;=U$15,IF($D146&lt;=U$15,1,'Project Information'!$D157),0)</f>
        <v>1</v>
      </c>
      <c r="V146" s="241">
        <f>IF($C146&lt;=V$15,IF($D146&lt;=V$15,1,'Project Information'!$D157),0)</f>
        <v>1</v>
      </c>
      <c r="W146" s="241">
        <f>IF($C146&lt;=W$15,IF($D146&lt;=W$15,1,'Project Information'!$D157),0)</f>
        <v>1</v>
      </c>
      <c r="X146" s="241">
        <f>IF($C146&lt;=X$15,IF($D146&lt;=X$15,1,'Project Information'!$D157),0)</f>
        <v>1</v>
      </c>
      <c r="Y146" s="241">
        <f>IF($C146&lt;=Y$15,IF($D146&lt;=Y$15,1,'Project Information'!$D157),0)</f>
        <v>1</v>
      </c>
      <c r="Z146" s="241">
        <f>IF($C146&lt;=Z$15,IF($D146&lt;=Z$15,1,'Project Information'!$D157),0)</f>
        <v>1</v>
      </c>
      <c r="AA146" s="241">
        <f>IF($C146&lt;=AA$15,IF($D146&lt;=AA$15,1,'Project Information'!$D157),0)</f>
        <v>1</v>
      </c>
      <c r="AB146" s="241">
        <f>IF($C146&lt;=AB$15,IF($D146&lt;=AB$15,1,'Project Information'!$D157),0)</f>
        <v>1</v>
      </c>
      <c r="AC146" s="241">
        <f>IF($C146&lt;=AC$15,IF($D146&lt;=AC$15,1,'Project Information'!$D157),0)</f>
        <v>1</v>
      </c>
      <c r="AD146" s="241">
        <f>IF($C146&lt;=AD$15,IF($D146&lt;=AD$15,1,'Project Information'!$D157),0)</f>
        <v>1</v>
      </c>
      <c r="AE146" s="241">
        <f>IF($C146&lt;=AE$15,IF($D146&lt;=AE$15,1,'Project Information'!$D157),0)</f>
        <v>1</v>
      </c>
      <c r="AF146" s="54"/>
    </row>
    <row r="147" spans="1:32">
      <c r="A147" s="98">
        <f t="shared" si="37"/>
        <v>15147</v>
      </c>
      <c r="B147" s="28" t="str">
        <f t="shared" si="37"/>
        <v>Ferguson Avenue over I-35</v>
      </c>
      <c r="C147" s="9">
        <f>'Project Information'!C158</f>
        <v>2023</v>
      </c>
      <c r="D147" s="9">
        <f>'Project Information'!E158</f>
        <v>2028</v>
      </c>
      <c r="F147" s="115"/>
      <c r="G147" s="241">
        <f>IF($C147&lt;=G$15,IF($D147&lt;=G$15,1,'Project Information'!$D158),0)</f>
        <v>0</v>
      </c>
      <c r="H147" s="241">
        <f>IF($C147&lt;=H$15,IF($D147&lt;=H$15,1,'Project Information'!$D158),0)</f>
        <v>0</v>
      </c>
      <c r="I147" s="241">
        <f>IF($C147&lt;=I$15,IF($D147&lt;=I$15,1,'Project Information'!$D158),0)</f>
        <v>0</v>
      </c>
      <c r="J147" s="241">
        <f>IF($C147&lt;=J$15,IF($D147&lt;=J$15,1,'Project Information'!$D158),0)</f>
        <v>0</v>
      </c>
      <c r="K147" s="241">
        <f>IF($C147&lt;=K$15,IF($D147&lt;=K$15,1,'Project Information'!$D158),0)</f>
        <v>0</v>
      </c>
      <c r="L147" s="241">
        <f>IF($C147&lt;=L$15,IF($D147&lt;=L$15,1,'Project Information'!$D158),0)</f>
        <v>0</v>
      </c>
      <c r="M147" s="241">
        <f>IF($C147&lt;=M$15,IF($D147&lt;=M$15,1,'Project Information'!$D158),0)</f>
        <v>0.5</v>
      </c>
      <c r="N147" s="241">
        <f>IF($C147&lt;=N$15,IF($D147&lt;=N$15,1,'Project Information'!$D158),0)</f>
        <v>0.5</v>
      </c>
      <c r="O147" s="241">
        <f>IF($C147&lt;=O$15,IF($D147&lt;=O$15,1,'Project Information'!$D158),0)</f>
        <v>0.5</v>
      </c>
      <c r="P147" s="241">
        <f>IF($C147&lt;=P$15,IF($D147&lt;=P$15,1,'Project Information'!$D158),0)</f>
        <v>0.5</v>
      </c>
      <c r="Q147" s="241">
        <f>IF($C147&lt;=Q$15,IF($D147&lt;=Q$15,1,'Project Information'!$D158),0)</f>
        <v>0.5</v>
      </c>
      <c r="R147" s="241">
        <f>IF($C147&lt;=R$15,IF($D147&lt;=R$15,1,'Project Information'!$D158),0)</f>
        <v>1</v>
      </c>
      <c r="S147" s="241">
        <f>IF($C147&lt;=S$15,IF($D147&lt;=S$15,1,'Project Information'!$D158),0)</f>
        <v>1</v>
      </c>
      <c r="T147" s="241">
        <f>IF($C147&lt;=T$15,IF($D147&lt;=T$15,1,'Project Information'!$D158),0)</f>
        <v>1</v>
      </c>
      <c r="U147" s="241">
        <f>IF($C147&lt;=U$15,IF($D147&lt;=U$15,1,'Project Information'!$D158),0)</f>
        <v>1</v>
      </c>
      <c r="V147" s="241">
        <f>IF($C147&lt;=V$15,IF($D147&lt;=V$15,1,'Project Information'!$D158),0)</f>
        <v>1</v>
      </c>
      <c r="W147" s="241">
        <f>IF($C147&lt;=W$15,IF($D147&lt;=W$15,1,'Project Information'!$D158),0)</f>
        <v>1</v>
      </c>
      <c r="X147" s="241">
        <f>IF($C147&lt;=X$15,IF($D147&lt;=X$15,1,'Project Information'!$D158),0)</f>
        <v>1</v>
      </c>
      <c r="Y147" s="241">
        <f>IF($C147&lt;=Y$15,IF($D147&lt;=Y$15,1,'Project Information'!$D158),0)</f>
        <v>1</v>
      </c>
      <c r="Z147" s="241">
        <f>IF($C147&lt;=Z$15,IF($D147&lt;=Z$15,1,'Project Information'!$D158),0)</f>
        <v>1</v>
      </c>
      <c r="AA147" s="241">
        <f>IF($C147&lt;=AA$15,IF($D147&lt;=AA$15,1,'Project Information'!$D158),0)</f>
        <v>1</v>
      </c>
      <c r="AB147" s="241">
        <f>IF($C147&lt;=AB$15,IF($D147&lt;=AB$15,1,'Project Information'!$D158),0)</f>
        <v>1</v>
      </c>
      <c r="AC147" s="241">
        <f>IF($C147&lt;=AC$15,IF($D147&lt;=AC$15,1,'Project Information'!$D158),0)</f>
        <v>1</v>
      </c>
      <c r="AD147" s="241">
        <f>IF($C147&lt;=AD$15,IF($D147&lt;=AD$15,1,'Project Information'!$D158),0)</f>
        <v>1</v>
      </c>
      <c r="AE147" s="241">
        <f>IF($C147&lt;=AE$15,IF($D147&lt;=AE$15,1,'Project Information'!$D158),0)</f>
        <v>1</v>
      </c>
      <c r="AF147" s="54"/>
    </row>
    <row r="148" spans="1:32">
      <c r="A148" s="98">
        <f t="shared" si="37"/>
        <v>15149</v>
      </c>
      <c r="B148" s="28" t="str">
        <f t="shared" si="37"/>
        <v>Adobe Road over I-35</v>
      </c>
      <c r="C148" s="9">
        <f>'Project Information'!C159</f>
        <v>2023</v>
      </c>
      <c r="D148" s="9">
        <f>'Project Information'!E159</f>
        <v>2028</v>
      </c>
      <c r="F148" s="115"/>
      <c r="G148" s="241">
        <f>IF($C148&lt;=G$15,IF($D148&lt;=G$15,1,'Project Information'!$D159),0)</f>
        <v>0</v>
      </c>
      <c r="H148" s="241">
        <f>IF($C148&lt;=H$15,IF($D148&lt;=H$15,1,'Project Information'!$D159),0)</f>
        <v>0</v>
      </c>
      <c r="I148" s="241">
        <f>IF($C148&lt;=I$15,IF($D148&lt;=I$15,1,'Project Information'!$D159),0)</f>
        <v>0</v>
      </c>
      <c r="J148" s="241">
        <f>IF($C148&lt;=J$15,IF($D148&lt;=J$15,1,'Project Information'!$D159),0)</f>
        <v>0</v>
      </c>
      <c r="K148" s="241">
        <f>IF($C148&lt;=K$15,IF($D148&lt;=K$15,1,'Project Information'!$D159),0)</f>
        <v>0</v>
      </c>
      <c r="L148" s="241">
        <f>IF($C148&lt;=L$15,IF($D148&lt;=L$15,1,'Project Information'!$D159),0)</f>
        <v>0</v>
      </c>
      <c r="M148" s="241">
        <f>IF($C148&lt;=M$15,IF($D148&lt;=M$15,1,'Project Information'!$D159),0)</f>
        <v>0.5</v>
      </c>
      <c r="N148" s="241">
        <f>IF($C148&lt;=N$15,IF($D148&lt;=N$15,1,'Project Information'!$D159),0)</f>
        <v>0.5</v>
      </c>
      <c r="O148" s="241">
        <f>IF($C148&lt;=O$15,IF($D148&lt;=O$15,1,'Project Information'!$D159),0)</f>
        <v>0.5</v>
      </c>
      <c r="P148" s="241">
        <f>IF($C148&lt;=P$15,IF($D148&lt;=P$15,1,'Project Information'!$D159),0)</f>
        <v>0.5</v>
      </c>
      <c r="Q148" s="241">
        <f>IF($C148&lt;=Q$15,IF($D148&lt;=Q$15,1,'Project Information'!$D159),0)</f>
        <v>0.5</v>
      </c>
      <c r="R148" s="241">
        <f>IF($C148&lt;=R$15,IF($D148&lt;=R$15,1,'Project Information'!$D159),0)</f>
        <v>1</v>
      </c>
      <c r="S148" s="241">
        <f>IF($C148&lt;=S$15,IF($D148&lt;=S$15,1,'Project Information'!$D159),0)</f>
        <v>1</v>
      </c>
      <c r="T148" s="241">
        <f>IF($C148&lt;=T$15,IF($D148&lt;=T$15,1,'Project Information'!$D159),0)</f>
        <v>1</v>
      </c>
      <c r="U148" s="241">
        <f>IF($C148&lt;=U$15,IF($D148&lt;=U$15,1,'Project Information'!$D159),0)</f>
        <v>1</v>
      </c>
      <c r="V148" s="241">
        <f>IF($C148&lt;=V$15,IF($D148&lt;=V$15,1,'Project Information'!$D159),0)</f>
        <v>1</v>
      </c>
      <c r="W148" s="241">
        <f>IF($C148&lt;=W$15,IF($D148&lt;=W$15,1,'Project Information'!$D159),0)</f>
        <v>1</v>
      </c>
      <c r="X148" s="241">
        <f>IF($C148&lt;=X$15,IF($D148&lt;=X$15,1,'Project Information'!$D159),0)</f>
        <v>1</v>
      </c>
      <c r="Y148" s="241">
        <f>IF($C148&lt;=Y$15,IF($D148&lt;=Y$15,1,'Project Information'!$D159),0)</f>
        <v>1</v>
      </c>
      <c r="Z148" s="241">
        <f>IF($C148&lt;=Z$15,IF($D148&lt;=Z$15,1,'Project Information'!$D159),0)</f>
        <v>1</v>
      </c>
      <c r="AA148" s="241">
        <f>IF($C148&lt;=AA$15,IF($D148&lt;=AA$15,1,'Project Information'!$D159),0)</f>
        <v>1</v>
      </c>
      <c r="AB148" s="241">
        <f>IF($C148&lt;=AB$15,IF($D148&lt;=AB$15,1,'Project Information'!$D159),0)</f>
        <v>1</v>
      </c>
      <c r="AC148" s="241">
        <f>IF($C148&lt;=AC$15,IF($D148&lt;=AC$15,1,'Project Information'!$D159),0)</f>
        <v>1</v>
      </c>
      <c r="AD148" s="241">
        <f>IF($C148&lt;=AD$15,IF($D148&lt;=AD$15,1,'Project Information'!$D159),0)</f>
        <v>1</v>
      </c>
      <c r="AE148" s="241">
        <f>IF($C148&lt;=AE$15,IF($D148&lt;=AE$15,1,'Project Information'!$D159),0)</f>
        <v>1</v>
      </c>
      <c r="AF148" s="54"/>
    </row>
    <row r="149" spans="1:32">
      <c r="A149" s="99" t="s">
        <v>185</v>
      </c>
      <c r="B149" s="28"/>
      <c r="F149" s="115"/>
      <c r="G149" s="242">
        <f>SUM(G141:G148)</f>
        <v>0</v>
      </c>
      <c r="H149" s="242">
        <f t="shared" ref="H149:AE149" si="38">SUM(H141:H148)</f>
        <v>0</v>
      </c>
      <c r="I149" s="242">
        <f t="shared" si="38"/>
        <v>0</v>
      </c>
      <c r="J149" s="242">
        <f t="shared" si="38"/>
        <v>0</v>
      </c>
      <c r="K149" s="242">
        <f t="shared" si="38"/>
        <v>0</v>
      </c>
      <c r="L149" s="242">
        <f t="shared" si="38"/>
        <v>0</v>
      </c>
      <c r="M149" s="242">
        <f t="shared" si="38"/>
        <v>4</v>
      </c>
      <c r="N149" s="242">
        <f t="shared" si="38"/>
        <v>4</v>
      </c>
      <c r="O149" s="242">
        <f t="shared" si="38"/>
        <v>4</v>
      </c>
      <c r="P149" s="242">
        <f t="shared" si="38"/>
        <v>4</v>
      </c>
      <c r="Q149" s="242">
        <f t="shared" si="38"/>
        <v>4</v>
      </c>
      <c r="R149" s="242">
        <f t="shared" si="38"/>
        <v>8</v>
      </c>
      <c r="S149" s="242">
        <f t="shared" si="38"/>
        <v>8</v>
      </c>
      <c r="T149" s="242">
        <f t="shared" si="38"/>
        <v>8</v>
      </c>
      <c r="U149" s="242">
        <f t="shared" si="38"/>
        <v>8</v>
      </c>
      <c r="V149" s="242">
        <f t="shared" si="38"/>
        <v>8</v>
      </c>
      <c r="W149" s="242">
        <f t="shared" si="38"/>
        <v>8</v>
      </c>
      <c r="X149" s="242">
        <f t="shared" si="38"/>
        <v>8</v>
      </c>
      <c r="Y149" s="242">
        <f t="shared" si="38"/>
        <v>8</v>
      </c>
      <c r="Z149" s="242">
        <f t="shared" si="38"/>
        <v>8</v>
      </c>
      <c r="AA149" s="242">
        <f t="shared" si="38"/>
        <v>8</v>
      </c>
      <c r="AB149" s="242">
        <f t="shared" si="38"/>
        <v>8</v>
      </c>
      <c r="AC149" s="242">
        <f t="shared" si="38"/>
        <v>8</v>
      </c>
      <c r="AD149" s="242">
        <f t="shared" si="38"/>
        <v>8</v>
      </c>
      <c r="AE149" s="242">
        <f t="shared" si="38"/>
        <v>8</v>
      </c>
      <c r="AF149" s="54"/>
    </row>
    <row r="150" spans="1:32">
      <c r="A150" s="97" t="str">
        <f>A129</f>
        <v>Kay County Bridge Reconstructions</v>
      </c>
      <c r="B150" s="89"/>
      <c r="F150" s="85"/>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54"/>
    </row>
    <row r="151" spans="1:32">
      <c r="A151" s="98">
        <f>'Project Information'!$A$26</f>
        <v>14408</v>
      </c>
      <c r="B151" s="28" t="str">
        <f>'Project Information'!$B$26</f>
        <v>I-35 SB over US 60</v>
      </c>
      <c r="C151" s="9">
        <f>'Project Information'!C162</f>
        <v>2023</v>
      </c>
      <c r="D151" s="9">
        <f>'Project Information'!E162</f>
        <v>2028</v>
      </c>
      <c r="F151" s="115"/>
      <c r="G151" s="241">
        <f>IF($C151&lt;=G$15,IF($D151&lt;=G$15,1,'Project Information'!$D162),0)</f>
        <v>0</v>
      </c>
      <c r="H151" s="241">
        <f>IF($C151&lt;=H$15,IF($D151&lt;=H$15,1,'Project Information'!$D162),0)</f>
        <v>0</v>
      </c>
      <c r="I151" s="241">
        <f>IF($C151&lt;=I$15,IF($D151&lt;=I$15,1,'Project Information'!$D162),0)</f>
        <v>0</v>
      </c>
      <c r="J151" s="241">
        <f>IF($C151&lt;=J$15,IF($D151&lt;=J$15,1,'Project Information'!$D162),0)</f>
        <v>0</v>
      </c>
      <c r="K151" s="241">
        <f>IF($C151&lt;=K$15,IF($D151&lt;=K$15,1,'Project Information'!$D162),0)</f>
        <v>0</v>
      </c>
      <c r="L151" s="241">
        <f>IF($C151&lt;=L$15,IF($D151&lt;=L$15,1,'Project Information'!$D162),0)</f>
        <v>0</v>
      </c>
      <c r="M151" s="241">
        <f>IF($C151&lt;=M$15,IF($D151&lt;=M$15,1,'Project Information'!$D162),0)</f>
        <v>0.5</v>
      </c>
      <c r="N151" s="241">
        <f>IF($C151&lt;=N$15,IF($D151&lt;=N$15,1,'Project Information'!$D162),0)</f>
        <v>0.5</v>
      </c>
      <c r="O151" s="241">
        <f>IF($C151&lt;=O$15,IF($D151&lt;=O$15,1,'Project Information'!$D162),0)</f>
        <v>0.5</v>
      </c>
      <c r="P151" s="241">
        <f>IF($C151&lt;=P$15,IF($D151&lt;=P$15,1,'Project Information'!$D162),0)</f>
        <v>0.5</v>
      </c>
      <c r="Q151" s="241">
        <f>IF($C151&lt;=Q$15,IF($D151&lt;=Q$15,1,'Project Information'!$D162),0)</f>
        <v>0.5</v>
      </c>
      <c r="R151" s="241">
        <f>IF($C151&lt;=R$15,IF($D151&lt;=R$15,1,'Project Information'!$D162),0)</f>
        <v>1</v>
      </c>
      <c r="S151" s="241">
        <f>IF($C151&lt;=S$15,IF($D151&lt;=S$15,1,'Project Information'!$D162),0)</f>
        <v>1</v>
      </c>
      <c r="T151" s="241">
        <f>IF($C151&lt;=T$15,IF($D151&lt;=T$15,1,'Project Information'!$D162),0)</f>
        <v>1</v>
      </c>
      <c r="U151" s="241">
        <f>IF($C151&lt;=U$15,IF($D151&lt;=U$15,1,'Project Information'!$D162),0)</f>
        <v>1</v>
      </c>
      <c r="V151" s="241">
        <f>IF($C151&lt;=V$15,IF($D151&lt;=V$15,1,'Project Information'!$D162),0)</f>
        <v>1</v>
      </c>
      <c r="W151" s="241">
        <f>IF($C151&lt;=W$15,IF($D151&lt;=W$15,1,'Project Information'!$D162),0)</f>
        <v>1</v>
      </c>
      <c r="X151" s="241">
        <f>IF($C151&lt;=X$15,IF($D151&lt;=X$15,1,'Project Information'!$D162),0)</f>
        <v>1</v>
      </c>
      <c r="Y151" s="241">
        <f>IF($C151&lt;=Y$15,IF($D151&lt;=Y$15,1,'Project Information'!$D162),0)</f>
        <v>1</v>
      </c>
      <c r="Z151" s="241">
        <f>IF($C151&lt;=Z$15,IF($D151&lt;=Z$15,1,'Project Information'!$D162),0)</f>
        <v>1</v>
      </c>
      <c r="AA151" s="241">
        <f>IF($C151&lt;=AA$15,IF($D151&lt;=AA$15,1,'Project Information'!$D162),0)</f>
        <v>1</v>
      </c>
      <c r="AB151" s="241">
        <f>IF($C151&lt;=AB$15,IF($D151&lt;=AB$15,1,'Project Information'!$D162),0)</f>
        <v>1</v>
      </c>
      <c r="AC151" s="241">
        <f>IF($C151&lt;=AC$15,IF($D151&lt;=AC$15,1,'Project Information'!$D162),0)</f>
        <v>1</v>
      </c>
      <c r="AD151" s="241">
        <f>IF($C151&lt;=AD$15,IF($D151&lt;=AD$15,1,'Project Information'!$D162),0)</f>
        <v>1</v>
      </c>
      <c r="AE151" s="241">
        <f>IF($C151&lt;=AE$15,IF($D151&lt;=AE$15,1,'Project Information'!$D162),0)</f>
        <v>1</v>
      </c>
      <c r="AF151" s="54"/>
    </row>
    <row r="152" spans="1:32">
      <c r="A152" s="98">
        <f>'Project Information'!$A$27</f>
        <v>14409</v>
      </c>
      <c r="B152" s="28" t="str">
        <f>'Project Information'!$B$27</f>
        <v>I-35 NB over US 60</v>
      </c>
      <c r="C152" s="9">
        <f>'Project Information'!C163</f>
        <v>2023</v>
      </c>
      <c r="D152" s="9">
        <f>'Project Information'!E163</f>
        <v>2028</v>
      </c>
      <c r="F152" s="115"/>
      <c r="G152" s="241">
        <f>IF($C152&lt;=G$15,IF($D152&lt;=G$15,1,'Project Information'!$D163),0)</f>
        <v>0</v>
      </c>
      <c r="H152" s="241">
        <f>IF($C152&lt;=H$15,IF($D152&lt;=H$15,1,'Project Information'!$D163),0)</f>
        <v>0</v>
      </c>
      <c r="I152" s="241">
        <f>IF($C152&lt;=I$15,IF($D152&lt;=I$15,1,'Project Information'!$D163),0)</f>
        <v>0</v>
      </c>
      <c r="J152" s="241">
        <f>IF($C152&lt;=J$15,IF($D152&lt;=J$15,1,'Project Information'!$D163),0)</f>
        <v>0</v>
      </c>
      <c r="K152" s="241">
        <f>IF($C152&lt;=K$15,IF($D152&lt;=K$15,1,'Project Information'!$D163),0)</f>
        <v>0</v>
      </c>
      <c r="L152" s="241">
        <f>IF($C152&lt;=L$15,IF($D152&lt;=L$15,1,'Project Information'!$D163),0)</f>
        <v>0</v>
      </c>
      <c r="M152" s="241">
        <f>IF($C152&lt;=M$15,IF($D152&lt;=M$15,1,'Project Information'!$D163),0)</f>
        <v>0.5</v>
      </c>
      <c r="N152" s="241">
        <f>IF($C152&lt;=N$15,IF($D152&lt;=N$15,1,'Project Information'!$D163),0)</f>
        <v>0.5</v>
      </c>
      <c r="O152" s="241">
        <f>IF($C152&lt;=O$15,IF($D152&lt;=O$15,1,'Project Information'!$D163),0)</f>
        <v>0.5</v>
      </c>
      <c r="P152" s="241">
        <f>IF($C152&lt;=P$15,IF($D152&lt;=P$15,1,'Project Information'!$D163),0)</f>
        <v>0.5</v>
      </c>
      <c r="Q152" s="241">
        <f>IF($C152&lt;=Q$15,IF($D152&lt;=Q$15,1,'Project Information'!$D163),0)</f>
        <v>0.5</v>
      </c>
      <c r="R152" s="241">
        <f>IF($C152&lt;=R$15,IF($D152&lt;=R$15,1,'Project Information'!$D163),0)</f>
        <v>1</v>
      </c>
      <c r="S152" s="241">
        <f>IF($C152&lt;=S$15,IF($D152&lt;=S$15,1,'Project Information'!$D163),0)</f>
        <v>1</v>
      </c>
      <c r="T152" s="241">
        <f>IF($C152&lt;=T$15,IF($D152&lt;=T$15,1,'Project Information'!$D163),0)</f>
        <v>1</v>
      </c>
      <c r="U152" s="241">
        <f>IF($C152&lt;=U$15,IF($D152&lt;=U$15,1,'Project Information'!$D163),0)</f>
        <v>1</v>
      </c>
      <c r="V152" s="241">
        <f>IF($C152&lt;=V$15,IF($D152&lt;=V$15,1,'Project Information'!$D163),0)</f>
        <v>1</v>
      </c>
      <c r="W152" s="241">
        <f>IF($C152&lt;=W$15,IF($D152&lt;=W$15,1,'Project Information'!$D163),0)</f>
        <v>1</v>
      </c>
      <c r="X152" s="241">
        <f>IF($C152&lt;=X$15,IF($D152&lt;=X$15,1,'Project Information'!$D163),0)</f>
        <v>1</v>
      </c>
      <c r="Y152" s="241">
        <f>IF($C152&lt;=Y$15,IF($D152&lt;=Y$15,1,'Project Information'!$D163),0)</f>
        <v>1</v>
      </c>
      <c r="Z152" s="241">
        <f>IF($C152&lt;=Z$15,IF($D152&lt;=Z$15,1,'Project Information'!$D163),0)</f>
        <v>1</v>
      </c>
      <c r="AA152" s="241">
        <f>IF($C152&lt;=AA$15,IF($D152&lt;=AA$15,1,'Project Information'!$D163),0)</f>
        <v>1</v>
      </c>
      <c r="AB152" s="241">
        <f>IF($C152&lt;=AB$15,IF($D152&lt;=AB$15,1,'Project Information'!$D163),0)</f>
        <v>1</v>
      </c>
      <c r="AC152" s="241">
        <f>IF($C152&lt;=AC$15,IF($D152&lt;=AC$15,1,'Project Information'!$D163),0)</f>
        <v>1</v>
      </c>
      <c r="AD152" s="241">
        <f>IF($C152&lt;=AD$15,IF($D152&lt;=AD$15,1,'Project Information'!$D163),0)</f>
        <v>1</v>
      </c>
      <c r="AE152" s="241">
        <f>IF($C152&lt;=AE$15,IF($D152&lt;=AE$15,1,'Project Information'!$D163),0)</f>
        <v>1</v>
      </c>
      <c r="AF152" s="54"/>
    </row>
    <row r="153" spans="1:32">
      <c r="A153" s="99" t="s">
        <v>185</v>
      </c>
      <c r="B153" s="28"/>
      <c r="C153" s="2"/>
      <c r="D153" s="2"/>
      <c r="F153" s="115"/>
      <c r="G153" s="242">
        <f>SUM(G151:G152)</f>
        <v>0</v>
      </c>
      <c r="H153" s="242">
        <f t="shared" ref="H153:AE153" si="39">SUM(H151:H152)</f>
        <v>0</v>
      </c>
      <c r="I153" s="242">
        <f t="shared" si="39"/>
        <v>0</v>
      </c>
      <c r="J153" s="242">
        <f t="shared" si="39"/>
        <v>0</v>
      </c>
      <c r="K153" s="242">
        <f t="shared" si="39"/>
        <v>0</v>
      </c>
      <c r="L153" s="242">
        <f t="shared" si="39"/>
        <v>0</v>
      </c>
      <c r="M153" s="242">
        <f t="shared" si="39"/>
        <v>1</v>
      </c>
      <c r="N153" s="242">
        <f t="shared" si="39"/>
        <v>1</v>
      </c>
      <c r="O153" s="242">
        <f t="shared" si="39"/>
        <v>1</v>
      </c>
      <c r="P153" s="242">
        <f t="shared" si="39"/>
        <v>1</v>
      </c>
      <c r="Q153" s="242">
        <f t="shared" si="39"/>
        <v>1</v>
      </c>
      <c r="R153" s="242">
        <f t="shared" si="39"/>
        <v>2</v>
      </c>
      <c r="S153" s="242">
        <f t="shared" si="39"/>
        <v>2</v>
      </c>
      <c r="T153" s="242">
        <f t="shared" si="39"/>
        <v>2</v>
      </c>
      <c r="U153" s="242">
        <f t="shared" si="39"/>
        <v>2</v>
      </c>
      <c r="V153" s="242">
        <f t="shared" si="39"/>
        <v>2</v>
      </c>
      <c r="W153" s="242">
        <f t="shared" si="39"/>
        <v>2</v>
      </c>
      <c r="X153" s="242">
        <f t="shared" si="39"/>
        <v>2</v>
      </c>
      <c r="Y153" s="242">
        <f t="shared" si="39"/>
        <v>2</v>
      </c>
      <c r="Z153" s="242">
        <f t="shared" si="39"/>
        <v>2</v>
      </c>
      <c r="AA153" s="242">
        <f t="shared" si="39"/>
        <v>2</v>
      </c>
      <c r="AB153" s="242">
        <f t="shared" si="39"/>
        <v>2</v>
      </c>
      <c r="AC153" s="242">
        <f t="shared" si="39"/>
        <v>2</v>
      </c>
      <c r="AD153" s="242">
        <f t="shared" si="39"/>
        <v>2</v>
      </c>
      <c r="AE153" s="242">
        <f t="shared" si="39"/>
        <v>2</v>
      </c>
      <c r="AF153" s="54"/>
    </row>
    <row r="154" spans="1:32">
      <c r="A154" s="100" t="s">
        <v>0</v>
      </c>
      <c r="F154" s="115"/>
      <c r="G154" s="244">
        <f>SUM(G149,G153)</f>
        <v>0</v>
      </c>
      <c r="H154" s="244">
        <f t="shared" ref="H154:AE154" si="40">SUM(H149,H153)</f>
        <v>0</v>
      </c>
      <c r="I154" s="244">
        <f t="shared" si="40"/>
        <v>0</v>
      </c>
      <c r="J154" s="244">
        <f t="shared" si="40"/>
        <v>0</v>
      </c>
      <c r="K154" s="244">
        <f t="shared" si="40"/>
        <v>0</v>
      </c>
      <c r="L154" s="244">
        <f t="shared" si="40"/>
        <v>0</v>
      </c>
      <c r="M154" s="244">
        <f t="shared" si="40"/>
        <v>5</v>
      </c>
      <c r="N154" s="244">
        <f t="shared" si="40"/>
        <v>5</v>
      </c>
      <c r="O154" s="244">
        <f t="shared" si="40"/>
        <v>5</v>
      </c>
      <c r="P154" s="244">
        <f t="shared" si="40"/>
        <v>5</v>
      </c>
      <c r="Q154" s="244">
        <f t="shared" si="40"/>
        <v>5</v>
      </c>
      <c r="R154" s="244">
        <f t="shared" si="40"/>
        <v>10</v>
      </c>
      <c r="S154" s="244">
        <f t="shared" si="40"/>
        <v>10</v>
      </c>
      <c r="T154" s="244">
        <f t="shared" si="40"/>
        <v>10</v>
      </c>
      <c r="U154" s="244">
        <f t="shared" si="40"/>
        <v>10</v>
      </c>
      <c r="V154" s="244">
        <f t="shared" si="40"/>
        <v>10</v>
      </c>
      <c r="W154" s="244">
        <f t="shared" si="40"/>
        <v>10</v>
      </c>
      <c r="X154" s="244">
        <f t="shared" si="40"/>
        <v>10</v>
      </c>
      <c r="Y154" s="244">
        <f t="shared" si="40"/>
        <v>10</v>
      </c>
      <c r="Z154" s="244">
        <f t="shared" si="40"/>
        <v>10</v>
      </c>
      <c r="AA154" s="244">
        <f t="shared" si="40"/>
        <v>10</v>
      </c>
      <c r="AB154" s="244">
        <f t="shared" si="40"/>
        <v>10</v>
      </c>
      <c r="AC154" s="244">
        <f t="shared" si="40"/>
        <v>10</v>
      </c>
      <c r="AD154" s="244">
        <f t="shared" si="40"/>
        <v>10</v>
      </c>
      <c r="AE154" s="244">
        <f t="shared" si="40"/>
        <v>10</v>
      </c>
      <c r="AF154" s="54"/>
    </row>
    <row r="155" spans="1:32">
      <c r="A155" s="100"/>
      <c r="G155" s="96"/>
      <c r="H155" s="96"/>
      <c r="I155" s="96"/>
      <c r="J155" s="96"/>
      <c r="K155" s="96"/>
      <c r="L155" s="96"/>
      <c r="M155" s="96"/>
      <c r="N155" s="96"/>
      <c r="O155" s="96"/>
      <c r="P155" s="96"/>
      <c r="Q155" s="96"/>
      <c r="R155" s="96"/>
      <c r="S155" s="96"/>
      <c r="T155" s="96"/>
      <c r="U155" s="96"/>
      <c r="V155" s="96"/>
      <c r="W155" s="96"/>
      <c r="X155" s="96"/>
      <c r="Y155" s="96"/>
      <c r="Z155" s="96"/>
      <c r="AA155" s="96"/>
      <c r="AB155" s="96"/>
      <c r="AC155" s="96"/>
      <c r="AD155" s="96"/>
      <c r="AE155" s="96"/>
    </row>
    <row r="156" spans="1:32" ht="15.75">
      <c r="A156" s="169" t="s">
        <v>154</v>
      </c>
      <c r="B156" s="91"/>
      <c r="C156" s="91"/>
      <c r="D156" s="91"/>
      <c r="E156" s="91"/>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row>
    <row r="157" spans="1:32">
      <c r="A157" s="183"/>
      <c r="B157" s="11"/>
      <c r="C157" s="11"/>
      <c r="D157" s="11"/>
      <c r="E157" s="11"/>
      <c r="F157" s="11"/>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row>
    <row r="158" spans="1:32" s="11" customFormat="1">
      <c r="A158" s="29" t="s">
        <v>77</v>
      </c>
      <c r="B158" s="4" t="s">
        <v>78</v>
      </c>
      <c r="C158" s="301" t="s">
        <v>211</v>
      </c>
      <c r="D158" s="301"/>
      <c r="E158" s="9"/>
      <c r="F158" s="9"/>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row>
    <row r="159" spans="1:32">
      <c r="A159" s="29"/>
      <c r="B159" s="4"/>
      <c r="C159" s="271" t="s">
        <v>207</v>
      </c>
      <c r="D159" s="271" t="s">
        <v>210</v>
      </c>
      <c r="E159" s="271" t="s">
        <v>208</v>
      </c>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row>
    <row r="160" spans="1:32">
      <c r="A160" s="97" t="str">
        <f>A140</f>
        <v>Kay County Bridge Raises</v>
      </c>
      <c r="B160" s="89"/>
      <c r="C160" s="38" t="s">
        <v>209</v>
      </c>
      <c r="D160" s="38" t="s">
        <v>209</v>
      </c>
      <c r="E160" s="38" t="s">
        <v>209</v>
      </c>
      <c r="G160" s="26"/>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row>
    <row r="161" spans="1:31">
      <c r="A161" s="98">
        <f>A141</f>
        <v>14155</v>
      </c>
      <c r="B161" s="28" t="str">
        <f>B141</f>
        <v>Indian Road over I-35</v>
      </c>
      <c r="C161" s="141">
        <v>1</v>
      </c>
      <c r="D161" s="141">
        <v>5</v>
      </c>
      <c r="E161" s="9">
        <f>D161-C161</f>
        <v>4</v>
      </c>
      <c r="F161" s="83" t="s">
        <v>209</v>
      </c>
      <c r="G161" s="93">
        <f>IF(G141&gt;0,$E161,0)</f>
        <v>0</v>
      </c>
      <c r="H161" s="93">
        <f t="shared" ref="H161:AE168" si="41">IF(H141&gt;0,$E161,0)</f>
        <v>0</v>
      </c>
      <c r="I161" s="93">
        <f t="shared" si="41"/>
        <v>0</v>
      </c>
      <c r="J161" s="93">
        <f t="shared" si="41"/>
        <v>0</v>
      </c>
      <c r="K161" s="93">
        <f t="shared" si="41"/>
        <v>0</v>
      </c>
      <c r="L161" s="93">
        <f t="shared" si="41"/>
        <v>0</v>
      </c>
      <c r="M161" s="93">
        <f t="shared" si="41"/>
        <v>4</v>
      </c>
      <c r="N161" s="93">
        <f t="shared" si="41"/>
        <v>4</v>
      </c>
      <c r="O161" s="93">
        <f t="shared" si="41"/>
        <v>4</v>
      </c>
      <c r="P161" s="93">
        <f t="shared" si="41"/>
        <v>4</v>
      </c>
      <c r="Q161" s="93">
        <f t="shared" si="41"/>
        <v>4</v>
      </c>
      <c r="R161" s="93">
        <f t="shared" si="41"/>
        <v>4</v>
      </c>
      <c r="S161" s="93">
        <f t="shared" si="41"/>
        <v>4</v>
      </c>
      <c r="T161" s="93">
        <f t="shared" si="41"/>
        <v>4</v>
      </c>
      <c r="U161" s="93">
        <f t="shared" si="41"/>
        <v>4</v>
      </c>
      <c r="V161" s="93">
        <f t="shared" si="41"/>
        <v>4</v>
      </c>
      <c r="W161" s="93">
        <f t="shared" si="41"/>
        <v>4</v>
      </c>
      <c r="X161" s="93">
        <f t="shared" si="41"/>
        <v>4</v>
      </c>
      <c r="Y161" s="93">
        <f t="shared" si="41"/>
        <v>4</v>
      </c>
      <c r="Z161" s="93">
        <f t="shared" si="41"/>
        <v>4</v>
      </c>
      <c r="AA161" s="93">
        <f t="shared" si="41"/>
        <v>4</v>
      </c>
      <c r="AB161" s="93">
        <f t="shared" si="41"/>
        <v>4</v>
      </c>
      <c r="AC161" s="93">
        <f t="shared" si="41"/>
        <v>4</v>
      </c>
      <c r="AD161" s="93">
        <f t="shared" si="41"/>
        <v>4</v>
      </c>
      <c r="AE161" s="93">
        <f t="shared" si="41"/>
        <v>4</v>
      </c>
    </row>
    <row r="162" spans="1:31">
      <c r="A162" s="98">
        <f t="shared" ref="A162:B168" si="42">A142</f>
        <v>14429</v>
      </c>
      <c r="B162" s="28" t="str">
        <f t="shared" si="42"/>
        <v>North Avenue over I-35</v>
      </c>
      <c r="C162" s="141">
        <v>1</v>
      </c>
      <c r="D162" s="141">
        <v>3</v>
      </c>
      <c r="E162" s="9">
        <f t="shared" ref="E162:E168" si="43">D162-C162</f>
        <v>2</v>
      </c>
      <c r="F162" s="83" t="s">
        <v>209</v>
      </c>
      <c r="G162" s="93">
        <f t="shared" ref="G162:V168" si="44">IF(G142&gt;0,$E162,0)</f>
        <v>0</v>
      </c>
      <c r="H162" s="93">
        <f t="shared" si="44"/>
        <v>0</v>
      </c>
      <c r="I162" s="93">
        <f t="shared" si="44"/>
        <v>0</v>
      </c>
      <c r="J162" s="93">
        <f t="shared" si="44"/>
        <v>0</v>
      </c>
      <c r="K162" s="93">
        <f t="shared" si="44"/>
        <v>0</v>
      </c>
      <c r="L162" s="93">
        <f t="shared" si="44"/>
        <v>0</v>
      </c>
      <c r="M162" s="93">
        <f t="shared" si="44"/>
        <v>2</v>
      </c>
      <c r="N162" s="93">
        <f t="shared" si="44"/>
        <v>2</v>
      </c>
      <c r="O162" s="93">
        <f t="shared" si="44"/>
        <v>2</v>
      </c>
      <c r="P162" s="93">
        <f t="shared" si="44"/>
        <v>2</v>
      </c>
      <c r="Q162" s="93">
        <f t="shared" si="44"/>
        <v>2</v>
      </c>
      <c r="R162" s="93">
        <f t="shared" si="44"/>
        <v>2</v>
      </c>
      <c r="S162" s="93">
        <f t="shared" si="44"/>
        <v>2</v>
      </c>
      <c r="T162" s="93">
        <f t="shared" si="44"/>
        <v>2</v>
      </c>
      <c r="U162" s="93">
        <f t="shared" si="44"/>
        <v>2</v>
      </c>
      <c r="V162" s="93">
        <f t="shared" si="44"/>
        <v>2</v>
      </c>
      <c r="W162" s="93">
        <f t="shared" si="41"/>
        <v>2</v>
      </c>
      <c r="X162" s="93">
        <f t="shared" si="41"/>
        <v>2</v>
      </c>
      <c r="Y162" s="93">
        <f t="shared" si="41"/>
        <v>2</v>
      </c>
      <c r="Z162" s="93">
        <f t="shared" si="41"/>
        <v>2</v>
      </c>
      <c r="AA162" s="93">
        <f t="shared" si="41"/>
        <v>2</v>
      </c>
      <c r="AB162" s="93">
        <f t="shared" si="41"/>
        <v>2</v>
      </c>
      <c r="AC162" s="93">
        <f t="shared" si="41"/>
        <v>2</v>
      </c>
      <c r="AD162" s="93">
        <f t="shared" si="41"/>
        <v>2</v>
      </c>
      <c r="AE162" s="93">
        <f t="shared" si="41"/>
        <v>2</v>
      </c>
    </row>
    <row r="163" spans="1:31">
      <c r="A163" s="98">
        <f t="shared" si="42"/>
        <v>14435</v>
      </c>
      <c r="B163" s="28" t="str">
        <f t="shared" si="42"/>
        <v>Highland Avenue over I-35</v>
      </c>
      <c r="C163" s="141">
        <v>1</v>
      </c>
      <c r="D163" s="141">
        <v>3</v>
      </c>
      <c r="E163" s="9">
        <f t="shared" si="43"/>
        <v>2</v>
      </c>
      <c r="F163" s="83" t="s">
        <v>209</v>
      </c>
      <c r="G163" s="93">
        <f t="shared" si="44"/>
        <v>0</v>
      </c>
      <c r="H163" s="93">
        <f t="shared" si="41"/>
        <v>0</v>
      </c>
      <c r="I163" s="93">
        <f t="shared" si="41"/>
        <v>0</v>
      </c>
      <c r="J163" s="93">
        <f t="shared" si="41"/>
        <v>0</v>
      </c>
      <c r="K163" s="93">
        <f t="shared" si="41"/>
        <v>0</v>
      </c>
      <c r="L163" s="93">
        <f t="shared" si="41"/>
        <v>0</v>
      </c>
      <c r="M163" s="93">
        <f t="shared" si="41"/>
        <v>2</v>
      </c>
      <c r="N163" s="93">
        <f t="shared" si="41"/>
        <v>2</v>
      </c>
      <c r="O163" s="93">
        <f t="shared" si="41"/>
        <v>2</v>
      </c>
      <c r="P163" s="93">
        <f t="shared" si="41"/>
        <v>2</v>
      </c>
      <c r="Q163" s="93">
        <f t="shared" si="41"/>
        <v>2</v>
      </c>
      <c r="R163" s="93">
        <f t="shared" si="41"/>
        <v>2</v>
      </c>
      <c r="S163" s="93">
        <f t="shared" si="41"/>
        <v>2</v>
      </c>
      <c r="T163" s="93">
        <f t="shared" si="41"/>
        <v>2</v>
      </c>
      <c r="U163" s="93">
        <f t="shared" si="41"/>
        <v>2</v>
      </c>
      <c r="V163" s="93">
        <f t="shared" si="41"/>
        <v>2</v>
      </c>
      <c r="W163" s="93">
        <f t="shared" si="41"/>
        <v>2</v>
      </c>
      <c r="X163" s="93">
        <f t="shared" si="41"/>
        <v>2</v>
      </c>
      <c r="Y163" s="93">
        <f t="shared" si="41"/>
        <v>2</v>
      </c>
      <c r="Z163" s="93">
        <f t="shared" si="41"/>
        <v>2</v>
      </c>
      <c r="AA163" s="93">
        <f t="shared" si="41"/>
        <v>2</v>
      </c>
      <c r="AB163" s="93">
        <f t="shared" si="41"/>
        <v>2</v>
      </c>
      <c r="AC163" s="93">
        <f t="shared" si="41"/>
        <v>2</v>
      </c>
      <c r="AD163" s="93">
        <f t="shared" si="41"/>
        <v>2</v>
      </c>
      <c r="AE163" s="93">
        <f t="shared" si="41"/>
        <v>2</v>
      </c>
    </row>
    <row r="164" spans="1:31">
      <c r="A164" s="98">
        <f t="shared" si="42"/>
        <v>14437</v>
      </c>
      <c r="B164" s="28" t="str">
        <f t="shared" si="42"/>
        <v>Hartford Avenue over I-35</v>
      </c>
      <c r="C164" s="141">
        <v>1</v>
      </c>
      <c r="D164" s="141">
        <v>5</v>
      </c>
      <c r="E164" s="9">
        <f t="shared" si="43"/>
        <v>4</v>
      </c>
      <c r="F164" s="83" t="s">
        <v>209</v>
      </c>
      <c r="G164" s="93">
        <f t="shared" si="44"/>
        <v>0</v>
      </c>
      <c r="H164" s="93">
        <f t="shared" si="41"/>
        <v>0</v>
      </c>
      <c r="I164" s="93">
        <f t="shared" si="41"/>
        <v>0</v>
      </c>
      <c r="J164" s="93">
        <f t="shared" si="41"/>
        <v>0</v>
      </c>
      <c r="K164" s="93">
        <f t="shared" si="41"/>
        <v>0</v>
      </c>
      <c r="L164" s="93">
        <f t="shared" si="41"/>
        <v>0</v>
      </c>
      <c r="M164" s="93">
        <f t="shared" si="41"/>
        <v>4</v>
      </c>
      <c r="N164" s="93">
        <f t="shared" si="41"/>
        <v>4</v>
      </c>
      <c r="O164" s="93">
        <f t="shared" si="41"/>
        <v>4</v>
      </c>
      <c r="P164" s="93">
        <f t="shared" si="41"/>
        <v>4</v>
      </c>
      <c r="Q164" s="93">
        <f t="shared" si="41"/>
        <v>4</v>
      </c>
      <c r="R164" s="93">
        <f t="shared" si="41"/>
        <v>4</v>
      </c>
      <c r="S164" s="93">
        <f t="shared" si="41"/>
        <v>4</v>
      </c>
      <c r="T164" s="93">
        <f t="shared" si="41"/>
        <v>4</v>
      </c>
      <c r="U164" s="93">
        <f t="shared" si="41"/>
        <v>4</v>
      </c>
      <c r="V164" s="93">
        <f t="shared" si="41"/>
        <v>4</v>
      </c>
      <c r="W164" s="93">
        <f t="shared" si="41"/>
        <v>4</v>
      </c>
      <c r="X164" s="93">
        <f t="shared" si="41"/>
        <v>4</v>
      </c>
      <c r="Y164" s="93">
        <f t="shared" si="41"/>
        <v>4</v>
      </c>
      <c r="Z164" s="93">
        <f t="shared" si="41"/>
        <v>4</v>
      </c>
      <c r="AA164" s="93">
        <f t="shared" si="41"/>
        <v>4</v>
      </c>
      <c r="AB164" s="93">
        <f t="shared" si="41"/>
        <v>4</v>
      </c>
      <c r="AC164" s="93">
        <f t="shared" si="41"/>
        <v>4</v>
      </c>
      <c r="AD164" s="93">
        <f t="shared" si="41"/>
        <v>4</v>
      </c>
      <c r="AE164" s="93">
        <f t="shared" si="41"/>
        <v>4</v>
      </c>
    </row>
    <row r="165" spans="1:31">
      <c r="A165" s="98">
        <f t="shared" si="42"/>
        <v>15145</v>
      </c>
      <c r="B165" s="28" t="str">
        <f t="shared" si="42"/>
        <v>Coleman Road over I-35</v>
      </c>
      <c r="C165" s="141">
        <v>1</v>
      </c>
      <c r="D165" s="141">
        <v>3</v>
      </c>
      <c r="E165" s="9">
        <f t="shared" si="43"/>
        <v>2</v>
      </c>
      <c r="F165" s="83" t="s">
        <v>209</v>
      </c>
      <c r="G165" s="93">
        <f t="shared" si="44"/>
        <v>0</v>
      </c>
      <c r="H165" s="93">
        <f t="shared" si="41"/>
        <v>0</v>
      </c>
      <c r="I165" s="93">
        <f t="shared" si="41"/>
        <v>0</v>
      </c>
      <c r="J165" s="93">
        <f t="shared" si="41"/>
        <v>0</v>
      </c>
      <c r="K165" s="93">
        <f t="shared" si="41"/>
        <v>0</v>
      </c>
      <c r="L165" s="93">
        <f t="shared" si="41"/>
        <v>0</v>
      </c>
      <c r="M165" s="93">
        <f t="shared" si="41"/>
        <v>2</v>
      </c>
      <c r="N165" s="93">
        <f t="shared" si="41"/>
        <v>2</v>
      </c>
      <c r="O165" s="93">
        <f t="shared" si="41"/>
        <v>2</v>
      </c>
      <c r="P165" s="93">
        <f t="shared" si="41"/>
        <v>2</v>
      </c>
      <c r="Q165" s="93">
        <f t="shared" si="41"/>
        <v>2</v>
      </c>
      <c r="R165" s="93">
        <f t="shared" si="41"/>
        <v>2</v>
      </c>
      <c r="S165" s="93">
        <f t="shared" si="41"/>
        <v>2</v>
      </c>
      <c r="T165" s="93">
        <f t="shared" si="41"/>
        <v>2</v>
      </c>
      <c r="U165" s="93">
        <f t="shared" si="41"/>
        <v>2</v>
      </c>
      <c r="V165" s="93">
        <f t="shared" si="41"/>
        <v>2</v>
      </c>
      <c r="W165" s="93">
        <f t="shared" si="41"/>
        <v>2</v>
      </c>
      <c r="X165" s="93">
        <f t="shared" si="41"/>
        <v>2</v>
      </c>
      <c r="Y165" s="93">
        <f t="shared" si="41"/>
        <v>2</v>
      </c>
      <c r="Z165" s="93">
        <f t="shared" si="41"/>
        <v>2</v>
      </c>
      <c r="AA165" s="93">
        <f t="shared" si="41"/>
        <v>2</v>
      </c>
      <c r="AB165" s="93">
        <f t="shared" si="41"/>
        <v>2</v>
      </c>
      <c r="AC165" s="93">
        <f t="shared" si="41"/>
        <v>2</v>
      </c>
      <c r="AD165" s="93">
        <f t="shared" si="41"/>
        <v>2</v>
      </c>
      <c r="AE165" s="93">
        <f t="shared" si="41"/>
        <v>2</v>
      </c>
    </row>
    <row r="166" spans="1:31">
      <c r="A166" s="98">
        <f t="shared" si="42"/>
        <v>15146</v>
      </c>
      <c r="B166" s="28" t="str">
        <f t="shared" si="42"/>
        <v>Chrysler Avenue over I-35</v>
      </c>
      <c r="C166" s="141">
        <v>1</v>
      </c>
      <c r="D166" s="141">
        <v>5</v>
      </c>
      <c r="E166" s="9">
        <f t="shared" si="43"/>
        <v>4</v>
      </c>
      <c r="F166" s="83" t="s">
        <v>209</v>
      </c>
      <c r="G166" s="93">
        <f t="shared" si="44"/>
        <v>0</v>
      </c>
      <c r="H166" s="93">
        <f t="shared" si="41"/>
        <v>0</v>
      </c>
      <c r="I166" s="93">
        <f t="shared" si="41"/>
        <v>0</v>
      </c>
      <c r="J166" s="93">
        <f t="shared" si="41"/>
        <v>0</v>
      </c>
      <c r="K166" s="93">
        <f t="shared" si="41"/>
        <v>0</v>
      </c>
      <c r="L166" s="93">
        <f t="shared" si="41"/>
        <v>0</v>
      </c>
      <c r="M166" s="93">
        <f t="shared" si="41"/>
        <v>4</v>
      </c>
      <c r="N166" s="93">
        <f t="shared" si="41"/>
        <v>4</v>
      </c>
      <c r="O166" s="93">
        <f t="shared" si="41"/>
        <v>4</v>
      </c>
      <c r="P166" s="93">
        <f t="shared" si="41"/>
        <v>4</v>
      </c>
      <c r="Q166" s="93">
        <f t="shared" si="41"/>
        <v>4</v>
      </c>
      <c r="R166" s="93">
        <f t="shared" si="41"/>
        <v>4</v>
      </c>
      <c r="S166" s="93">
        <f t="shared" si="41"/>
        <v>4</v>
      </c>
      <c r="T166" s="93">
        <f t="shared" si="41"/>
        <v>4</v>
      </c>
      <c r="U166" s="93">
        <f t="shared" si="41"/>
        <v>4</v>
      </c>
      <c r="V166" s="93">
        <f t="shared" si="41"/>
        <v>4</v>
      </c>
      <c r="W166" s="93">
        <f t="shared" si="41"/>
        <v>4</v>
      </c>
      <c r="X166" s="93">
        <f t="shared" si="41"/>
        <v>4</v>
      </c>
      <c r="Y166" s="93">
        <f t="shared" si="41"/>
        <v>4</v>
      </c>
      <c r="Z166" s="93">
        <f t="shared" si="41"/>
        <v>4</v>
      </c>
      <c r="AA166" s="93">
        <f t="shared" si="41"/>
        <v>4</v>
      </c>
      <c r="AB166" s="93">
        <f t="shared" si="41"/>
        <v>4</v>
      </c>
      <c r="AC166" s="93">
        <f t="shared" si="41"/>
        <v>4</v>
      </c>
      <c r="AD166" s="93">
        <f t="shared" si="41"/>
        <v>4</v>
      </c>
      <c r="AE166" s="93">
        <f t="shared" si="41"/>
        <v>4</v>
      </c>
    </row>
    <row r="167" spans="1:31">
      <c r="A167" s="98">
        <f t="shared" si="42"/>
        <v>15147</v>
      </c>
      <c r="B167" s="28" t="str">
        <f t="shared" si="42"/>
        <v>Ferguson Avenue over I-35</v>
      </c>
      <c r="C167" s="141">
        <v>1</v>
      </c>
      <c r="D167" s="141">
        <v>3</v>
      </c>
      <c r="E167" s="9">
        <f t="shared" si="43"/>
        <v>2</v>
      </c>
      <c r="F167" s="83" t="s">
        <v>209</v>
      </c>
      <c r="G167" s="93">
        <f t="shared" si="44"/>
        <v>0</v>
      </c>
      <c r="H167" s="93">
        <f t="shared" si="41"/>
        <v>0</v>
      </c>
      <c r="I167" s="93">
        <f t="shared" si="41"/>
        <v>0</v>
      </c>
      <c r="J167" s="93">
        <f t="shared" si="41"/>
        <v>0</v>
      </c>
      <c r="K167" s="93">
        <f t="shared" si="41"/>
        <v>0</v>
      </c>
      <c r="L167" s="93">
        <f t="shared" si="41"/>
        <v>0</v>
      </c>
      <c r="M167" s="93">
        <f t="shared" si="41"/>
        <v>2</v>
      </c>
      <c r="N167" s="93">
        <f t="shared" si="41"/>
        <v>2</v>
      </c>
      <c r="O167" s="93">
        <f t="shared" si="41"/>
        <v>2</v>
      </c>
      <c r="P167" s="93">
        <f t="shared" si="41"/>
        <v>2</v>
      </c>
      <c r="Q167" s="93">
        <f t="shared" si="41"/>
        <v>2</v>
      </c>
      <c r="R167" s="93">
        <f t="shared" si="41"/>
        <v>2</v>
      </c>
      <c r="S167" s="93">
        <f t="shared" si="41"/>
        <v>2</v>
      </c>
      <c r="T167" s="93">
        <f t="shared" si="41"/>
        <v>2</v>
      </c>
      <c r="U167" s="93">
        <f t="shared" si="41"/>
        <v>2</v>
      </c>
      <c r="V167" s="93">
        <f t="shared" si="41"/>
        <v>2</v>
      </c>
      <c r="W167" s="93">
        <f t="shared" si="41"/>
        <v>2</v>
      </c>
      <c r="X167" s="93">
        <f t="shared" si="41"/>
        <v>2</v>
      </c>
      <c r="Y167" s="93">
        <f t="shared" si="41"/>
        <v>2</v>
      </c>
      <c r="Z167" s="93">
        <f t="shared" si="41"/>
        <v>2</v>
      </c>
      <c r="AA167" s="93">
        <f t="shared" si="41"/>
        <v>2</v>
      </c>
      <c r="AB167" s="93">
        <f t="shared" si="41"/>
        <v>2</v>
      </c>
      <c r="AC167" s="93">
        <f t="shared" si="41"/>
        <v>2</v>
      </c>
      <c r="AD167" s="93">
        <f t="shared" si="41"/>
        <v>2</v>
      </c>
      <c r="AE167" s="93">
        <f t="shared" si="41"/>
        <v>2</v>
      </c>
    </row>
    <row r="168" spans="1:31">
      <c r="A168" s="98">
        <f t="shared" si="42"/>
        <v>15149</v>
      </c>
      <c r="B168" s="28" t="str">
        <f t="shared" si="42"/>
        <v>Adobe Road over I-35</v>
      </c>
      <c r="C168" s="141">
        <v>1</v>
      </c>
      <c r="D168" s="141">
        <v>3</v>
      </c>
      <c r="E168" s="9">
        <f t="shared" si="43"/>
        <v>2</v>
      </c>
      <c r="F168" s="83" t="s">
        <v>209</v>
      </c>
      <c r="G168" s="93">
        <f t="shared" si="44"/>
        <v>0</v>
      </c>
      <c r="H168" s="93">
        <f t="shared" si="41"/>
        <v>0</v>
      </c>
      <c r="I168" s="93">
        <f t="shared" si="41"/>
        <v>0</v>
      </c>
      <c r="J168" s="93">
        <f t="shared" si="41"/>
        <v>0</v>
      </c>
      <c r="K168" s="93">
        <f t="shared" si="41"/>
        <v>0</v>
      </c>
      <c r="L168" s="93">
        <f t="shared" si="41"/>
        <v>0</v>
      </c>
      <c r="M168" s="93">
        <f t="shared" si="41"/>
        <v>2</v>
      </c>
      <c r="N168" s="93">
        <f t="shared" si="41"/>
        <v>2</v>
      </c>
      <c r="O168" s="93">
        <f t="shared" si="41"/>
        <v>2</v>
      </c>
      <c r="P168" s="93">
        <f t="shared" si="41"/>
        <v>2</v>
      </c>
      <c r="Q168" s="93">
        <f t="shared" si="41"/>
        <v>2</v>
      </c>
      <c r="R168" s="93">
        <f t="shared" si="41"/>
        <v>2</v>
      </c>
      <c r="S168" s="93">
        <f t="shared" si="41"/>
        <v>2</v>
      </c>
      <c r="T168" s="93">
        <f t="shared" si="41"/>
        <v>2</v>
      </c>
      <c r="U168" s="93">
        <f t="shared" si="41"/>
        <v>2</v>
      </c>
      <c r="V168" s="93">
        <f t="shared" si="41"/>
        <v>2</v>
      </c>
      <c r="W168" s="93">
        <f t="shared" si="41"/>
        <v>2</v>
      </c>
      <c r="X168" s="93">
        <f t="shared" si="41"/>
        <v>2</v>
      </c>
      <c r="Y168" s="93">
        <f t="shared" si="41"/>
        <v>2</v>
      </c>
      <c r="Z168" s="93">
        <f t="shared" si="41"/>
        <v>2</v>
      </c>
      <c r="AA168" s="93">
        <f t="shared" si="41"/>
        <v>2</v>
      </c>
      <c r="AB168" s="93">
        <f t="shared" si="41"/>
        <v>2</v>
      </c>
      <c r="AC168" s="93">
        <f t="shared" si="41"/>
        <v>2</v>
      </c>
      <c r="AD168" s="93">
        <f t="shared" si="41"/>
        <v>2</v>
      </c>
      <c r="AE168" s="93">
        <f t="shared" si="41"/>
        <v>2</v>
      </c>
    </row>
    <row r="169" spans="1:31">
      <c r="A169" s="99" t="s">
        <v>185</v>
      </c>
      <c r="B169" s="28"/>
      <c r="C169" s="142"/>
      <c r="D169" s="142"/>
      <c r="F169" s="83" t="s">
        <v>209</v>
      </c>
      <c r="G169" s="95">
        <f>SUM(G161:G168)</f>
        <v>0</v>
      </c>
      <c r="H169" s="95">
        <f t="shared" ref="H169:AE169" si="45">SUM(H161:H168)</f>
        <v>0</v>
      </c>
      <c r="I169" s="95">
        <f t="shared" si="45"/>
        <v>0</v>
      </c>
      <c r="J169" s="95">
        <f t="shared" si="45"/>
        <v>0</v>
      </c>
      <c r="K169" s="95">
        <f t="shared" si="45"/>
        <v>0</v>
      </c>
      <c r="L169" s="95">
        <f t="shared" si="45"/>
        <v>0</v>
      </c>
      <c r="M169" s="95">
        <f t="shared" si="45"/>
        <v>22</v>
      </c>
      <c r="N169" s="95">
        <f t="shared" si="45"/>
        <v>22</v>
      </c>
      <c r="O169" s="95">
        <f t="shared" si="45"/>
        <v>22</v>
      </c>
      <c r="P169" s="95">
        <f t="shared" si="45"/>
        <v>22</v>
      </c>
      <c r="Q169" s="95">
        <f t="shared" si="45"/>
        <v>22</v>
      </c>
      <c r="R169" s="95">
        <f t="shared" si="45"/>
        <v>22</v>
      </c>
      <c r="S169" s="95">
        <f t="shared" si="45"/>
        <v>22</v>
      </c>
      <c r="T169" s="95">
        <f t="shared" si="45"/>
        <v>22</v>
      </c>
      <c r="U169" s="95">
        <f t="shared" si="45"/>
        <v>22</v>
      </c>
      <c r="V169" s="95">
        <f t="shared" si="45"/>
        <v>22</v>
      </c>
      <c r="W169" s="95">
        <f t="shared" si="45"/>
        <v>22</v>
      </c>
      <c r="X169" s="95">
        <f t="shared" si="45"/>
        <v>22</v>
      </c>
      <c r="Y169" s="95">
        <f t="shared" si="45"/>
        <v>22</v>
      </c>
      <c r="Z169" s="95">
        <f t="shared" si="45"/>
        <v>22</v>
      </c>
      <c r="AA169" s="95">
        <f t="shared" si="45"/>
        <v>22</v>
      </c>
      <c r="AB169" s="95">
        <f t="shared" si="45"/>
        <v>22</v>
      </c>
      <c r="AC169" s="95">
        <f t="shared" si="45"/>
        <v>22</v>
      </c>
      <c r="AD169" s="95">
        <f t="shared" si="45"/>
        <v>22</v>
      </c>
      <c r="AE169" s="95">
        <f t="shared" si="45"/>
        <v>22</v>
      </c>
    </row>
    <row r="170" spans="1:31">
      <c r="A170" s="97" t="str">
        <f>A150</f>
        <v>Kay County Bridge Reconstructions</v>
      </c>
      <c r="B170" s="89"/>
      <c r="C170" s="142"/>
      <c r="D170" s="142"/>
      <c r="F170" s="83"/>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row>
    <row r="171" spans="1:31">
      <c r="A171" s="98">
        <f>'Project Information'!$A$26</f>
        <v>14408</v>
      </c>
      <c r="B171" s="28" t="str">
        <f>'Project Information'!$B$26</f>
        <v>I-35 SB over US 60</v>
      </c>
      <c r="C171" s="141">
        <v>11.5</v>
      </c>
      <c r="D171" s="141">
        <v>18.5</v>
      </c>
      <c r="E171" s="9">
        <f t="shared" ref="E171:E172" si="46">D171-C171</f>
        <v>7</v>
      </c>
      <c r="F171" s="83" t="s">
        <v>209</v>
      </c>
      <c r="G171" s="93">
        <f>IF(G151&gt;0,$E171,0)</f>
        <v>0</v>
      </c>
      <c r="H171" s="93">
        <f t="shared" ref="H171:AE171" si="47">IF(H151&gt;0,$E171,0)</f>
        <v>0</v>
      </c>
      <c r="I171" s="93">
        <f t="shared" si="47"/>
        <v>0</v>
      </c>
      <c r="J171" s="93">
        <f t="shared" si="47"/>
        <v>0</v>
      </c>
      <c r="K171" s="93">
        <f t="shared" si="47"/>
        <v>0</v>
      </c>
      <c r="L171" s="93">
        <f t="shared" si="47"/>
        <v>0</v>
      </c>
      <c r="M171" s="93">
        <f t="shared" si="47"/>
        <v>7</v>
      </c>
      <c r="N171" s="93">
        <f t="shared" si="47"/>
        <v>7</v>
      </c>
      <c r="O171" s="93">
        <f t="shared" si="47"/>
        <v>7</v>
      </c>
      <c r="P171" s="93">
        <f t="shared" si="47"/>
        <v>7</v>
      </c>
      <c r="Q171" s="93">
        <f t="shared" si="47"/>
        <v>7</v>
      </c>
      <c r="R171" s="93">
        <f t="shared" si="47"/>
        <v>7</v>
      </c>
      <c r="S171" s="93">
        <f t="shared" si="47"/>
        <v>7</v>
      </c>
      <c r="T171" s="93">
        <f t="shared" si="47"/>
        <v>7</v>
      </c>
      <c r="U171" s="93">
        <f t="shared" si="47"/>
        <v>7</v>
      </c>
      <c r="V171" s="93">
        <f t="shared" si="47"/>
        <v>7</v>
      </c>
      <c r="W171" s="93">
        <f t="shared" si="47"/>
        <v>7</v>
      </c>
      <c r="X171" s="93">
        <f t="shared" si="47"/>
        <v>7</v>
      </c>
      <c r="Y171" s="93">
        <f t="shared" si="47"/>
        <v>7</v>
      </c>
      <c r="Z171" s="93">
        <f t="shared" si="47"/>
        <v>7</v>
      </c>
      <c r="AA171" s="93">
        <f t="shared" si="47"/>
        <v>7</v>
      </c>
      <c r="AB171" s="93">
        <f t="shared" si="47"/>
        <v>7</v>
      </c>
      <c r="AC171" s="93">
        <f t="shared" si="47"/>
        <v>7</v>
      </c>
      <c r="AD171" s="93">
        <f t="shared" si="47"/>
        <v>7</v>
      </c>
      <c r="AE171" s="93">
        <f t="shared" si="47"/>
        <v>7</v>
      </c>
    </row>
    <row r="172" spans="1:31">
      <c r="A172" s="98">
        <f>'Project Information'!$A$27</f>
        <v>14409</v>
      </c>
      <c r="B172" s="28" t="str">
        <f>'Project Information'!$B$27</f>
        <v>I-35 NB over US 60</v>
      </c>
      <c r="C172" s="141">
        <v>11.5</v>
      </c>
      <c r="D172" s="141">
        <v>18.5</v>
      </c>
      <c r="E172" s="9">
        <f t="shared" si="46"/>
        <v>7</v>
      </c>
      <c r="F172" s="83" t="s">
        <v>209</v>
      </c>
      <c r="G172" s="93">
        <f t="shared" ref="G172:AE172" si="48">IF(G152&gt;0,$E172,0)</f>
        <v>0</v>
      </c>
      <c r="H172" s="93">
        <f t="shared" si="48"/>
        <v>0</v>
      </c>
      <c r="I172" s="93">
        <f t="shared" si="48"/>
        <v>0</v>
      </c>
      <c r="J172" s="93">
        <f t="shared" si="48"/>
        <v>0</v>
      </c>
      <c r="K172" s="93">
        <f t="shared" si="48"/>
        <v>0</v>
      </c>
      <c r="L172" s="93">
        <f t="shared" si="48"/>
        <v>0</v>
      </c>
      <c r="M172" s="93">
        <f t="shared" si="48"/>
        <v>7</v>
      </c>
      <c r="N172" s="93">
        <f t="shared" si="48"/>
        <v>7</v>
      </c>
      <c r="O172" s="93">
        <f t="shared" si="48"/>
        <v>7</v>
      </c>
      <c r="P172" s="93">
        <f t="shared" si="48"/>
        <v>7</v>
      </c>
      <c r="Q172" s="93">
        <f t="shared" si="48"/>
        <v>7</v>
      </c>
      <c r="R172" s="93">
        <f t="shared" si="48"/>
        <v>7</v>
      </c>
      <c r="S172" s="93">
        <f t="shared" si="48"/>
        <v>7</v>
      </c>
      <c r="T172" s="93">
        <f t="shared" si="48"/>
        <v>7</v>
      </c>
      <c r="U172" s="93">
        <f t="shared" si="48"/>
        <v>7</v>
      </c>
      <c r="V172" s="93">
        <f t="shared" si="48"/>
        <v>7</v>
      </c>
      <c r="W172" s="93">
        <f t="shared" si="48"/>
        <v>7</v>
      </c>
      <c r="X172" s="93">
        <f t="shared" si="48"/>
        <v>7</v>
      </c>
      <c r="Y172" s="93">
        <f t="shared" si="48"/>
        <v>7</v>
      </c>
      <c r="Z172" s="93">
        <f t="shared" si="48"/>
        <v>7</v>
      </c>
      <c r="AA172" s="93">
        <f t="shared" si="48"/>
        <v>7</v>
      </c>
      <c r="AB172" s="93">
        <f t="shared" si="48"/>
        <v>7</v>
      </c>
      <c r="AC172" s="93">
        <f t="shared" si="48"/>
        <v>7</v>
      </c>
      <c r="AD172" s="93">
        <f t="shared" si="48"/>
        <v>7</v>
      </c>
      <c r="AE172" s="93">
        <f t="shared" si="48"/>
        <v>7</v>
      </c>
    </row>
    <row r="173" spans="1:31">
      <c r="A173" s="99" t="s">
        <v>185</v>
      </c>
      <c r="B173" s="28"/>
      <c r="C173" s="2"/>
      <c r="D173" s="2"/>
      <c r="F173" s="83" t="s">
        <v>209</v>
      </c>
      <c r="G173" s="95">
        <f>SUM(G171:G172)</f>
        <v>0</v>
      </c>
      <c r="H173" s="95">
        <f t="shared" ref="H173:AE173" si="49">SUM(H171:H172)</f>
        <v>0</v>
      </c>
      <c r="I173" s="95">
        <f t="shared" si="49"/>
        <v>0</v>
      </c>
      <c r="J173" s="95">
        <f t="shared" si="49"/>
        <v>0</v>
      </c>
      <c r="K173" s="95">
        <f t="shared" si="49"/>
        <v>0</v>
      </c>
      <c r="L173" s="95">
        <f t="shared" si="49"/>
        <v>0</v>
      </c>
      <c r="M173" s="95">
        <f t="shared" si="49"/>
        <v>14</v>
      </c>
      <c r="N173" s="95">
        <f t="shared" si="49"/>
        <v>14</v>
      </c>
      <c r="O173" s="95">
        <f t="shared" si="49"/>
        <v>14</v>
      </c>
      <c r="P173" s="95">
        <f t="shared" si="49"/>
        <v>14</v>
      </c>
      <c r="Q173" s="95">
        <f t="shared" si="49"/>
        <v>14</v>
      </c>
      <c r="R173" s="95">
        <f t="shared" si="49"/>
        <v>14</v>
      </c>
      <c r="S173" s="95">
        <f t="shared" si="49"/>
        <v>14</v>
      </c>
      <c r="T173" s="95">
        <f t="shared" si="49"/>
        <v>14</v>
      </c>
      <c r="U173" s="95">
        <f t="shared" si="49"/>
        <v>14</v>
      </c>
      <c r="V173" s="95">
        <f t="shared" si="49"/>
        <v>14</v>
      </c>
      <c r="W173" s="95">
        <f t="shared" si="49"/>
        <v>14</v>
      </c>
      <c r="X173" s="95">
        <f t="shared" si="49"/>
        <v>14</v>
      </c>
      <c r="Y173" s="95">
        <f t="shared" si="49"/>
        <v>14</v>
      </c>
      <c r="Z173" s="95">
        <f t="shared" si="49"/>
        <v>14</v>
      </c>
      <c r="AA173" s="95">
        <f t="shared" si="49"/>
        <v>14</v>
      </c>
      <c r="AB173" s="95">
        <f t="shared" si="49"/>
        <v>14</v>
      </c>
      <c r="AC173" s="95">
        <f t="shared" si="49"/>
        <v>14</v>
      </c>
      <c r="AD173" s="95">
        <f t="shared" si="49"/>
        <v>14</v>
      </c>
      <c r="AE173" s="95">
        <f t="shared" si="49"/>
        <v>14</v>
      </c>
    </row>
    <row r="174" spans="1:31">
      <c r="A174" s="100" t="s">
        <v>0</v>
      </c>
      <c r="F174" s="83" t="s">
        <v>209</v>
      </c>
      <c r="G174" s="96">
        <f>SUM(G169,G173)</f>
        <v>0</v>
      </c>
      <c r="H174" s="96">
        <f t="shared" ref="H174:AE174" si="50">SUM(H169,H173)</f>
        <v>0</v>
      </c>
      <c r="I174" s="96">
        <f t="shared" si="50"/>
        <v>0</v>
      </c>
      <c r="J174" s="96">
        <f t="shared" si="50"/>
        <v>0</v>
      </c>
      <c r="K174" s="96">
        <f t="shared" si="50"/>
        <v>0</v>
      </c>
      <c r="L174" s="96">
        <f t="shared" si="50"/>
        <v>0</v>
      </c>
      <c r="M174" s="96">
        <f t="shared" si="50"/>
        <v>36</v>
      </c>
      <c r="N174" s="96">
        <f t="shared" si="50"/>
        <v>36</v>
      </c>
      <c r="O174" s="96">
        <f t="shared" si="50"/>
        <v>36</v>
      </c>
      <c r="P174" s="96">
        <f t="shared" si="50"/>
        <v>36</v>
      </c>
      <c r="Q174" s="96">
        <f t="shared" si="50"/>
        <v>36</v>
      </c>
      <c r="R174" s="96">
        <f t="shared" si="50"/>
        <v>36</v>
      </c>
      <c r="S174" s="96">
        <f t="shared" si="50"/>
        <v>36</v>
      </c>
      <c r="T174" s="96">
        <f t="shared" si="50"/>
        <v>36</v>
      </c>
      <c r="U174" s="96">
        <f t="shared" si="50"/>
        <v>36</v>
      </c>
      <c r="V174" s="96">
        <f t="shared" si="50"/>
        <v>36</v>
      </c>
      <c r="W174" s="96">
        <f t="shared" si="50"/>
        <v>36</v>
      </c>
      <c r="X174" s="96">
        <f t="shared" si="50"/>
        <v>36</v>
      </c>
      <c r="Y174" s="96">
        <f t="shared" si="50"/>
        <v>36</v>
      </c>
      <c r="Z174" s="96">
        <f t="shared" si="50"/>
        <v>36</v>
      </c>
      <c r="AA174" s="96">
        <f t="shared" si="50"/>
        <v>36</v>
      </c>
      <c r="AB174" s="96">
        <f t="shared" si="50"/>
        <v>36</v>
      </c>
      <c r="AC174" s="96">
        <f t="shared" si="50"/>
        <v>36</v>
      </c>
      <c r="AD174" s="96">
        <f t="shared" si="50"/>
        <v>36</v>
      </c>
      <c r="AE174" s="96">
        <f t="shared" si="50"/>
        <v>36</v>
      </c>
    </row>
    <row r="175" spans="1:31">
      <c r="G175" s="26"/>
      <c r="H175" s="54"/>
      <c r="I175" s="54"/>
      <c r="J175" s="54"/>
      <c r="K175" s="54"/>
      <c r="L175" s="54"/>
      <c r="M175" s="54"/>
      <c r="N175" s="54"/>
      <c r="O175" s="54"/>
      <c r="P175" s="54"/>
      <c r="Q175" s="54"/>
      <c r="R175" s="54"/>
      <c r="S175" s="54"/>
      <c r="T175" s="54"/>
      <c r="U175" s="54"/>
      <c r="V175" s="54"/>
      <c r="W175" s="54"/>
      <c r="X175" s="54"/>
      <c r="Y175" s="54"/>
      <c r="Z175" s="54"/>
      <c r="AA175" s="54"/>
      <c r="AB175" s="54"/>
      <c r="AC175" s="54"/>
      <c r="AD175" s="54"/>
      <c r="AE175" s="54"/>
    </row>
    <row r="176" spans="1:31" ht="15.75">
      <c r="A176" s="169" t="s">
        <v>223</v>
      </c>
      <c r="B176" s="91"/>
      <c r="C176" s="91"/>
      <c r="D176" s="91"/>
      <c r="E176" s="91"/>
      <c r="G176" s="26"/>
      <c r="H176" s="54"/>
      <c r="I176" s="54"/>
      <c r="J176" s="54"/>
      <c r="K176" s="54"/>
      <c r="L176" s="54"/>
      <c r="M176" s="54"/>
      <c r="N176" s="54"/>
      <c r="O176" s="54"/>
      <c r="P176" s="54"/>
      <c r="Q176" s="54"/>
      <c r="R176" s="54"/>
      <c r="S176" s="54"/>
      <c r="T176" s="54"/>
      <c r="U176" s="54"/>
      <c r="V176" s="54"/>
      <c r="W176" s="54"/>
      <c r="X176" s="54"/>
      <c r="Y176" s="54"/>
      <c r="Z176" s="54"/>
      <c r="AA176" s="54"/>
      <c r="AB176" s="54"/>
      <c r="AC176" s="54"/>
      <c r="AD176" s="54"/>
      <c r="AE176" s="54"/>
    </row>
    <row r="177" spans="1:31">
      <c r="A177" s="29"/>
      <c r="B177" s="4"/>
      <c r="C177" s="271" t="s">
        <v>0</v>
      </c>
      <c r="D177" s="4"/>
      <c r="G177" s="26"/>
      <c r="H177" s="54"/>
      <c r="I177" s="54"/>
      <c r="J177" s="54"/>
      <c r="K177" s="54"/>
      <c r="L177" s="54"/>
      <c r="M177" s="54"/>
      <c r="N177" s="54"/>
      <c r="O177" s="54"/>
      <c r="P177" s="54"/>
      <c r="Q177" s="54"/>
      <c r="R177" s="54"/>
      <c r="S177" s="54"/>
      <c r="T177" s="54"/>
      <c r="U177" s="54"/>
      <c r="V177" s="54"/>
      <c r="W177" s="54"/>
      <c r="X177" s="54"/>
      <c r="Y177" s="54"/>
      <c r="Z177" s="54"/>
      <c r="AA177" s="54"/>
      <c r="AB177" s="54"/>
      <c r="AC177" s="54"/>
      <c r="AD177" s="54"/>
      <c r="AE177" s="54"/>
    </row>
    <row r="178" spans="1:31">
      <c r="A178" s="97" t="str">
        <f>A160</f>
        <v>Kay County Bridge Raises</v>
      </c>
      <c r="B178" s="89"/>
      <c r="C178" s="38" t="s">
        <v>216</v>
      </c>
      <c r="G178" s="26"/>
      <c r="H178" s="54"/>
      <c r="I178" s="54"/>
      <c r="J178" s="54"/>
      <c r="K178" s="54"/>
      <c r="L178" s="54"/>
      <c r="M178" s="54"/>
      <c r="N178" s="54"/>
      <c r="O178" s="54"/>
      <c r="P178" s="54"/>
      <c r="Q178" s="54"/>
      <c r="R178" s="54"/>
      <c r="S178" s="54"/>
      <c r="T178" s="54"/>
      <c r="U178" s="54"/>
      <c r="V178" s="54"/>
      <c r="W178" s="54"/>
      <c r="X178" s="54"/>
      <c r="Y178" s="54"/>
      <c r="Z178" s="54"/>
      <c r="AA178" s="54"/>
      <c r="AB178" s="54"/>
      <c r="AC178" s="54"/>
      <c r="AD178" s="54"/>
      <c r="AE178" s="54"/>
    </row>
    <row r="179" spans="1:31">
      <c r="A179" s="98">
        <f>A161</f>
        <v>14155</v>
      </c>
      <c r="B179" s="28" t="str">
        <f>B161</f>
        <v>Indian Road over I-35</v>
      </c>
      <c r="C179" s="224">
        <f t="shared" ref="C179:C186" si="51">ROUND(SUM(G179:AE179),0)</f>
        <v>854</v>
      </c>
      <c r="D179" s="28"/>
      <c r="E179" s="39"/>
      <c r="F179" s="83" t="s">
        <v>216</v>
      </c>
      <c r="G179" s="164">
        <f>G161*G141*'Project Information'!G131</f>
        <v>0</v>
      </c>
      <c r="H179" s="164">
        <f>H161*H141*'Project Information'!H131</f>
        <v>0</v>
      </c>
      <c r="I179" s="164">
        <f>I161*I141*'Project Information'!I131</f>
        <v>0</v>
      </c>
      <c r="J179" s="164">
        <f>J161*J141*'Project Information'!J131</f>
        <v>0</v>
      </c>
      <c r="K179" s="164">
        <f>K161*K141*'Project Information'!K131</f>
        <v>0</v>
      </c>
      <c r="L179" s="164">
        <f>L161*L141*'Project Information'!L131</f>
        <v>0</v>
      </c>
      <c r="M179" s="164">
        <f>M161*M141*'Project Information'!M131</f>
        <v>21.994334216477231</v>
      </c>
      <c r="N179" s="164">
        <f>N161*N141*'Project Information'!N131</f>
        <v>22.345545314641296</v>
      </c>
      <c r="O179" s="164">
        <f>O161*O141*'Project Information'!O131</f>
        <v>22.702364640554361</v>
      </c>
      <c r="P179" s="164">
        <f>P161*P141*'Project Information'!P131</f>
        <v>23.064881747817239</v>
      </c>
      <c r="Q179" s="164">
        <f>Q161*Q141*'Project Information'!Q131</f>
        <v>23.433187620045299</v>
      </c>
      <c r="R179" s="164">
        <f>R161*R141*'Project Information'!R131</f>
        <v>47.614749387406704</v>
      </c>
      <c r="S179" s="164">
        <f>S161*S141*'Project Information'!S131</f>
        <v>48.3750737626101</v>
      </c>
      <c r="T179" s="164">
        <f>T161*T141*'Project Information'!T131</f>
        <v>49.147539189965755</v>
      </c>
      <c r="U179" s="164">
        <f>U161*U141*'Project Information'!U131</f>
        <v>49.932339540868753</v>
      </c>
      <c r="V179" s="164">
        <f>V161*V141*'Project Information'!V131</f>
        <v>50.729671782501768</v>
      </c>
      <c r="W179" s="164">
        <f>W161*W141*'Project Information'!W131</f>
        <v>51.539736027269285</v>
      </c>
      <c r="X179" s="164">
        <f>X161*X141*'Project Information'!X131</f>
        <v>52.362735583021362</v>
      </c>
      <c r="Y179" s="164">
        <f>Y161*Y141*'Project Information'!Y131</f>
        <v>53.19887700407925</v>
      </c>
      <c r="Z179" s="164">
        <f>Z161*Z141*'Project Information'!Z131</f>
        <v>54.048370143075942</v>
      </c>
      <c r="AA179" s="164">
        <f>AA161*AA141*'Project Information'!AA131</f>
        <v>54.911428203624418</v>
      </c>
      <c r="AB179" s="164">
        <f>AB161*AB141*'Project Information'!AB131</f>
        <v>55.788267793826904</v>
      </c>
      <c r="AC179" s="164">
        <f>AC161*AC141*'Project Information'!AC131</f>
        <v>56.679108980638652</v>
      </c>
      <c r="AD179" s="164">
        <f>AD161*AD141*'Project Information'!AD131</f>
        <v>57.584175345099816</v>
      </c>
      <c r="AE179" s="164">
        <f>AE161*AE141*'Project Information'!AE131</f>
        <v>58.503694038449197</v>
      </c>
    </row>
    <row r="180" spans="1:31">
      <c r="A180" s="98">
        <f t="shared" ref="A180:B186" si="52">A162</f>
        <v>14429</v>
      </c>
      <c r="B180" s="28" t="str">
        <f t="shared" si="52"/>
        <v>North Avenue over I-35</v>
      </c>
      <c r="C180" s="224">
        <f t="shared" si="51"/>
        <v>299</v>
      </c>
      <c r="D180" s="28"/>
      <c r="E180" s="39"/>
      <c r="F180" s="83" t="s">
        <v>216</v>
      </c>
      <c r="G180" s="164">
        <f>G162*G142*'Project Information'!G132</f>
        <v>0</v>
      </c>
      <c r="H180" s="164">
        <f>H162*H142*'Project Information'!H132</f>
        <v>0</v>
      </c>
      <c r="I180" s="164">
        <f>I162*I142*'Project Information'!I132</f>
        <v>0</v>
      </c>
      <c r="J180" s="164">
        <f>J162*J142*'Project Information'!J132</f>
        <v>0</v>
      </c>
      <c r="K180" s="164">
        <f>K162*K142*'Project Information'!K132</f>
        <v>0</v>
      </c>
      <c r="L180" s="164">
        <f>L162*L142*'Project Information'!L132</f>
        <v>0</v>
      </c>
      <c r="M180" s="164">
        <f>M162*M142*'Project Information'!M132</f>
        <v>7.6980169757670316</v>
      </c>
      <c r="N180" s="164">
        <f>N162*N142*'Project Information'!N132</f>
        <v>7.8209408601244537</v>
      </c>
      <c r="O180" s="164">
        <f>O162*O142*'Project Information'!O132</f>
        <v>7.9458276241940267</v>
      </c>
      <c r="P180" s="164">
        <f>P162*P142*'Project Information'!P132</f>
        <v>8.0727086117360329</v>
      </c>
      <c r="Q180" s="164">
        <f>Q162*Q142*'Project Information'!Q132</f>
        <v>8.2016156670158544</v>
      </c>
      <c r="R180" s="164">
        <f>R162*R142*'Project Information'!R132</f>
        <v>16.665162285592345</v>
      </c>
      <c r="S180" s="164">
        <f>S162*S142*'Project Information'!S132</f>
        <v>16.931275816913534</v>
      </c>
      <c r="T180" s="164">
        <f>T162*T142*'Project Information'!T132</f>
        <v>17.201638716488013</v>
      </c>
      <c r="U180" s="164">
        <f>U162*U142*'Project Information'!U132</f>
        <v>17.476318839304064</v>
      </c>
      <c r="V180" s="164">
        <f>V162*V142*'Project Information'!V132</f>
        <v>17.75538512387562</v>
      </c>
      <c r="W180" s="164">
        <f>W162*W142*'Project Information'!W132</f>
        <v>18.03890760954425</v>
      </c>
      <c r="X180" s="164">
        <f>X162*X142*'Project Information'!X132</f>
        <v>18.326957454057478</v>
      </c>
      <c r="Y180" s="164">
        <f>Y162*Y142*'Project Information'!Y132</f>
        <v>18.619606951427738</v>
      </c>
      <c r="Z180" s="164">
        <f>Z162*Z142*'Project Information'!Z132</f>
        <v>18.916929550076581</v>
      </c>
      <c r="AA180" s="164">
        <f>AA162*AA142*'Project Information'!AA132</f>
        <v>19.218999871268547</v>
      </c>
      <c r="AB180" s="164">
        <f>AB162*AB142*'Project Information'!AB132</f>
        <v>19.525893727839417</v>
      </c>
      <c r="AC180" s="164">
        <f>AC162*AC142*'Project Information'!AC132</f>
        <v>19.837688143223527</v>
      </c>
      <c r="AD180" s="164">
        <f>AD162*AD142*'Project Information'!AD132</f>
        <v>20.154461370784936</v>
      </c>
      <c r="AE180" s="164">
        <f>AE162*AE142*'Project Information'!AE132</f>
        <v>20.476292913457218</v>
      </c>
    </row>
    <row r="181" spans="1:31">
      <c r="A181" s="98">
        <f t="shared" si="52"/>
        <v>14435</v>
      </c>
      <c r="B181" s="28" t="str">
        <f t="shared" si="52"/>
        <v>Highland Avenue over I-35</v>
      </c>
      <c r="C181" s="224">
        <f t="shared" si="51"/>
        <v>854</v>
      </c>
      <c r="D181" s="28"/>
      <c r="E181" s="39"/>
      <c r="F181" s="83" t="s">
        <v>216</v>
      </c>
      <c r="G181" s="164">
        <f>G163*G143*'Project Information'!G133</f>
        <v>0</v>
      </c>
      <c r="H181" s="164">
        <f>H163*H143*'Project Information'!H133</f>
        <v>0</v>
      </c>
      <c r="I181" s="164">
        <f>I163*I143*'Project Information'!I133</f>
        <v>0</v>
      </c>
      <c r="J181" s="164">
        <f>J163*J143*'Project Information'!J133</f>
        <v>0</v>
      </c>
      <c r="K181" s="164">
        <f>K163*K143*'Project Information'!K133</f>
        <v>0</v>
      </c>
      <c r="L181" s="164">
        <f>L163*L143*'Project Information'!L133</f>
        <v>0</v>
      </c>
      <c r="M181" s="164">
        <f>M163*M143*'Project Information'!M133</f>
        <v>21.994334216477231</v>
      </c>
      <c r="N181" s="164">
        <f>N163*N143*'Project Information'!N133</f>
        <v>22.345545314641296</v>
      </c>
      <c r="O181" s="164">
        <f>O163*O143*'Project Information'!O133</f>
        <v>22.702364640554361</v>
      </c>
      <c r="P181" s="164">
        <f>P163*P143*'Project Information'!P133</f>
        <v>23.064881747817235</v>
      </c>
      <c r="Q181" s="164">
        <f>Q163*Q143*'Project Information'!Q133</f>
        <v>23.433187620045295</v>
      </c>
      <c r="R181" s="164">
        <f>R163*R143*'Project Information'!R133</f>
        <v>47.614749387406704</v>
      </c>
      <c r="S181" s="164">
        <f>S163*S143*'Project Information'!S133</f>
        <v>48.375073762610093</v>
      </c>
      <c r="T181" s="164">
        <f>T163*T143*'Project Information'!T133</f>
        <v>49.147539189965748</v>
      </c>
      <c r="U181" s="164">
        <f>U163*U143*'Project Information'!U133</f>
        <v>49.93233954086876</v>
      </c>
      <c r="V181" s="164">
        <f>V163*V143*'Project Information'!V133</f>
        <v>50.729671782501761</v>
      </c>
      <c r="W181" s="164">
        <f>W163*W143*'Project Information'!W133</f>
        <v>51.539736027269285</v>
      </c>
      <c r="X181" s="164">
        <f>X163*X143*'Project Information'!X133</f>
        <v>52.362735583021362</v>
      </c>
      <c r="Y181" s="164">
        <f>Y163*Y143*'Project Information'!Y133</f>
        <v>53.19887700407925</v>
      </c>
      <c r="Z181" s="164">
        <f>Z163*Z143*'Project Information'!Z133</f>
        <v>54.04837014307595</v>
      </c>
      <c r="AA181" s="164">
        <f>AA163*AA143*'Project Information'!AA133</f>
        <v>54.911428203624425</v>
      </c>
      <c r="AB181" s="164">
        <f>AB163*AB143*'Project Information'!AB133</f>
        <v>55.788267793826904</v>
      </c>
      <c r="AC181" s="164">
        <f>AC163*AC143*'Project Information'!AC133</f>
        <v>56.679108980638652</v>
      </c>
      <c r="AD181" s="164">
        <f>AD163*AD143*'Project Information'!AD133</f>
        <v>57.584175345099808</v>
      </c>
      <c r="AE181" s="164">
        <f>AE163*AE143*'Project Information'!AE133</f>
        <v>58.503694038449197</v>
      </c>
    </row>
    <row r="182" spans="1:31">
      <c r="A182" s="98">
        <f t="shared" si="52"/>
        <v>14437</v>
      </c>
      <c r="B182" s="28" t="str">
        <f t="shared" si="52"/>
        <v>Hartford Avenue over I-35</v>
      </c>
      <c r="C182" s="224">
        <f t="shared" si="51"/>
        <v>427</v>
      </c>
      <c r="D182" s="28"/>
      <c r="E182" s="39"/>
      <c r="F182" s="83" t="s">
        <v>216</v>
      </c>
      <c r="G182" s="164">
        <f>G164*G144*'Project Information'!G134</f>
        <v>0</v>
      </c>
      <c r="H182" s="164">
        <f>H164*H144*'Project Information'!H134</f>
        <v>0</v>
      </c>
      <c r="I182" s="164">
        <f>I164*I144*'Project Information'!I134</f>
        <v>0</v>
      </c>
      <c r="J182" s="164">
        <f>J164*J144*'Project Information'!J134</f>
        <v>0</v>
      </c>
      <c r="K182" s="164">
        <f>K164*K144*'Project Information'!K134</f>
        <v>0</v>
      </c>
      <c r="L182" s="164">
        <f>L164*L144*'Project Information'!L134</f>
        <v>0</v>
      </c>
      <c r="M182" s="164">
        <f>M164*M144*'Project Information'!M134</f>
        <v>10.997167108238616</v>
      </c>
      <c r="N182" s="164">
        <f>N164*N144*'Project Information'!N134</f>
        <v>11.172772657320648</v>
      </c>
      <c r="O182" s="164">
        <f>O164*O144*'Project Information'!O134</f>
        <v>11.35118232027718</v>
      </c>
      <c r="P182" s="164">
        <f>P164*P144*'Project Information'!P134</f>
        <v>11.532440873908619</v>
      </c>
      <c r="Q182" s="164">
        <f>Q164*Q144*'Project Information'!Q134</f>
        <v>11.716593810022649</v>
      </c>
      <c r="R182" s="164">
        <f>R164*R144*'Project Information'!R134</f>
        <v>23.807374693703352</v>
      </c>
      <c r="S182" s="164">
        <f>S164*S144*'Project Information'!S134</f>
        <v>24.18753688130505</v>
      </c>
      <c r="T182" s="164">
        <f>T164*T144*'Project Information'!T134</f>
        <v>24.573769594982878</v>
      </c>
      <c r="U182" s="164">
        <f>U164*U144*'Project Information'!U134</f>
        <v>24.966169770434377</v>
      </c>
      <c r="V182" s="164">
        <f>V164*V144*'Project Information'!V134</f>
        <v>25.364835891250884</v>
      </c>
      <c r="W182" s="164">
        <f>W164*W144*'Project Information'!W134</f>
        <v>25.769868013634643</v>
      </c>
      <c r="X182" s="164">
        <f>X164*X144*'Project Information'!X134</f>
        <v>26.181367791510681</v>
      </c>
      <c r="Y182" s="164">
        <f>Y164*Y144*'Project Information'!Y134</f>
        <v>26.599438502039625</v>
      </c>
      <c r="Z182" s="164">
        <f>Z164*Z144*'Project Information'!Z134</f>
        <v>27.024185071537971</v>
      </c>
      <c r="AA182" s="164">
        <f>AA164*AA144*'Project Information'!AA134</f>
        <v>27.455714101812209</v>
      </c>
      <c r="AB182" s="164">
        <f>AB164*AB144*'Project Information'!AB134</f>
        <v>27.894133896913452</v>
      </c>
      <c r="AC182" s="164">
        <f>AC164*AC144*'Project Information'!AC134</f>
        <v>28.339554490319326</v>
      </c>
      <c r="AD182" s="164">
        <f>AD164*AD144*'Project Information'!AD134</f>
        <v>28.792087672549908</v>
      </c>
      <c r="AE182" s="164">
        <f>AE164*AE144*'Project Information'!AE134</f>
        <v>29.251847019224599</v>
      </c>
    </row>
    <row r="183" spans="1:31">
      <c r="A183" s="98">
        <f t="shared" si="52"/>
        <v>15145</v>
      </c>
      <c r="B183" s="28" t="str">
        <f t="shared" si="52"/>
        <v>Coleman Road over I-35</v>
      </c>
      <c r="C183" s="224">
        <f t="shared" si="51"/>
        <v>299</v>
      </c>
      <c r="D183" s="28"/>
      <c r="E183" s="39"/>
      <c r="F183" s="83" t="s">
        <v>216</v>
      </c>
      <c r="G183" s="164">
        <f>G165*G145*'Project Information'!G135</f>
        <v>0</v>
      </c>
      <c r="H183" s="164">
        <f>H165*H145*'Project Information'!H135</f>
        <v>0</v>
      </c>
      <c r="I183" s="164">
        <f>I165*I145*'Project Information'!I135</f>
        <v>0</v>
      </c>
      <c r="J183" s="164">
        <f>J165*J145*'Project Information'!J135</f>
        <v>0</v>
      </c>
      <c r="K183" s="164">
        <f>K165*K145*'Project Information'!K135</f>
        <v>0</v>
      </c>
      <c r="L183" s="164">
        <f>L165*L145*'Project Information'!L135</f>
        <v>0</v>
      </c>
      <c r="M183" s="164">
        <f>M165*M145*'Project Information'!M135</f>
        <v>7.6980169757670316</v>
      </c>
      <c r="N183" s="164">
        <f>N165*N145*'Project Information'!N135</f>
        <v>7.8209408601244537</v>
      </c>
      <c r="O183" s="164">
        <f>O165*O145*'Project Information'!O135</f>
        <v>7.9458276241940267</v>
      </c>
      <c r="P183" s="164">
        <f>P165*P145*'Project Information'!P135</f>
        <v>8.0727086117360329</v>
      </c>
      <c r="Q183" s="164">
        <f>Q165*Q145*'Project Information'!Q135</f>
        <v>8.2016156670158544</v>
      </c>
      <c r="R183" s="164">
        <f>R165*R145*'Project Information'!R135</f>
        <v>16.665162285592345</v>
      </c>
      <c r="S183" s="164">
        <f>S165*S145*'Project Information'!S135</f>
        <v>16.931275816913534</v>
      </c>
      <c r="T183" s="164">
        <f>T165*T145*'Project Information'!T135</f>
        <v>17.201638716488013</v>
      </c>
      <c r="U183" s="164">
        <f>U165*U145*'Project Information'!U135</f>
        <v>17.476318839304064</v>
      </c>
      <c r="V183" s="164">
        <f>V165*V145*'Project Information'!V135</f>
        <v>17.75538512387562</v>
      </c>
      <c r="W183" s="164">
        <f>W165*W145*'Project Information'!W135</f>
        <v>18.03890760954425</v>
      </c>
      <c r="X183" s="164">
        <f>X165*X145*'Project Information'!X135</f>
        <v>18.326957454057478</v>
      </c>
      <c r="Y183" s="164">
        <f>Y165*Y145*'Project Information'!Y135</f>
        <v>18.619606951427738</v>
      </c>
      <c r="Z183" s="164">
        <f>Z165*Z145*'Project Information'!Z135</f>
        <v>18.916929550076581</v>
      </c>
      <c r="AA183" s="164">
        <f>AA165*AA145*'Project Information'!AA135</f>
        <v>19.218999871268547</v>
      </c>
      <c r="AB183" s="164">
        <f>AB165*AB145*'Project Information'!AB135</f>
        <v>19.525893727839417</v>
      </c>
      <c r="AC183" s="164">
        <f>AC165*AC145*'Project Information'!AC135</f>
        <v>19.837688143223527</v>
      </c>
      <c r="AD183" s="164">
        <f>AD165*AD145*'Project Information'!AD135</f>
        <v>20.154461370784936</v>
      </c>
      <c r="AE183" s="164">
        <f>AE165*AE145*'Project Information'!AE135</f>
        <v>20.476292913457218</v>
      </c>
    </row>
    <row r="184" spans="1:31">
      <c r="A184" s="98">
        <f t="shared" si="52"/>
        <v>15146</v>
      </c>
      <c r="B184" s="28" t="str">
        <f t="shared" si="52"/>
        <v>Chrysler Avenue over I-35</v>
      </c>
      <c r="C184" s="224">
        <f t="shared" si="51"/>
        <v>598</v>
      </c>
      <c r="D184" s="28"/>
      <c r="E184" s="39"/>
      <c r="F184" s="83" t="s">
        <v>216</v>
      </c>
      <c r="G184" s="164">
        <f>G166*G146*'Project Information'!G136</f>
        <v>0</v>
      </c>
      <c r="H184" s="164">
        <f>H166*H146*'Project Information'!H136</f>
        <v>0</v>
      </c>
      <c r="I184" s="164">
        <f>I166*I146*'Project Information'!I136</f>
        <v>0</v>
      </c>
      <c r="J184" s="164">
        <f>J166*J146*'Project Information'!J136</f>
        <v>0</v>
      </c>
      <c r="K184" s="164">
        <f>K166*K146*'Project Information'!K136</f>
        <v>0</v>
      </c>
      <c r="L184" s="164">
        <f>L166*L146*'Project Information'!L136</f>
        <v>0</v>
      </c>
      <c r="M184" s="164">
        <f>M166*M146*'Project Information'!M136</f>
        <v>15.396033951534063</v>
      </c>
      <c r="N184" s="164">
        <f>N166*N146*'Project Information'!N136</f>
        <v>15.641881720248907</v>
      </c>
      <c r="O184" s="164">
        <f>O166*O146*'Project Information'!O136</f>
        <v>15.891655248388053</v>
      </c>
      <c r="P184" s="164">
        <f>P166*P146*'Project Information'!P136</f>
        <v>16.145417223472066</v>
      </c>
      <c r="Q184" s="164">
        <f>Q166*Q146*'Project Information'!Q136</f>
        <v>16.403231334031709</v>
      </c>
      <c r="R184" s="164">
        <f>R166*R146*'Project Information'!R136</f>
        <v>33.33032457118469</v>
      </c>
      <c r="S184" s="164">
        <f>S166*S146*'Project Information'!S136</f>
        <v>33.862551633827067</v>
      </c>
      <c r="T184" s="164">
        <f>T166*T146*'Project Information'!T136</f>
        <v>34.403277432976026</v>
      </c>
      <c r="U184" s="164">
        <f>U166*U146*'Project Information'!U136</f>
        <v>34.952637678608127</v>
      </c>
      <c r="V184" s="164">
        <f>V166*V146*'Project Information'!V136</f>
        <v>35.510770247751239</v>
      </c>
      <c r="W184" s="164">
        <f>W166*W146*'Project Information'!W136</f>
        <v>36.0778152190885</v>
      </c>
      <c r="X184" s="164">
        <f>X166*X146*'Project Information'!X136</f>
        <v>36.653914908114956</v>
      </c>
      <c r="Y184" s="164">
        <f>Y166*Y146*'Project Information'!Y136</f>
        <v>37.239213902855475</v>
      </c>
      <c r="Z184" s="164">
        <f>Z166*Z146*'Project Information'!Z136</f>
        <v>37.833859100153163</v>
      </c>
      <c r="AA184" s="164">
        <f>AA166*AA146*'Project Information'!AA136</f>
        <v>38.437999742537095</v>
      </c>
      <c r="AB184" s="164">
        <f>AB166*AB146*'Project Information'!AB136</f>
        <v>39.051787455678834</v>
      </c>
      <c r="AC184" s="164">
        <f>AC166*AC146*'Project Information'!AC136</f>
        <v>39.675376286447054</v>
      </c>
      <c r="AD184" s="164">
        <f>AD166*AD146*'Project Information'!AD136</f>
        <v>40.308922741569873</v>
      </c>
      <c r="AE184" s="164">
        <f>AE166*AE146*'Project Information'!AE136</f>
        <v>40.952585826914436</v>
      </c>
    </row>
    <row r="185" spans="1:31">
      <c r="A185" s="98">
        <f t="shared" si="52"/>
        <v>15147</v>
      </c>
      <c r="B185" s="28" t="str">
        <f t="shared" si="52"/>
        <v>Ferguson Avenue over I-35</v>
      </c>
      <c r="C185" s="224">
        <f t="shared" si="51"/>
        <v>854</v>
      </c>
      <c r="D185" s="28"/>
      <c r="E185" s="39"/>
      <c r="F185" s="83" t="s">
        <v>216</v>
      </c>
      <c r="G185" s="164">
        <f>G167*G147*'Project Information'!G137</f>
        <v>0</v>
      </c>
      <c r="H185" s="164">
        <f>H167*H147*'Project Information'!H137</f>
        <v>0</v>
      </c>
      <c r="I185" s="164">
        <f>I167*I147*'Project Information'!I137</f>
        <v>0</v>
      </c>
      <c r="J185" s="164">
        <f>J167*J147*'Project Information'!J137</f>
        <v>0</v>
      </c>
      <c r="K185" s="164">
        <f>K167*K147*'Project Information'!K137</f>
        <v>0</v>
      </c>
      <c r="L185" s="164">
        <f>L167*L147*'Project Information'!L137</f>
        <v>0</v>
      </c>
      <c r="M185" s="164">
        <f>M167*M147*'Project Information'!M137</f>
        <v>21.994334216477231</v>
      </c>
      <c r="N185" s="164">
        <f>N167*N147*'Project Information'!N137</f>
        <v>22.345545314641296</v>
      </c>
      <c r="O185" s="164">
        <f>O167*O147*'Project Information'!O137</f>
        <v>22.702364640554361</v>
      </c>
      <c r="P185" s="164">
        <f>P167*P147*'Project Information'!P137</f>
        <v>23.064881747817235</v>
      </c>
      <c r="Q185" s="164">
        <f>Q167*Q147*'Project Information'!Q137</f>
        <v>23.433187620045295</v>
      </c>
      <c r="R185" s="164">
        <f>R167*R147*'Project Information'!R137</f>
        <v>47.614749387406704</v>
      </c>
      <c r="S185" s="164">
        <f>S167*S147*'Project Information'!S137</f>
        <v>48.375073762610093</v>
      </c>
      <c r="T185" s="164">
        <f>T167*T147*'Project Information'!T137</f>
        <v>49.147539189965748</v>
      </c>
      <c r="U185" s="164">
        <f>U167*U147*'Project Information'!U137</f>
        <v>49.93233954086876</v>
      </c>
      <c r="V185" s="164">
        <f>V167*V147*'Project Information'!V137</f>
        <v>50.729671782501761</v>
      </c>
      <c r="W185" s="164">
        <f>W167*W147*'Project Information'!W137</f>
        <v>51.539736027269285</v>
      </c>
      <c r="X185" s="164">
        <f>X167*X147*'Project Information'!X137</f>
        <v>52.362735583021362</v>
      </c>
      <c r="Y185" s="164">
        <f>Y167*Y147*'Project Information'!Y137</f>
        <v>53.19887700407925</v>
      </c>
      <c r="Z185" s="164">
        <f>Z167*Z147*'Project Information'!Z137</f>
        <v>54.04837014307595</v>
      </c>
      <c r="AA185" s="164">
        <f>AA167*AA147*'Project Information'!AA137</f>
        <v>54.911428203624425</v>
      </c>
      <c r="AB185" s="164">
        <f>AB167*AB147*'Project Information'!AB137</f>
        <v>55.788267793826904</v>
      </c>
      <c r="AC185" s="164">
        <f>AC167*AC147*'Project Information'!AC137</f>
        <v>56.679108980638652</v>
      </c>
      <c r="AD185" s="164">
        <f>AD167*AD147*'Project Information'!AD137</f>
        <v>57.584175345099808</v>
      </c>
      <c r="AE185" s="164">
        <f>AE167*AE147*'Project Information'!AE137</f>
        <v>58.503694038449197</v>
      </c>
    </row>
    <row r="186" spans="1:31">
      <c r="A186" s="98">
        <f t="shared" si="52"/>
        <v>15149</v>
      </c>
      <c r="B186" s="28" t="str">
        <f t="shared" si="52"/>
        <v>Adobe Road over I-35</v>
      </c>
      <c r="C186" s="224">
        <f t="shared" si="51"/>
        <v>640</v>
      </c>
      <c r="D186" s="28"/>
      <c r="E186" s="39"/>
      <c r="F186" s="83" t="s">
        <v>216</v>
      </c>
      <c r="G186" s="164">
        <f>G168*G148*'Project Information'!G138</f>
        <v>0</v>
      </c>
      <c r="H186" s="164">
        <f>H168*H148*'Project Information'!H138</f>
        <v>0</v>
      </c>
      <c r="I186" s="164">
        <f>I168*I148*'Project Information'!I138</f>
        <v>0</v>
      </c>
      <c r="J186" s="164">
        <f>J168*J148*'Project Information'!J138</f>
        <v>0</v>
      </c>
      <c r="K186" s="164">
        <f>K168*K148*'Project Information'!K138</f>
        <v>0</v>
      </c>
      <c r="L186" s="164">
        <f>L168*L148*'Project Information'!L138</f>
        <v>0</v>
      </c>
      <c r="M186" s="164">
        <f>M168*M148*'Project Information'!M138</f>
        <v>16.495750662357921</v>
      </c>
      <c r="N186" s="164">
        <f>N168*N148*'Project Information'!N138</f>
        <v>16.759158985980971</v>
      </c>
      <c r="O186" s="164">
        <f>O168*O148*'Project Information'!O138</f>
        <v>17.02677348041577</v>
      </c>
      <c r="P186" s="164">
        <f>P168*P148*'Project Information'!P138</f>
        <v>17.298661310862926</v>
      </c>
      <c r="Q186" s="164">
        <f>Q168*Q148*'Project Information'!Q138</f>
        <v>17.574890715033973</v>
      </c>
      <c r="R186" s="164">
        <f>R168*R148*'Project Information'!R138</f>
        <v>35.711062040555021</v>
      </c>
      <c r="S186" s="164">
        <f>S168*S148*'Project Information'!S138</f>
        <v>36.281305321957568</v>
      </c>
      <c r="T186" s="164">
        <f>T168*T148*'Project Information'!T138</f>
        <v>36.860654392474309</v>
      </c>
      <c r="U186" s="164">
        <f>U168*U148*'Project Information'!U138</f>
        <v>37.449254655651565</v>
      </c>
      <c r="V186" s="164">
        <f>V168*V148*'Project Information'!V138</f>
        <v>38.047253836876322</v>
      </c>
      <c r="W186" s="164">
        <f>W168*W148*'Project Information'!W138</f>
        <v>38.65480202045196</v>
      </c>
      <c r="X186" s="164">
        <f>X168*X148*'Project Information'!X138</f>
        <v>39.272051687266014</v>
      </c>
      <c r="Y186" s="164">
        <f>Y168*Y148*'Project Information'!Y138</f>
        <v>39.899157753059434</v>
      </c>
      <c r="Z186" s="164">
        <f>Z168*Z148*'Project Information'!Z138</f>
        <v>40.536277607306957</v>
      </c>
      <c r="AA186" s="164">
        <f>AA168*AA148*'Project Information'!AA138</f>
        <v>41.183571152718308</v>
      </c>
      <c r="AB186" s="164">
        <f>AB168*AB148*'Project Information'!AB138</f>
        <v>41.841200845370174</v>
      </c>
      <c r="AC186" s="164">
        <f>AC168*AC148*'Project Information'!AC138</f>
        <v>42.509331735478987</v>
      </c>
      <c r="AD186" s="164">
        <f>AD168*AD148*'Project Information'!AD138</f>
        <v>43.18813150882486</v>
      </c>
      <c r="AE186" s="164">
        <f>AE168*AE148*'Project Information'!AE138</f>
        <v>43.877770528836891</v>
      </c>
    </row>
    <row r="187" spans="1:31">
      <c r="A187" s="99" t="s">
        <v>185</v>
      </c>
      <c r="B187" s="28"/>
      <c r="C187" s="239">
        <f>SUM(C179:C186)</f>
        <v>4825</v>
      </c>
      <c r="F187" s="83" t="s">
        <v>216</v>
      </c>
      <c r="G187" s="95">
        <f>SUM(G179:G186)</f>
        <v>0</v>
      </c>
      <c r="H187" s="95">
        <f t="shared" ref="H187:AE187" si="53">SUM(H179:H186)</f>
        <v>0</v>
      </c>
      <c r="I187" s="95">
        <f t="shared" si="53"/>
        <v>0</v>
      </c>
      <c r="J187" s="95">
        <f t="shared" si="53"/>
        <v>0</v>
      </c>
      <c r="K187" s="95">
        <f t="shared" si="53"/>
        <v>0</v>
      </c>
      <c r="L187" s="95">
        <f t="shared" si="53"/>
        <v>0</v>
      </c>
      <c r="M187" s="95">
        <f t="shared" si="53"/>
        <v>124.26798832309635</v>
      </c>
      <c r="N187" s="95">
        <f t="shared" si="53"/>
        <v>126.25233102772333</v>
      </c>
      <c r="O187" s="95">
        <f t="shared" si="53"/>
        <v>128.26836021913215</v>
      </c>
      <c r="P187" s="95">
        <f t="shared" si="53"/>
        <v>130.3165818751674</v>
      </c>
      <c r="Q187" s="95">
        <f t="shared" si="53"/>
        <v>132.39751005325593</v>
      </c>
      <c r="R187" s="95">
        <f t="shared" si="53"/>
        <v>269.02333403884785</v>
      </c>
      <c r="S187" s="95">
        <f t="shared" si="53"/>
        <v>273.31916675874709</v>
      </c>
      <c r="T187" s="95">
        <f t="shared" si="53"/>
        <v>277.68359642330654</v>
      </c>
      <c r="U187" s="95">
        <f t="shared" si="53"/>
        <v>282.11771840590848</v>
      </c>
      <c r="V187" s="95">
        <f t="shared" si="53"/>
        <v>286.62264557113497</v>
      </c>
      <c r="W187" s="95">
        <f t="shared" si="53"/>
        <v>291.19950855407143</v>
      </c>
      <c r="X187" s="95">
        <f t="shared" si="53"/>
        <v>295.84945604407068</v>
      </c>
      <c r="Y187" s="95">
        <f t="shared" si="53"/>
        <v>300.5736550730478</v>
      </c>
      <c r="Z187" s="95">
        <f t="shared" si="53"/>
        <v>305.37329130837907</v>
      </c>
      <c r="AA187" s="95">
        <f t="shared" si="53"/>
        <v>310.249569350478</v>
      </c>
      <c r="AB187" s="95">
        <f t="shared" si="53"/>
        <v>315.20371303512201</v>
      </c>
      <c r="AC187" s="95">
        <f t="shared" si="53"/>
        <v>320.23696574060841</v>
      </c>
      <c r="AD187" s="95">
        <f t="shared" si="53"/>
        <v>325.35059069981401</v>
      </c>
      <c r="AE187" s="95">
        <f t="shared" si="53"/>
        <v>330.54587131723792</v>
      </c>
    </row>
    <row r="188" spans="1:31">
      <c r="A188" s="97" t="str">
        <f>A170</f>
        <v>Kay County Bridge Reconstructions</v>
      </c>
      <c r="B188" s="89"/>
      <c r="F188" s="83"/>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row>
    <row r="189" spans="1:31">
      <c r="A189" s="98">
        <f>'Project Information'!$A$26</f>
        <v>14408</v>
      </c>
      <c r="B189" s="28" t="str">
        <f>'Project Information'!$B$26</f>
        <v>I-35 SB over US 60</v>
      </c>
      <c r="C189" s="224">
        <f>ROUND(SUM(G189:AE189),0)</f>
        <v>373606</v>
      </c>
      <c r="D189" s="28"/>
      <c r="E189" s="39"/>
      <c r="F189" s="83" t="s">
        <v>216</v>
      </c>
      <c r="G189" s="164">
        <f>G171*G151*'Project Information'!G141</f>
        <v>0</v>
      </c>
      <c r="H189" s="164">
        <f>H171*H151*'Project Information'!H141</f>
        <v>0</v>
      </c>
      <c r="I189" s="164">
        <f>I171*I151*'Project Information'!I141</f>
        <v>0</v>
      </c>
      <c r="J189" s="164">
        <f>J171*J151*'Project Information'!J141</f>
        <v>0</v>
      </c>
      <c r="K189" s="164">
        <f>K171*K151*'Project Information'!K141</f>
        <v>0</v>
      </c>
      <c r="L189" s="164">
        <f>L171*L151*'Project Information'!L141</f>
        <v>0</v>
      </c>
      <c r="M189" s="164">
        <f>M171*M151*'Project Information'!M141</f>
        <v>9622.5212197087876</v>
      </c>
      <c r="N189" s="164">
        <f>N171*N151*'Project Information'!N141</f>
        <v>9776.1760751555648</v>
      </c>
      <c r="O189" s="164">
        <f>O171*O151*'Project Information'!O141</f>
        <v>9932.2845302425321</v>
      </c>
      <c r="P189" s="164">
        <f>P171*P151*'Project Information'!P141</f>
        <v>10090.88576467004</v>
      </c>
      <c r="Q189" s="164">
        <f>Q171*Q151*'Project Information'!Q141</f>
        <v>10252.019583769817</v>
      </c>
      <c r="R189" s="164">
        <f>R171*R151*'Project Information'!R141</f>
        <v>20831.452856990432</v>
      </c>
      <c r="S189" s="164">
        <f>S171*S151*'Project Information'!S141</f>
        <v>21164.094771141918</v>
      </c>
      <c r="T189" s="164">
        <f>T171*T151*'Project Information'!T141</f>
        <v>21502.048395610014</v>
      </c>
      <c r="U189" s="164">
        <f>U171*U151*'Project Information'!U141</f>
        <v>21845.398549130077</v>
      </c>
      <c r="V189" s="164">
        <f>V171*V151*'Project Information'!V141</f>
        <v>22194.231404844526</v>
      </c>
      <c r="W189" s="164">
        <f>W171*W151*'Project Information'!W141</f>
        <v>22548.634511930311</v>
      </c>
      <c r="X189" s="164">
        <f>X171*X151*'Project Information'!X141</f>
        <v>22908.696817571843</v>
      </c>
      <c r="Y189" s="164">
        <f>Y171*Y151*'Project Information'!Y141</f>
        <v>23274.508689284674</v>
      </c>
      <c r="Z189" s="164">
        <f>Z171*Z151*'Project Information'!Z141</f>
        <v>23646.161937595727</v>
      </c>
      <c r="AA189" s="164">
        <f>AA171*AA151*'Project Information'!AA141</f>
        <v>24023.749839085682</v>
      </c>
      <c r="AB189" s="164">
        <f>AB171*AB151*'Project Information'!AB141</f>
        <v>24407.367159799272</v>
      </c>
      <c r="AC189" s="164">
        <f>AC171*AC151*'Project Information'!AC141</f>
        <v>24797.110179029409</v>
      </c>
      <c r="AD189" s="164">
        <f>AD171*AD151*'Project Information'!AD141</f>
        <v>25193.076713481165</v>
      </c>
      <c r="AE189" s="164">
        <f>AE171*AE151*'Project Information'!AE141</f>
        <v>25595.36614182152</v>
      </c>
    </row>
    <row r="190" spans="1:31">
      <c r="A190" s="98">
        <f>'Project Information'!$A$27</f>
        <v>14409</v>
      </c>
      <c r="B190" s="28" t="str">
        <f>'Project Information'!$B$27</f>
        <v>I-35 NB over US 60</v>
      </c>
      <c r="C190" s="224">
        <f>ROUND(SUM(G190:AE190),0)</f>
        <v>373606</v>
      </c>
      <c r="D190" s="28"/>
      <c r="E190" s="39"/>
      <c r="F190" s="83" t="s">
        <v>216</v>
      </c>
      <c r="G190" s="164">
        <f>G172*G152*'Project Information'!G142</f>
        <v>0</v>
      </c>
      <c r="H190" s="164">
        <f>H172*H152*'Project Information'!H142</f>
        <v>0</v>
      </c>
      <c r="I190" s="164">
        <f>I172*I152*'Project Information'!I142</f>
        <v>0</v>
      </c>
      <c r="J190" s="164">
        <f>J172*J152*'Project Information'!J142</f>
        <v>0</v>
      </c>
      <c r="K190" s="164">
        <f>K172*K152*'Project Information'!K142</f>
        <v>0</v>
      </c>
      <c r="L190" s="164">
        <f>L172*L152*'Project Information'!L142</f>
        <v>0</v>
      </c>
      <c r="M190" s="164">
        <f>M172*M152*'Project Information'!M142</f>
        <v>9622.5212197087876</v>
      </c>
      <c r="N190" s="164">
        <f>N172*N152*'Project Information'!N142</f>
        <v>9776.1760751555648</v>
      </c>
      <c r="O190" s="164">
        <f>O172*O152*'Project Information'!O142</f>
        <v>9932.2845302425321</v>
      </c>
      <c r="P190" s="164">
        <f>P172*P152*'Project Information'!P142</f>
        <v>10090.88576467004</v>
      </c>
      <c r="Q190" s="164">
        <f>Q172*Q152*'Project Information'!Q142</f>
        <v>10252.019583769817</v>
      </c>
      <c r="R190" s="164">
        <f>R172*R152*'Project Information'!R142</f>
        <v>20831.452856990432</v>
      </c>
      <c r="S190" s="164">
        <f>S172*S152*'Project Information'!S142</f>
        <v>21164.094771141918</v>
      </c>
      <c r="T190" s="164">
        <f>T172*T152*'Project Information'!T142</f>
        <v>21502.048395610014</v>
      </c>
      <c r="U190" s="164">
        <f>U172*U152*'Project Information'!U142</f>
        <v>21845.398549130077</v>
      </c>
      <c r="V190" s="164">
        <f>V172*V152*'Project Information'!V142</f>
        <v>22194.231404844526</v>
      </c>
      <c r="W190" s="164">
        <f>W172*W152*'Project Information'!W142</f>
        <v>22548.634511930311</v>
      </c>
      <c r="X190" s="164">
        <f>X172*X152*'Project Information'!X142</f>
        <v>22908.696817571843</v>
      </c>
      <c r="Y190" s="164">
        <f>Y172*Y152*'Project Information'!Y142</f>
        <v>23274.508689284674</v>
      </c>
      <c r="Z190" s="164">
        <f>Z172*Z152*'Project Information'!Z142</f>
        <v>23646.161937595727</v>
      </c>
      <c r="AA190" s="164">
        <f>AA172*AA152*'Project Information'!AA142</f>
        <v>24023.749839085682</v>
      </c>
      <c r="AB190" s="164">
        <f>AB172*AB152*'Project Information'!AB142</f>
        <v>24407.367159799272</v>
      </c>
      <c r="AC190" s="164">
        <f>AC172*AC152*'Project Information'!AC142</f>
        <v>24797.110179029409</v>
      </c>
      <c r="AD190" s="164">
        <f>AD172*AD152*'Project Information'!AD142</f>
        <v>25193.076713481165</v>
      </c>
      <c r="AE190" s="164">
        <f>AE172*AE152*'Project Information'!AE142</f>
        <v>25595.36614182152</v>
      </c>
    </row>
    <row r="191" spans="1:31">
      <c r="A191" s="99" t="s">
        <v>185</v>
      </c>
      <c r="B191" s="28"/>
      <c r="C191" s="239">
        <f>SUM(C189:C190)</f>
        <v>747212</v>
      </c>
      <c r="F191" s="83" t="s">
        <v>216</v>
      </c>
      <c r="G191" s="95">
        <f>SUM(G189:G190)</f>
        <v>0</v>
      </c>
      <c r="H191" s="95">
        <f t="shared" ref="H191:AE191" si="54">SUM(H189:H190)</f>
        <v>0</v>
      </c>
      <c r="I191" s="95">
        <f t="shared" si="54"/>
        <v>0</v>
      </c>
      <c r="J191" s="95">
        <f t="shared" si="54"/>
        <v>0</v>
      </c>
      <c r="K191" s="95">
        <f t="shared" si="54"/>
        <v>0</v>
      </c>
      <c r="L191" s="95">
        <f t="shared" si="54"/>
        <v>0</v>
      </c>
      <c r="M191" s="95">
        <f t="shared" si="54"/>
        <v>19245.042439417575</v>
      </c>
      <c r="N191" s="95">
        <f t="shared" si="54"/>
        <v>19552.35215031113</v>
      </c>
      <c r="O191" s="95">
        <f t="shared" si="54"/>
        <v>19864.569060485064</v>
      </c>
      <c r="P191" s="95">
        <f t="shared" si="54"/>
        <v>20181.77152934008</v>
      </c>
      <c r="Q191" s="95">
        <f t="shared" si="54"/>
        <v>20504.039167539635</v>
      </c>
      <c r="R191" s="95">
        <f t="shared" si="54"/>
        <v>41662.905713980865</v>
      </c>
      <c r="S191" s="95">
        <f t="shared" si="54"/>
        <v>42328.189542283835</v>
      </c>
      <c r="T191" s="95">
        <f t="shared" si="54"/>
        <v>43004.096791220029</v>
      </c>
      <c r="U191" s="95">
        <f t="shared" si="54"/>
        <v>43690.797098260155</v>
      </c>
      <c r="V191" s="95">
        <f t="shared" si="54"/>
        <v>44388.462809689052</v>
      </c>
      <c r="W191" s="95">
        <f t="shared" si="54"/>
        <v>45097.269023860623</v>
      </c>
      <c r="X191" s="95">
        <f t="shared" si="54"/>
        <v>45817.393635143686</v>
      </c>
      <c r="Y191" s="95">
        <f t="shared" si="54"/>
        <v>46549.017378569348</v>
      </c>
      <c r="Z191" s="95">
        <f t="shared" si="54"/>
        <v>47292.323875191454</v>
      </c>
      <c r="AA191" s="95">
        <f t="shared" si="54"/>
        <v>48047.499678171363</v>
      </c>
      <c r="AB191" s="95">
        <f t="shared" si="54"/>
        <v>48814.734319598545</v>
      </c>
      <c r="AC191" s="95">
        <f t="shared" si="54"/>
        <v>49594.220358058818</v>
      </c>
      <c r="AD191" s="95">
        <f t="shared" si="54"/>
        <v>50386.15342696233</v>
      </c>
      <c r="AE191" s="95">
        <f t="shared" si="54"/>
        <v>51190.732283643039</v>
      </c>
    </row>
    <row r="192" spans="1:31">
      <c r="A192" s="100" t="s">
        <v>0</v>
      </c>
      <c r="C192" s="240">
        <f>SUM(C187,C191)</f>
        <v>752037</v>
      </c>
      <c r="F192" s="83" t="s">
        <v>216</v>
      </c>
      <c r="G192" s="96">
        <f>SUM(G187,G191)</f>
        <v>0</v>
      </c>
      <c r="H192" s="96">
        <f t="shared" ref="H192:AE192" si="55">SUM(H187,H191)</f>
        <v>0</v>
      </c>
      <c r="I192" s="96">
        <f t="shared" si="55"/>
        <v>0</v>
      </c>
      <c r="J192" s="96">
        <f t="shared" si="55"/>
        <v>0</v>
      </c>
      <c r="K192" s="96">
        <f t="shared" si="55"/>
        <v>0</v>
      </c>
      <c r="L192" s="96">
        <f t="shared" si="55"/>
        <v>0</v>
      </c>
      <c r="M192" s="96">
        <f t="shared" si="55"/>
        <v>19369.310427740671</v>
      </c>
      <c r="N192" s="96">
        <f t="shared" si="55"/>
        <v>19678.604481338854</v>
      </c>
      <c r="O192" s="96">
        <f t="shared" si="55"/>
        <v>19992.837420704196</v>
      </c>
      <c r="P192" s="96">
        <f t="shared" si="55"/>
        <v>20312.088111215246</v>
      </c>
      <c r="Q192" s="96">
        <f t="shared" si="55"/>
        <v>20636.43667759289</v>
      </c>
      <c r="R192" s="96">
        <f t="shared" si="55"/>
        <v>41931.929048019716</v>
      </c>
      <c r="S192" s="96">
        <f t="shared" si="55"/>
        <v>42601.50870904258</v>
      </c>
      <c r="T192" s="96">
        <f t="shared" si="55"/>
        <v>43281.780387643332</v>
      </c>
      <c r="U192" s="96">
        <f t="shared" si="55"/>
        <v>43972.91481666606</v>
      </c>
      <c r="V192" s="96">
        <f t="shared" si="55"/>
        <v>44675.085455260189</v>
      </c>
      <c r="W192" s="96">
        <f t="shared" si="55"/>
        <v>45388.468532414692</v>
      </c>
      <c r="X192" s="96">
        <f t="shared" si="55"/>
        <v>46113.24309118776</v>
      </c>
      <c r="Y192" s="96">
        <f t="shared" si="55"/>
        <v>46849.591033642399</v>
      </c>
      <c r="Z192" s="96">
        <f t="shared" si="55"/>
        <v>47597.697166499835</v>
      </c>
      <c r="AA192" s="96">
        <f t="shared" si="55"/>
        <v>48357.749247521839</v>
      </c>
      <c r="AB192" s="96">
        <f t="shared" si="55"/>
        <v>49129.938032633669</v>
      </c>
      <c r="AC192" s="96">
        <f t="shared" si="55"/>
        <v>49914.457323799426</v>
      </c>
      <c r="AD192" s="96">
        <f t="shared" si="55"/>
        <v>50711.504017662141</v>
      </c>
      <c r="AE192" s="96">
        <f t="shared" si="55"/>
        <v>51521.278154960281</v>
      </c>
    </row>
    <row r="193" spans="1:31">
      <c r="A193" s="100"/>
      <c r="E193" s="67"/>
    </row>
    <row r="194" spans="1:31" ht="15.75">
      <c r="A194" s="169" t="s">
        <v>224</v>
      </c>
      <c r="B194" s="88"/>
      <c r="C194" s="88"/>
      <c r="D194" s="88"/>
      <c r="E194" s="165"/>
    </row>
    <row r="195" spans="1:31">
      <c r="A195" s="29"/>
      <c r="B195" s="4"/>
      <c r="C195" s="271" t="s">
        <v>0</v>
      </c>
      <c r="D195" s="4"/>
      <c r="G195" s="26"/>
      <c r="H195" s="54"/>
      <c r="I195" s="54"/>
      <c r="J195" s="54"/>
      <c r="K195" s="54"/>
      <c r="L195" s="54"/>
      <c r="M195" s="54"/>
      <c r="N195" s="54"/>
      <c r="O195" s="54"/>
      <c r="P195" s="54"/>
      <c r="Q195" s="54"/>
      <c r="R195" s="54"/>
      <c r="S195" s="54"/>
      <c r="T195" s="54"/>
      <c r="U195" s="54"/>
      <c r="V195" s="54"/>
      <c r="W195" s="54"/>
      <c r="X195" s="54"/>
      <c r="Y195" s="54"/>
      <c r="Z195" s="54"/>
      <c r="AA195" s="54"/>
      <c r="AB195" s="54"/>
      <c r="AC195" s="54"/>
      <c r="AD195" s="54"/>
      <c r="AE195" s="54"/>
    </row>
    <row r="196" spans="1:31">
      <c r="A196" s="97" t="str">
        <f>A178</f>
        <v>Kay County Bridge Raises</v>
      </c>
      <c r="B196" s="89"/>
      <c r="C196" s="38" t="s">
        <v>215</v>
      </c>
      <c r="G196" s="26"/>
      <c r="H196" s="54"/>
      <c r="I196" s="54"/>
      <c r="J196" s="54"/>
      <c r="K196" s="54"/>
      <c r="L196" s="54"/>
      <c r="M196" s="54"/>
      <c r="N196" s="54"/>
      <c r="O196" s="54"/>
      <c r="P196" s="54"/>
      <c r="Q196" s="54"/>
      <c r="R196" s="54"/>
      <c r="S196" s="54"/>
      <c r="T196" s="54"/>
      <c r="U196" s="54"/>
      <c r="V196" s="54"/>
      <c r="W196" s="54"/>
      <c r="X196" s="54"/>
      <c r="Y196" s="54"/>
      <c r="Z196" s="54"/>
      <c r="AA196" s="54"/>
      <c r="AB196" s="54"/>
      <c r="AC196" s="54"/>
      <c r="AD196" s="54"/>
      <c r="AE196" s="54"/>
    </row>
    <row r="197" spans="1:31">
      <c r="A197" s="98">
        <f>A179</f>
        <v>14155</v>
      </c>
      <c r="B197" s="28" t="str">
        <f>B179</f>
        <v>Indian Road over I-35</v>
      </c>
      <c r="C197" s="224">
        <f t="shared" ref="C197:C204" si="56">ROUND(SUM(G197:AE197),0)</f>
        <v>2962</v>
      </c>
      <c r="D197" s="28"/>
      <c r="E197" s="39"/>
      <c r="F197" s="83" t="s">
        <v>215</v>
      </c>
      <c r="G197" s="164">
        <f>G161*ROUNDDOWN(G141,0)*'Project Information'!G113</f>
        <v>0</v>
      </c>
      <c r="H197" s="164">
        <f>H161*ROUNDDOWN(H141,0)*'Project Information'!H113</f>
        <v>0</v>
      </c>
      <c r="I197" s="164">
        <f>I161*ROUNDDOWN(I141,0)*'Project Information'!I113</f>
        <v>0</v>
      </c>
      <c r="J197" s="164">
        <f>J161*ROUNDDOWN(J141,0)*'Project Information'!J113</f>
        <v>0</v>
      </c>
      <c r="K197" s="164">
        <f>K161*ROUNDDOWN(K141,0)*'Project Information'!K113</f>
        <v>0</v>
      </c>
      <c r="L197" s="164">
        <f>L161*ROUNDDOWN(L141,0)*'Project Information'!L113</f>
        <v>0</v>
      </c>
      <c r="M197" s="164">
        <f>M161*ROUNDDOWN(M141,0)*'Project Information'!M113</f>
        <v>0</v>
      </c>
      <c r="N197" s="164">
        <f>N161*ROUNDDOWN(N141,0)*'Project Information'!N113</f>
        <v>0</v>
      </c>
      <c r="O197" s="164">
        <f>O161*ROUNDDOWN(O141,0)*'Project Information'!O113</f>
        <v>0</v>
      </c>
      <c r="P197" s="164">
        <f>P161*ROUNDDOWN(P141,0)*'Project Information'!P113</f>
        <v>0</v>
      </c>
      <c r="Q197" s="164">
        <f>Q161*ROUNDDOWN(Q141,0)*'Project Information'!Q113</f>
        <v>0</v>
      </c>
      <c r="R197" s="164">
        <f>R161*ROUNDDOWN(R141,0)*'Project Information'!R113</f>
        <v>190.45899754962682</v>
      </c>
      <c r="S197" s="164">
        <f>S161*ROUNDDOWN(S141,0)*'Project Information'!S113</f>
        <v>193.5002950504404</v>
      </c>
      <c r="T197" s="164">
        <f>T161*ROUNDDOWN(T141,0)*'Project Information'!T113</f>
        <v>196.59015675986302</v>
      </c>
      <c r="U197" s="164">
        <f>U161*ROUNDDOWN(U141,0)*'Project Information'!U113</f>
        <v>199.72935816347501</v>
      </c>
      <c r="V197" s="164">
        <f>V161*ROUNDDOWN(V141,0)*'Project Information'!V113</f>
        <v>202.91868713000707</v>
      </c>
      <c r="W197" s="164">
        <f>W161*ROUNDDOWN(W141,0)*'Project Information'!W113</f>
        <v>206.15894410907714</v>
      </c>
      <c r="X197" s="164">
        <f>X161*ROUNDDOWN(X141,0)*'Project Information'!X113</f>
        <v>209.45094233208545</v>
      </c>
      <c r="Y197" s="164">
        <f>Y161*ROUNDDOWN(Y141,0)*'Project Information'!Y113</f>
        <v>212.795508016317</v>
      </c>
      <c r="Z197" s="164">
        <f>Z161*ROUNDDOWN(Z141,0)*'Project Information'!Z113</f>
        <v>216.19348057230377</v>
      </c>
      <c r="AA197" s="164">
        <f>AA161*ROUNDDOWN(AA141,0)*'Project Information'!AA113</f>
        <v>219.64571281449767</v>
      </c>
      <c r="AB197" s="164">
        <f>AB161*ROUNDDOWN(AB141,0)*'Project Information'!AB113</f>
        <v>223.15307117530762</v>
      </c>
      <c r="AC197" s="164">
        <f>AC161*ROUNDDOWN(AC141,0)*'Project Information'!AC113</f>
        <v>226.71643592255461</v>
      </c>
      <c r="AD197" s="164">
        <f>AD161*ROUNDDOWN(AD141,0)*'Project Information'!AD113</f>
        <v>230.33670138039926</v>
      </c>
      <c r="AE197" s="164">
        <f>AE161*ROUNDDOWN(AE141,0)*'Project Information'!AE113</f>
        <v>234.01477615379679</v>
      </c>
    </row>
    <row r="198" spans="1:31">
      <c r="A198" s="98">
        <f t="shared" ref="A198:B204" si="57">A180</f>
        <v>14429</v>
      </c>
      <c r="B198" s="28" t="str">
        <f t="shared" si="57"/>
        <v>North Avenue over I-35</v>
      </c>
      <c r="C198" s="224">
        <f t="shared" si="56"/>
        <v>1592</v>
      </c>
      <c r="D198" s="28"/>
      <c r="E198" s="39"/>
      <c r="F198" s="83" t="s">
        <v>215</v>
      </c>
      <c r="G198" s="164">
        <f>G162*ROUNDDOWN(G142,0)*'Project Information'!G114</f>
        <v>0</v>
      </c>
      <c r="H198" s="164">
        <f>H162*ROUNDDOWN(H142,0)*'Project Information'!H114</f>
        <v>0</v>
      </c>
      <c r="I198" s="164">
        <f>I162*ROUNDDOWN(I142,0)*'Project Information'!I114</f>
        <v>0</v>
      </c>
      <c r="J198" s="164">
        <f>J162*ROUNDDOWN(J142,0)*'Project Information'!J114</f>
        <v>0</v>
      </c>
      <c r="K198" s="164">
        <f>K162*ROUNDDOWN(K142,0)*'Project Information'!K114</f>
        <v>0</v>
      </c>
      <c r="L198" s="164">
        <f>L162*ROUNDDOWN(L142,0)*'Project Information'!L114</f>
        <v>0</v>
      </c>
      <c r="M198" s="164">
        <f>M162*ROUNDDOWN(M142,0)*'Project Information'!M114</f>
        <v>0</v>
      </c>
      <c r="N198" s="164">
        <f>N162*ROUNDDOWN(N142,0)*'Project Information'!N114</f>
        <v>0</v>
      </c>
      <c r="O198" s="164">
        <f>O162*ROUNDDOWN(O142,0)*'Project Information'!O114</f>
        <v>0</v>
      </c>
      <c r="P198" s="164">
        <f>P162*ROUNDDOWN(P142,0)*'Project Information'!P114</f>
        <v>0</v>
      </c>
      <c r="Q198" s="164">
        <f>Q162*ROUNDDOWN(Q142,0)*'Project Information'!Q114</f>
        <v>0</v>
      </c>
      <c r="R198" s="164">
        <f>R162*ROUNDDOWN(R142,0)*'Project Information'!R114</f>
        <v>102.3717111829244</v>
      </c>
      <c r="S198" s="164">
        <f>S162*ROUNDDOWN(S142,0)*'Project Information'!S114</f>
        <v>104.00640858961169</v>
      </c>
      <c r="T198" s="164">
        <f>T162*ROUNDDOWN(T142,0)*'Project Information'!T114</f>
        <v>105.66720925842635</v>
      </c>
      <c r="U198" s="164">
        <f>U162*ROUNDDOWN(U142,0)*'Project Information'!U114</f>
        <v>107.35453001286781</v>
      </c>
      <c r="V198" s="164">
        <f>V162*ROUNDDOWN(V142,0)*'Project Information'!V114</f>
        <v>109.0687943323788</v>
      </c>
      <c r="W198" s="164">
        <f>W162*ROUNDDOWN(W142,0)*'Project Information'!W114</f>
        <v>110.81043245862895</v>
      </c>
      <c r="X198" s="164">
        <f>X162*ROUNDDOWN(X142,0)*'Project Information'!X114</f>
        <v>112.57988150349591</v>
      </c>
      <c r="Y198" s="164">
        <f>Y162*ROUNDDOWN(Y142,0)*'Project Information'!Y114</f>
        <v>114.37758555877038</v>
      </c>
      <c r="Z198" s="164">
        <f>Z162*ROUNDDOWN(Z142,0)*'Project Information'!Z114</f>
        <v>116.20399580761327</v>
      </c>
      <c r="AA198" s="164">
        <f>AA162*ROUNDDOWN(AA142,0)*'Project Information'!AA114</f>
        <v>118.05957063779249</v>
      </c>
      <c r="AB198" s="164">
        <f>AB162*ROUNDDOWN(AB142,0)*'Project Information'!AB114</f>
        <v>119.94477575672784</v>
      </c>
      <c r="AC198" s="164">
        <f>AC162*ROUNDDOWN(AC142,0)*'Project Information'!AC114</f>
        <v>121.86008430837309</v>
      </c>
      <c r="AD198" s="164">
        <f>AD162*ROUNDDOWN(AD142,0)*'Project Information'!AD114</f>
        <v>123.8059769919646</v>
      </c>
      <c r="AE198" s="164">
        <f>AE162*ROUNDDOWN(AE142,0)*'Project Information'!AE114</f>
        <v>125.78294218266576</v>
      </c>
    </row>
    <row r="199" spans="1:31">
      <c r="A199" s="98">
        <f t="shared" si="57"/>
        <v>14435</v>
      </c>
      <c r="B199" s="28" t="str">
        <f t="shared" si="57"/>
        <v>Highland Avenue over I-35</v>
      </c>
      <c r="C199" s="224">
        <f t="shared" si="56"/>
        <v>3332</v>
      </c>
      <c r="D199" s="28"/>
      <c r="E199" s="39"/>
      <c r="F199" s="83" t="s">
        <v>215</v>
      </c>
      <c r="G199" s="164">
        <f>G163*ROUNDDOWN(G143,0)*'Project Information'!G115</f>
        <v>0</v>
      </c>
      <c r="H199" s="164">
        <f>H163*ROUNDDOWN(H143,0)*'Project Information'!H115</f>
        <v>0</v>
      </c>
      <c r="I199" s="164">
        <f>I163*ROUNDDOWN(I143,0)*'Project Information'!I115</f>
        <v>0</v>
      </c>
      <c r="J199" s="164">
        <f>J163*ROUNDDOWN(J143,0)*'Project Information'!J115</f>
        <v>0</v>
      </c>
      <c r="K199" s="164">
        <f>K163*ROUNDDOWN(K143,0)*'Project Information'!K115</f>
        <v>0</v>
      </c>
      <c r="L199" s="164">
        <f>L163*ROUNDDOWN(L143,0)*'Project Information'!L115</f>
        <v>0</v>
      </c>
      <c r="M199" s="164">
        <f>M163*ROUNDDOWN(M143,0)*'Project Information'!M115</f>
        <v>0</v>
      </c>
      <c r="N199" s="164">
        <f>N163*ROUNDDOWN(N143,0)*'Project Information'!N115</f>
        <v>0</v>
      </c>
      <c r="O199" s="164">
        <f>O163*ROUNDDOWN(O143,0)*'Project Information'!O115</f>
        <v>0</v>
      </c>
      <c r="P199" s="164">
        <f>P163*ROUNDDOWN(P143,0)*'Project Information'!P115</f>
        <v>0</v>
      </c>
      <c r="Q199" s="164">
        <f>Q163*ROUNDDOWN(Q143,0)*'Project Information'!Q115</f>
        <v>0</v>
      </c>
      <c r="R199" s="164">
        <f>R163*ROUNDDOWN(R143,0)*'Project Information'!R115</f>
        <v>214.26637224333015</v>
      </c>
      <c r="S199" s="164">
        <f>S163*ROUNDDOWN(S143,0)*'Project Information'!S115</f>
        <v>217.68783193174539</v>
      </c>
      <c r="T199" s="164">
        <f>T163*ROUNDDOWN(T143,0)*'Project Information'!T115</f>
        <v>221.16392635484584</v>
      </c>
      <c r="U199" s="164">
        <f>U163*ROUNDDOWN(U143,0)*'Project Information'!U115</f>
        <v>224.69552793390937</v>
      </c>
      <c r="V199" s="164">
        <f>V163*ROUNDDOWN(V143,0)*'Project Information'!V115</f>
        <v>228.28352302125791</v>
      </c>
      <c r="W199" s="164">
        <f>W163*ROUNDDOWN(W143,0)*'Project Information'!W115</f>
        <v>231.92881212271178</v>
      </c>
      <c r="X199" s="164">
        <f>X163*ROUNDDOWN(X143,0)*'Project Information'!X115</f>
        <v>235.63231012359608</v>
      </c>
      <c r="Y199" s="164">
        <f>Y163*ROUNDDOWN(Y143,0)*'Project Information'!Y115</f>
        <v>239.39494651835659</v>
      </c>
      <c r="Z199" s="164">
        <f>Z163*ROUNDDOWN(Z143,0)*'Project Information'!Z115</f>
        <v>243.21766564384174</v>
      </c>
      <c r="AA199" s="164">
        <f>AA163*ROUNDDOWN(AA143,0)*'Project Information'!AA115</f>
        <v>247.10142691630989</v>
      </c>
      <c r="AB199" s="164">
        <f>AB163*ROUNDDOWN(AB143,0)*'Project Information'!AB115</f>
        <v>251.04720507222103</v>
      </c>
      <c r="AC199" s="164">
        <f>AC163*ROUNDDOWN(AC143,0)*'Project Information'!AC115</f>
        <v>255.05599041287394</v>
      </c>
      <c r="AD199" s="164">
        <f>AD163*ROUNDDOWN(AD143,0)*'Project Information'!AD115</f>
        <v>259.12878905294912</v>
      </c>
      <c r="AE199" s="164">
        <f>AE163*ROUNDDOWN(AE143,0)*'Project Information'!AE115</f>
        <v>263.26662317302134</v>
      </c>
    </row>
    <row r="200" spans="1:31">
      <c r="A200" s="98">
        <f t="shared" si="57"/>
        <v>14437</v>
      </c>
      <c r="B200" s="28" t="str">
        <f t="shared" si="57"/>
        <v>Hartford Avenue over I-35</v>
      </c>
      <c r="C200" s="224">
        <f t="shared" si="56"/>
        <v>3332</v>
      </c>
      <c r="D200" s="28"/>
      <c r="E200" s="39"/>
      <c r="F200" s="83" t="s">
        <v>215</v>
      </c>
      <c r="G200" s="164">
        <f>G164*ROUNDDOWN(G144,0)*'Project Information'!G116</f>
        <v>0</v>
      </c>
      <c r="H200" s="164">
        <f>H164*ROUNDDOWN(H144,0)*'Project Information'!H116</f>
        <v>0</v>
      </c>
      <c r="I200" s="164">
        <f>I164*ROUNDDOWN(I144,0)*'Project Information'!I116</f>
        <v>0</v>
      </c>
      <c r="J200" s="164">
        <f>J164*ROUNDDOWN(J144,0)*'Project Information'!J116</f>
        <v>0</v>
      </c>
      <c r="K200" s="164">
        <f>K164*ROUNDDOWN(K144,0)*'Project Information'!K116</f>
        <v>0</v>
      </c>
      <c r="L200" s="164">
        <f>L164*ROUNDDOWN(L144,0)*'Project Information'!L116</f>
        <v>0</v>
      </c>
      <c r="M200" s="164">
        <f>M164*ROUNDDOWN(M144,0)*'Project Information'!M116</f>
        <v>0</v>
      </c>
      <c r="N200" s="164">
        <f>N164*ROUNDDOWN(N144,0)*'Project Information'!N116</f>
        <v>0</v>
      </c>
      <c r="O200" s="164">
        <f>O164*ROUNDDOWN(O144,0)*'Project Information'!O116</f>
        <v>0</v>
      </c>
      <c r="P200" s="164">
        <f>P164*ROUNDDOWN(P144,0)*'Project Information'!P116</f>
        <v>0</v>
      </c>
      <c r="Q200" s="164">
        <f>Q164*ROUNDDOWN(Q144,0)*'Project Information'!Q116</f>
        <v>0</v>
      </c>
      <c r="R200" s="164">
        <f>R164*ROUNDDOWN(R144,0)*'Project Information'!R116</f>
        <v>214.26637224333015</v>
      </c>
      <c r="S200" s="164">
        <f>S164*ROUNDDOWN(S144,0)*'Project Information'!S116</f>
        <v>217.68783193174542</v>
      </c>
      <c r="T200" s="164">
        <f>T164*ROUNDDOWN(T144,0)*'Project Information'!T116</f>
        <v>221.16392635484587</v>
      </c>
      <c r="U200" s="164">
        <f>U164*ROUNDDOWN(U144,0)*'Project Information'!U116</f>
        <v>224.6955279339094</v>
      </c>
      <c r="V200" s="164">
        <f>V164*ROUNDDOWN(V144,0)*'Project Information'!V116</f>
        <v>228.28352302125793</v>
      </c>
      <c r="W200" s="164">
        <f>W164*ROUNDDOWN(W144,0)*'Project Information'!W116</f>
        <v>231.92881212271178</v>
      </c>
      <c r="X200" s="164">
        <f>X164*ROUNDDOWN(X144,0)*'Project Information'!X116</f>
        <v>235.63231012359611</v>
      </c>
      <c r="Y200" s="164">
        <f>Y164*ROUNDDOWN(Y144,0)*'Project Information'!Y116</f>
        <v>239.39494651835662</v>
      </c>
      <c r="Z200" s="164">
        <f>Z164*ROUNDDOWN(Z144,0)*'Project Information'!Z116</f>
        <v>243.21766564384174</v>
      </c>
      <c r="AA200" s="164">
        <f>AA164*ROUNDDOWN(AA144,0)*'Project Information'!AA116</f>
        <v>247.10142691630989</v>
      </c>
      <c r="AB200" s="164">
        <f>AB164*ROUNDDOWN(AB144,0)*'Project Information'!AB116</f>
        <v>251.04720507222106</v>
      </c>
      <c r="AC200" s="164">
        <f>AC164*ROUNDDOWN(AC144,0)*'Project Information'!AC116</f>
        <v>255.05599041287391</v>
      </c>
      <c r="AD200" s="164">
        <f>AD164*ROUNDDOWN(AD144,0)*'Project Information'!AD116</f>
        <v>259.12878905294917</v>
      </c>
      <c r="AE200" s="164">
        <f>AE164*ROUNDDOWN(AE144,0)*'Project Information'!AE116</f>
        <v>263.26662317302134</v>
      </c>
    </row>
    <row r="201" spans="1:31">
      <c r="A201" s="98">
        <f t="shared" si="57"/>
        <v>15145</v>
      </c>
      <c r="B201" s="28" t="str">
        <f t="shared" si="57"/>
        <v>Coleman Road over I-35</v>
      </c>
      <c r="C201" s="224">
        <f t="shared" si="56"/>
        <v>1592</v>
      </c>
      <c r="D201" s="28"/>
      <c r="E201" s="39"/>
      <c r="F201" s="83" t="s">
        <v>215</v>
      </c>
      <c r="G201" s="164">
        <f>G165*ROUNDDOWN(G145,0)*'Project Information'!G117</f>
        <v>0</v>
      </c>
      <c r="H201" s="164">
        <f>H165*ROUNDDOWN(H145,0)*'Project Information'!H117</f>
        <v>0</v>
      </c>
      <c r="I201" s="164">
        <f>I165*ROUNDDOWN(I145,0)*'Project Information'!I117</f>
        <v>0</v>
      </c>
      <c r="J201" s="164">
        <f>J165*ROUNDDOWN(J145,0)*'Project Information'!J117</f>
        <v>0</v>
      </c>
      <c r="K201" s="164">
        <f>K165*ROUNDDOWN(K145,0)*'Project Information'!K117</f>
        <v>0</v>
      </c>
      <c r="L201" s="164">
        <f>L165*ROUNDDOWN(L145,0)*'Project Information'!L117</f>
        <v>0</v>
      </c>
      <c r="M201" s="164">
        <f>M165*ROUNDDOWN(M145,0)*'Project Information'!M117</f>
        <v>0</v>
      </c>
      <c r="N201" s="164">
        <f>N165*ROUNDDOWN(N145,0)*'Project Information'!N117</f>
        <v>0</v>
      </c>
      <c r="O201" s="164">
        <f>O165*ROUNDDOWN(O145,0)*'Project Information'!O117</f>
        <v>0</v>
      </c>
      <c r="P201" s="164">
        <f>P165*ROUNDDOWN(P145,0)*'Project Information'!P117</f>
        <v>0</v>
      </c>
      <c r="Q201" s="164">
        <f>Q165*ROUNDDOWN(Q145,0)*'Project Information'!Q117</f>
        <v>0</v>
      </c>
      <c r="R201" s="164">
        <f>R165*ROUNDDOWN(R145,0)*'Project Information'!R117</f>
        <v>102.3717111829244</v>
      </c>
      <c r="S201" s="164">
        <f>S165*ROUNDDOWN(S145,0)*'Project Information'!S117</f>
        <v>104.00640858961169</v>
      </c>
      <c r="T201" s="164">
        <f>T165*ROUNDDOWN(T145,0)*'Project Information'!T117</f>
        <v>105.66720925842635</v>
      </c>
      <c r="U201" s="164">
        <f>U165*ROUNDDOWN(U145,0)*'Project Information'!U117</f>
        <v>107.35453001286781</v>
      </c>
      <c r="V201" s="164">
        <f>V165*ROUNDDOWN(V145,0)*'Project Information'!V117</f>
        <v>109.0687943323788</v>
      </c>
      <c r="W201" s="164">
        <f>W165*ROUNDDOWN(W145,0)*'Project Information'!W117</f>
        <v>110.81043245862895</v>
      </c>
      <c r="X201" s="164">
        <f>X165*ROUNDDOWN(X145,0)*'Project Information'!X117</f>
        <v>112.57988150349591</v>
      </c>
      <c r="Y201" s="164">
        <f>Y165*ROUNDDOWN(Y145,0)*'Project Information'!Y117</f>
        <v>114.37758555877038</v>
      </c>
      <c r="Z201" s="164">
        <f>Z165*ROUNDDOWN(Z145,0)*'Project Information'!Z117</f>
        <v>116.20399580761327</v>
      </c>
      <c r="AA201" s="164">
        <f>AA165*ROUNDDOWN(AA145,0)*'Project Information'!AA117</f>
        <v>118.05957063779249</v>
      </c>
      <c r="AB201" s="164">
        <f>AB165*ROUNDDOWN(AB145,0)*'Project Information'!AB117</f>
        <v>119.94477575672784</v>
      </c>
      <c r="AC201" s="164">
        <f>AC165*ROUNDDOWN(AC145,0)*'Project Information'!AC117</f>
        <v>121.86008430837309</v>
      </c>
      <c r="AD201" s="164">
        <f>AD165*ROUNDDOWN(AD145,0)*'Project Information'!AD117</f>
        <v>123.8059769919646</v>
      </c>
      <c r="AE201" s="164">
        <f>AE165*ROUNDDOWN(AE145,0)*'Project Information'!AE117</f>
        <v>125.78294218266576</v>
      </c>
    </row>
    <row r="202" spans="1:31">
      <c r="A202" s="98">
        <f t="shared" si="57"/>
        <v>15146</v>
      </c>
      <c r="B202" s="28" t="str">
        <f t="shared" si="57"/>
        <v>Chrysler Avenue over I-35</v>
      </c>
      <c r="C202" s="224">
        <f t="shared" si="56"/>
        <v>3184</v>
      </c>
      <c r="D202" s="28"/>
      <c r="E202" s="39"/>
      <c r="F202" s="83" t="s">
        <v>215</v>
      </c>
      <c r="G202" s="164">
        <f>G166*ROUNDDOWN(G146,0)*'Project Information'!G118</f>
        <v>0</v>
      </c>
      <c r="H202" s="164">
        <f>H166*ROUNDDOWN(H146,0)*'Project Information'!H118</f>
        <v>0</v>
      </c>
      <c r="I202" s="164">
        <f>I166*ROUNDDOWN(I146,0)*'Project Information'!I118</f>
        <v>0</v>
      </c>
      <c r="J202" s="164">
        <f>J166*ROUNDDOWN(J146,0)*'Project Information'!J118</f>
        <v>0</v>
      </c>
      <c r="K202" s="164">
        <f>K166*ROUNDDOWN(K146,0)*'Project Information'!K118</f>
        <v>0</v>
      </c>
      <c r="L202" s="164">
        <f>L166*ROUNDDOWN(L146,0)*'Project Information'!L118</f>
        <v>0</v>
      </c>
      <c r="M202" s="164">
        <f>M166*ROUNDDOWN(M146,0)*'Project Information'!M118</f>
        <v>0</v>
      </c>
      <c r="N202" s="164">
        <f>N166*ROUNDDOWN(N146,0)*'Project Information'!N118</f>
        <v>0</v>
      </c>
      <c r="O202" s="164">
        <f>O166*ROUNDDOWN(O146,0)*'Project Information'!O118</f>
        <v>0</v>
      </c>
      <c r="P202" s="164">
        <f>P166*ROUNDDOWN(P146,0)*'Project Information'!P118</f>
        <v>0</v>
      </c>
      <c r="Q202" s="164">
        <f>Q166*ROUNDDOWN(Q146,0)*'Project Information'!Q118</f>
        <v>0</v>
      </c>
      <c r="R202" s="164">
        <f>R166*ROUNDDOWN(R146,0)*'Project Information'!R118</f>
        <v>204.7434223658488</v>
      </c>
      <c r="S202" s="164">
        <f>S166*ROUNDDOWN(S146,0)*'Project Information'!S118</f>
        <v>208.01281717922339</v>
      </c>
      <c r="T202" s="164">
        <f>T166*ROUNDDOWN(T146,0)*'Project Information'!T118</f>
        <v>211.33441851685271</v>
      </c>
      <c r="U202" s="164">
        <f>U166*ROUNDDOWN(U146,0)*'Project Information'!U118</f>
        <v>214.70906002573562</v>
      </c>
      <c r="V202" s="164">
        <f>V166*ROUNDDOWN(V146,0)*'Project Information'!V118</f>
        <v>218.1375886647576</v>
      </c>
      <c r="W202" s="164">
        <f>W166*ROUNDDOWN(W146,0)*'Project Information'!W118</f>
        <v>221.6208649172579</v>
      </c>
      <c r="X202" s="164">
        <f>X166*ROUNDDOWN(X146,0)*'Project Information'!X118</f>
        <v>225.15976300699182</v>
      </c>
      <c r="Y202" s="164">
        <f>Y166*ROUNDDOWN(Y146,0)*'Project Information'!Y118</f>
        <v>228.75517111754075</v>
      </c>
      <c r="Z202" s="164">
        <f>Z166*ROUNDDOWN(Z146,0)*'Project Information'!Z118</f>
        <v>232.40799161522654</v>
      </c>
      <c r="AA202" s="164">
        <f>AA166*ROUNDDOWN(AA146,0)*'Project Information'!AA118</f>
        <v>236.11914127558498</v>
      </c>
      <c r="AB202" s="164">
        <f>AB166*ROUNDDOWN(AB146,0)*'Project Information'!AB118</f>
        <v>239.88955151345567</v>
      </c>
      <c r="AC202" s="164">
        <f>AC166*ROUNDDOWN(AC146,0)*'Project Information'!AC118</f>
        <v>243.72016861674618</v>
      </c>
      <c r="AD202" s="164">
        <f>AD166*ROUNDDOWN(AD146,0)*'Project Information'!AD118</f>
        <v>247.6119539839292</v>
      </c>
      <c r="AE202" s="164">
        <f>AE166*ROUNDDOWN(AE146,0)*'Project Information'!AE118</f>
        <v>251.56588436533153</v>
      </c>
    </row>
    <row r="203" spans="1:31">
      <c r="A203" s="98">
        <f t="shared" si="57"/>
        <v>15147</v>
      </c>
      <c r="B203" s="28" t="str">
        <f t="shared" si="57"/>
        <v>Ferguson Avenue over I-35</v>
      </c>
      <c r="C203" s="224">
        <f t="shared" si="56"/>
        <v>3332</v>
      </c>
      <c r="D203" s="28"/>
      <c r="E203" s="39"/>
      <c r="F203" s="83" t="s">
        <v>215</v>
      </c>
      <c r="G203" s="164">
        <f>G167*ROUNDDOWN(G147,0)*'Project Information'!G119</f>
        <v>0</v>
      </c>
      <c r="H203" s="164">
        <f>H167*ROUNDDOWN(H147,0)*'Project Information'!H119</f>
        <v>0</v>
      </c>
      <c r="I203" s="164">
        <f>I167*ROUNDDOWN(I147,0)*'Project Information'!I119</f>
        <v>0</v>
      </c>
      <c r="J203" s="164">
        <f>J167*ROUNDDOWN(J147,0)*'Project Information'!J119</f>
        <v>0</v>
      </c>
      <c r="K203" s="164">
        <f>K167*ROUNDDOWN(K147,0)*'Project Information'!K119</f>
        <v>0</v>
      </c>
      <c r="L203" s="164">
        <f>L167*ROUNDDOWN(L147,0)*'Project Information'!L119</f>
        <v>0</v>
      </c>
      <c r="M203" s="164">
        <f>M167*ROUNDDOWN(M147,0)*'Project Information'!M119</f>
        <v>0</v>
      </c>
      <c r="N203" s="164">
        <f>N167*ROUNDDOWN(N147,0)*'Project Information'!N119</f>
        <v>0</v>
      </c>
      <c r="O203" s="164">
        <f>O167*ROUNDDOWN(O147,0)*'Project Information'!O119</f>
        <v>0</v>
      </c>
      <c r="P203" s="164">
        <f>P167*ROUNDDOWN(P147,0)*'Project Information'!P119</f>
        <v>0</v>
      </c>
      <c r="Q203" s="164">
        <f>Q167*ROUNDDOWN(Q147,0)*'Project Information'!Q119</f>
        <v>0</v>
      </c>
      <c r="R203" s="164">
        <f>R167*ROUNDDOWN(R147,0)*'Project Information'!R119</f>
        <v>214.26637224333015</v>
      </c>
      <c r="S203" s="164">
        <f>S167*ROUNDDOWN(S147,0)*'Project Information'!S119</f>
        <v>217.68783193174539</v>
      </c>
      <c r="T203" s="164">
        <f>T167*ROUNDDOWN(T147,0)*'Project Information'!T119</f>
        <v>221.16392635484584</v>
      </c>
      <c r="U203" s="164">
        <f>U167*ROUNDDOWN(U147,0)*'Project Information'!U119</f>
        <v>224.69552793390937</v>
      </c>
      <c r="V203" s="164">
        <f>V167*ROUNDDOWN(V147,0)*'Project Information'!V119</f>
        <v>228.28352302125791</v>
      </c>
      <c r="W203" s="164">
        <f>W167*ROUNDDOWN(W147,0)*'Project Information'!W119</f>
        <v>231.92881212271178</v>
      </c>
      <c r="X203" s="164">
        <f>X167*ROUNDDOWN(X147,0)*'Project Information'!X119</f>
        <v>235.63231012359608</v>
      </c>
      <c r="Y203" s="164">
        <f>Y167*ROUNDDOWN(Y147,0)*'Project Information'!Y119</f>
        <v>239.39494651835659</v>
      </c>
      <c r="Z203" s="164">
        <f>Z167*ROUNDDOWN(Z147,0)*'Project Information'!Z119</f>
        <v>243.21766564384174</v>
      </c>
      <c r="AA203" s="164">
        <f>AA167*ROUNDDOWN(AA147,0)*'Project Information'!AA119</f>
        <v>247.10142691630989</v>
      </c>
      <c r="AB203" s="164">
        <f>AB167*ROUNDDOWN(AB147,0)*'Project Information'!AB119</f>
        <v>251.04720507222103</v>
      </c>
      <c r="AC203" s="164">
        <f>AC167*ROUNDDOWN(AC147,0)*'Project Information'!AC119</f>
        <v>255.05599041287394</v>
      </c>
      <c r="AD203" s="164">
        <f>AD167*ROUNDDOWN(AD147,0)*'Project Information'!AD119</f>
        <v>259.12878905294912</v>
      </c>
      <c r="AE203" s="164">
        <f>AE167*ROUNDDOWN(AE147,0)*'Project Information'!AE119</f>
        <v>263.26662317302134</v>
      </c>
    </row>
    <row r="204" spans="1:31">
      <c r="A204" s="98">
        <f t="shared" si="57"/>
        <v>15149</v>
      </c>
      <c r="B204" s="28" t="str">
        <f t="shared" si="57"/>
        <v>Adobe Road over I-35</v>
      </c>
      <c r="C204" s="224">
        <f t="shared" si="56"/>
        <v>1296</v>
      </c>
      <c r="D204" s="28"/>
      <c r="E204" s="39"/>
      <c r="F204" s="83" t="s">
        <v>215</v>
      </c>
      <c r="G204" s="164">
        <f>G168*ROUNDDOWN(G148,0)*'Project Information'!G120</f>
        <v>0</v>
      </c>
      <c r="H204" s="164">
        <f>H168*ROUNDDOWN(H148,0)*'Project Information'!H120</f>
        <v>0</v>
      </c>
      <c r="I204" s="164">
        <f>I168*ROUNDDOWN(I148,0)*'Project Information'!I120</f>
        <v>0</v>
      </c>
      <c r="J204" s="164">
        <f>J168*ROUNDDOWN(J148,0)*'Project Information'!J120</f>
        <v>0</v>
      </c>
      <c r="K204" s="164">
        <f>K168*ROUNDDOWN(K148,0)*'Project Information'!K120</f>
        <v>0</v>
      </c>
      <c r="L204" s="164">
        <f>L168*ROUNDDOWN(L148,0)*'Project Information'!L120</f>
        <v>0</v>
      </c>
      <c r="M204" s="164">
        <f>M168*ROUNDDOWN(M148,0)*'Project Information'!M120</f>
        <v>0</v>
      </c>
      <c r="N204" s="164">
        <f>N168*ROUNDDOWN(N148,0)*'Project Information'!N120</f>
        <v>0</v>
      </c>
      <c r="O204" s="164">
        <f>O168*ROUNDDOWN(O148,0)*'Project Information'!O120</f>
        <v>0</v>
      </c>
      <c r="P204" s="164">
        <f>P168*ROUNDDOWN(P148,0)*'Project Information'!P120</f>
        <v>0</v>
      </c>
      <c r="Q204" s="164">
        <f>Q168*ROUNDDOWN(Q148,0)*'Project Information'!Q120</f>
        <v>0</v>
      </c>
      <c r="R204" s="164">
        <f>R168*ROUNDDOWN(R148,0)*'Project Information'!R120</f>
        <v>83.32581142796171</v>
      </c>
      <c r="S204" s="164">
        <f>S168*ROUNDDOWN(S148,0)*'Project Information'!S120</f>
        <v>84.656379084567661</v>
      </c>
      <c r="T204" s="164">
        <f>T168*ROUNDDOWN(T148,0)*'Project Information'!T120</f>
        <v>86.008193582440057</v>
      </c>
      <c r="U204" s="164">
        <f>U168*ROUNDDOWN(U148,0)*'Project Information'!U120</f>
        <v>87.381594196520311</v>
      </c>
      <c r="V204" s="164">
        <f>V168*ROUNDDOWN(V148,0)*'Project Information'!V120</f>
        <v>88.77692561937809</v>
      </c>
      <c r="W204" s="164">
        <f>W168*ROUNDDOWN(W148,0)*'Project Information'!W120</f>
        <v>90.194538047721238</v>
      </c>
      <c r="X204" s="164">
        <f>X168*ROUNDDOWN(X148,0)*'Project Information'!X120</f>
        <v>91.634787270287362</v>
      </c>
      <c r="Y204" s="164">
        <f>Y168*ROUNDDOWN(Y148,0)*'Project Information'!Y120</f>
        <v>93.098034757138677</v>
      </c>
      <c r="Z204" s="164">
        <f>Z168*ROUNDDOWN(Z148,0)*'Project Information'!Z120</f>
        <v>94.584647750382899</v>
      </c>
      <c r="AA204" s="164">
        <f>AA168*ROUNDDOWN(AA148,0)*'Project Information'!AA120</f>
        <v>96.094999356342726</v>
      </c>
      <c r="AB204" s="164">
        <f>AB168*ROUNDDOWN(AB148,0)*'Project Information'!AB120</f>
        <v>97.629468639197071</v>
      </c>
      <c r="AC204" s="164">
        <f>AC168*ROUNDDOWN(AC148,0)*'Project Information'!AC120</f>
        <v>99.188440716117626</v>
      </c>
      <c r="AD204" s="164">
        <f>AD168*ROUNDDOWN(AD148,0)*'Project Information'!AD120</f>
        <v>100.77230685392466</v>
      </c>
      <c r="AE204" s="164">
        <f>AE168*ROUNDDOWN(AE148,0)*'Project Information'!AE120</f>
        <v>102.38146456728607</v>
      </c>
    </row>
    <row r="205" spans="1:31">
      <c r="A205" s="99" t="s">
        <v>185</v>
      </c>
      <c r="B205" s="28"/>
      <c r="C205" s="239">
        <f>SUM(C197:C204)</f>
        <v>20622</v>
      </c>
      <c r="F205" s="83" t="s">
        <v>215</v>
      </c>
      <c r="G205" s="95">
        <f>SUM(G197:G204)</f>
        <v>0</v>
      </c>
      <c r="H205" s="95">
        <f t="shared" ref="H205:AE205" si="58">SUM(H197:H204)</f>
        <v>0</v>
      </c>
      <c r="I205" s="95">
        <f t="shared" si="58"/>
        <v>0</v>
      </c>
      <c r="J205" s="95">
        <f t="shared" si="58"/>
        <v>0</v>
      </c>
      <c r="K205" s="95">
        <f t="shared" si="58"/>
        <v>0</v>
      </c>
      <c r="L205" s="95">
        <f t="shared" si="58"/>
        <v>0</v>
      </c>
      <c r="M205" s="95">
        <f t="shared" si="58"/>
        <v>0</v>
      </c>
      <c r="N205" s="95">
        <f t="shared" si="58"/>
        <v>0</v>
      </c>
      <c r="O205" s="95">
        <f t="shared" si="58"/>
        <v>0</v>
      </c>
      <c r="P205" s="95">
        <f t="shared" si="58"/>
        <v>0</v>
      </c>
      <c r="Q205" s="95">
        <f t="shared" si="58"/>
        <v>0</v>
      </c>
      <c r="R205" s="95">
        <f t="shared" si="58"/>
        <v>1326.0707704392767</v>
      </c>
      <c r="S205" s="95">
        <f t="shared" si="58"/>
        <v>1347.245804288691</v>
      </c>
      <c r="T205" s="95">
        <f t="shared" si="58"/>
        <v>1368.7589664405461</v>
      </c>
      <c r="U205" s="95">
        <f t="shared" si="58"/>
        <v>1390.6156562131946</v>
      </c>
      <c r="V205" s="95">
        <f t="shared" si="58"/>
        <v>1412.8213591426741</v>
      </c>
      <c r="W205" s="95">
        <f t="shared" si="58"/>
        <v>1435.3816483594494</v>
      </c>
      <c r="X205" s="95">
        <f t="shared" si="58"/>
        <v>1458.3021859871449</v>
      </c>
      <c r="Y205" s="95">
        <f t="shared" si="58"/>
        <v>1481.5887245636072</v>
      </c>
      <c r="Z205" s="95">
        <f t="shared" si="58"/>
        <v>1505.247108484665</v>
      </c>
      <c r="AA205" s="95">
        <f t="shared" si="58"/>
        <v>1529.28327547094</v>
      </c>
      <c r="AB205" s="95">
        <f t="shared" si="58"/>
        <v>1553.703258058079</v>
      </c>
      <c r="AC205" s="95">
        <f t="shared" si="58"/>
        <v>1578.5131851107865</v>
      </c>
      <c r="AD205" s="95">
        <f t="shared" si="58"/>
        <v>1603.7192833610297</v>
      </c>
      <c r="AE205" s="95">
        <f t="shared" si="58"/>
        <v>1629.3278789708099</v>
      </c>
    </row>
    <row r="206" spans="1:31">
      <c r="A206" s="97" t="str">
        <f>A188</f>
        <v>Kay County Bridge Reconstructions</v>
      </c>
      <c r="B206" s="89"/>
      <c r="F206" s="83"/>
      <c r="G206" s="144"/>
      <c r="H206" s="144"/>
      <c r="I206" s="144"/>
      <c r="J206" s="144"/>
      <c r="K206" s="144"/>
      <c r="L206" s="144"/>
      <c r="M206" s="144"/>
      <c r="N206" s="144"/>
      <c r="O206" s="144"/>
      <c r="P206" s="144"/>
      <c r="Q206" s="144"/>
      <c r="R206" s="144"/>
      <c r="S206" s="144"/>
      <c r="T206" s="144"/>
      <c r="U206" s="144"/>
      <c r="V206" s="144"/>
      <c r="W206" s="144"/>
      <c r="X206" s="144"/>
      <c r="Y206" s="144"/>
      <c r="Z206" s="144"/>
      <c r="AA206" s="144"/>
      <c r="AB206" s="144"/>
      <c r="AC206" s="144"/>
      <c r="AD206" s="144"/>
      <c r="AE206" s="144"/>
    </row>
    <row r="207" spans="1:31">
      <c r="A207" s="98">
        <f>'Project Information'!$A$26</f>
        <v>14408</v>
      </c>
      <c r="B207" s="28" t="str">
        <f>'Project Information'!$B$26</f>
        <v>I-35 SB over US 60</v>
      </c>
      <c r="C207" s="224">
        <f>ROUND(SUM(G207:AE207),0)</f>
        <v>2435968</v>
      </c>
      <c r="D207" s="28"/>
      <c r="E207" s="39"/>
      <c r="F207" s="83" t="s">
        <v>215</v>
      </c>
      <c r="G207" s="164">
        <f>G171*ROUNDDOWN(G151,0)*'Project Information'!G123</f>
        <v>0</v>
      </c>
      <c r="H207" s="164">
        <f>H171*ROUNDDOWN(H151,0)*'Project Information'!H123</f>
        <v>0</v>
      </c>
      <c r="I207" s="164">
        <f>I171*ROUNDDOWN(I151,0)*'Project Information'!I123</f>
        <v>0</v>
      </c>
      <c r="J207" s="164">
        <f>J171*ROUNDDOWN(J151,0)*'Project Information'!J123</f>
        <v>0</v>
      </c>
      <c r="K207" s="164">
        <f>K171*ROUNDDOWN(K151,0)*'Project Information'!K123</f>
        <v>0</v>
      </c>
      <c r="L207" s="164">
        <f>L171*ROUNDDOWN(L151,0)*'Project Information'!L123</f>
        <v>0</v>
      </c>
      <c r="M207" s="164">
        <f>M171*ROUNDDOWN(M151,0)*'Project Information'!M123</f>
        <v>0</v>
      </c>
      <c r="N207" s="164">
        <f>N171*ROUNDDOWN(N151,0)*'Project Information'!N123</f>
        <v>0</v>
      </c>
      <c r="O207" s="164">
        <f>O171*ROUNDDOWN(O151,0)*'Project Information'!O123</f>
        <v>0</v>
      </c>
      <c r="P207" s="164">
        <f>P171*ROUNDDOWN(P151,0)*'Project Information'!P123</f>
        <v>0</v>
      </c>
      <c r="Q207" s="164">
        <f>Q171*ROUNDDOWN(Q151,0)*'Project Information'!Q123</f>
        <v>0</v>
      </c>
      <c r="R207" s="164">
        <f>R171*ROUNDDOWN(R151,0)*'Project Information'!R123</f>
        <v>156652.52548456803</v>
      </c>
      <c r="S207" s="164">
        <f>S171*ROUNDDOWN(S151,0)*'Project Information'!S123</f>
        <v>159153.99267898721</v>
      </c>
      <c r="T207" s="164">
        <f>T171*ROUNDDOWN(T151,0)*'Project Information'!T123</f>
        <v>161695.40393498732</v>
      </c>
      <c r="U207" s="164">
        <f>U171*ROUNDDOWN(U151,0)*'Project Information'!U123</f>
        <v>164277.39708945819</v>
      </c>
      <c r="V207" s="164">
        <f>V171*ROUNDDOWN(V151,0)*'Project Information'!V123</f>
        <v>166900.62016443082</v>
      </c>
      <c r="W207" s="164">
        <f>W171*ROUNDDOWN(W151,0)*'Project Information'!W123</f>
        <v>169565.73152971594</v>
      </c>
      <c r="X207" s="164">
        <f>X171*ROUNDDOWN(X151,0)*'Project Information'!X123</f>
        <v>172273.40006814024</v>
      </c>
      <c r="Y207" s="164">
        <f>Y171*ROUNDDOWN(Y151,0)*'Project Information'!Y123</f>
        <v>175024.30534342071</v>
      </c>
      <c r="Z207" s="164">
        <f>Z171*ROUNDDOWN(Z151,0)*'Project Information'!Z123</f>
        <v>177819.13777071986</v>
      </c>
      <c r="AA207" s="164">
        <f>AA171*ROUNDDOWN(AA151,0)*'Project Information'!AA123</f>
        <v>180658.59878992432</v>
      </c>
      <c r="AB207" s="164">
        <f>AB171*ROUNDDOWN(AB151,0)*'Project Information'!AB123</f>
        <v>183543.40104169049</v>
      </c>
      <c r="AC207" s="164">
        <f>AC171*ROUNDDOWN(AC151,0)*'Project Information'!AC123</f>
        <v>186474.26854630117</v>
      </c>
      <c r="AD207" s="164">
        <f>AD171*ROUNDDOWN(AD151,0)*'Project Information'!AD123</f>
        <v>189451.93688537835</v>
      </c>
      <c r="AE207" s="164">
        <f>AE171*ROUNDDOWN(AE151,0)*'Project Information'!AE123</f>
        <v>192477.15338649781</v>
      </c>
    </row>
    <row r="208" spans="1:31">
      <c r="A208" s="98">
        <f>'Project Information'!$A$27</f>
        <v>14409</v>
      </c>
      <c r="B208" s="28" t="str">
        <f>'Project Information'!$B$27</f>
        <v>I-35 NB over US 60</v>
      </c>
      <c r="C208" s="224">
        <f>ROUND(SUM(G208:AE208),0)</f>
        <v>2435968</v>
      </c>
      <c r="D208" s="28"/>
      <c r="E208" s="39"/>
      <c r="F208" s="83" t="s">
        <v>215</v>
      </c>
      <c r="G208" s="164">
        <f>G172*ROUNDDOWN(G152,0)*'Project Information'!G124</f>
        <v>0</v>
      </c>
      <c r="H208" s="164">
        <f>H172*ROUNDDOWN(H152,0)*'Project Information'!H124</f>
        <v>0</v>
      </c>
      <c r="I208" s="164">
        <f>I172*ROUNDDOWN(I152,0)*'Project Information'!I124</f>
        <v>0</v>
      </c>
      <c r="J208" s="164">
        <f>J172*ROUNDDOWN(J152,0)*'Project Information'!J124</f>
        <v>0</v>
      </c>
      <c r="K208" s="164">
        <f>K172*ROUNDDOWN(K152,0)*'Project Information'!K124</f>
        <v>0</v>
      </c>
      <c r="L208" s="164">
        <f>L172*ROUNDDOWN(L152,0)*'Project Information'!L124</f>
        <v>0</v>
      </c>
      <c r="M208" s="164">
        <f>M172*ROUNDDOWN(M152,0)*'Project Information'!M124</f>
        <v>0</v>
      </c>
      <c r="N208" s="164">
        <f>N172*ROUNDDOWN(N152,0)*'Project Information'!N124</f>
        <v>0</v>
      </c>
      <c r="O208" s="164">
        <f>O172*ROUNDDOWN(O152,0)*'Project Information'!O124</f>
        <v>0</v>
      </c>
      <c r="P208" s="164">
        <f>P172*ROUNDDOWN(P152,0)*'Project Information'!P124</f>
        <v>0</v>
      </c>
      <c r="Q208" s="164">
        <f>Q172*ROUNDDOWN(Q152,0)*'Project Information'!Q124</f>
        <v>0</v>
      </c>
      <c r="R208" s="164">
        <f>R172*ROUNDDOWN(R152,0)*'Project Information'!R124</f>
        <v>156652.52548456803</v>
      </c>
      <c r="S208" s="164">
        <f>S172*ROUNDDOWN(S152,0)*'Project Information'!S124</f>
        <v>159153.99267898721</v>
      </c>
      <c r="T208" s="164">
        <f>T172*ROUNDDOWN(T152,0)*'Project Information'!T124</f>
        <v>161695.40393498732</v>
      </c>
      <c r="U208" s="164">
        <f>U172*ROUNDDOWN(U152,0)*'Project Information'!U124</f>
        <v>164277.39708945819</v>
      </c>
      <c r="V208" s="164">
        <f>V172*ROUNDDOWN(V152,0)*'Project Information'!V124</f>
        <v>166900.62016443082</v>
      </c>
      <c r="W208" s="164">
        <f>W172*ROUNDDOWN(W152,0)*'Project Information'!W124</f>
        <v>169565.73152971594</v>
      </c>
      <c r="X208" s="164">
        <f>X172*ROUNDDOWN(X152,0)*'Project Information'!X124</f>
        <v>172273.40006814024</v>
      </c>
      <c r="Y208" s="164">
        <f>Y172*ROUNDDOWN(Y152,0)*'Project Information'!Y124</f>
        <v>175024.30534342071</v>
      </c>
      <c r="Z208" s="164">
        <f>Z172*ROUNDDOWN(Z152,0)*'Project Information'!Z124</f>
        <v>177819.13777071986</v>
      </c>
      <c r="AA208" s="164">
        <f>AA172*ROUNDDOWN(AA152,0)*'Project Information'!AA124</f>
        <v>180658.59878992432</v>
      </c>
      <c r="AB208" s="164">
        <f>AB172*ROUNDDOWN(AB152,0)*'Project Information'!AB124</f>
        <v>183543.40104169049</v>
      </c>
      <c r="AC208" s="164">
        <f>AC172*ROUNDDOWN(AC152,0)*'Project Information'!AC124</f>
        <v>186474.26854630117</v>
      </c>
      <c r="AD208" s="164">
        <f>AD172*ROUNDDOWN(AD152,0)*'Project Information'!AD124</f>
        <v>189451.93688537835</v>
      </c>
      <c r="AE208" s="164">
        <f>AE172*ROUNDDOWN(AE152,0)*'Project Information'!AE124</f>
        <v>192477.15338649781</v>
      </c>
    </row>
    <row r="209" spans="1:31">
      <c r="A209" s="99" t="s">
        <v>185</v>
      </c>
      <c r="B209" s="28"/>
      <c r="C209" s="239">
        <f>SUM(C207:C208)</f>
        <v>4871936</v>
      </c>
      <c r="F209" s="83" t="s">
        <v>215</v>
      </c>
      <c r="G209" s="95">
        <f>SUM(G207:G208)</f>
        <v>0</v>
      </c>
      <c r="H209" s="95">
        <f t="shared" ref="H209:AE209" si="59">SUM(H207:H208)</f>
        <v>0</v>
      </c>
      <c r="I209" s="95">
        <f t="shared" si="59"/>
        <v>0</v>
      </c>
      <c r="J209" s="95">
        <f t="shared" si="59"/>
        <v>0</v>
      </c>
      <c r="K209" s="95">
        <f t="shared" si="59"/>
        <v>0</v>
      </c>
      <c r="L209" s="95">
        <f t="shared" si="59"/>
        <v>0</v>
      </c>
      <c r="M209" s="95">
        <f t="shared" si="59"/>
        <v>0</v>
      </c>
      <c r="N209" s="95">
        <f t="shared" si="59"/>
        <v>0</v>
      </c>
      <c r="O209" s="95">
        <f t="shared" si="59"/>
        <v>0</v>
      </c>
      <c r="P209" s="95">
        <f t="shared" si="59"/>
        <v>0</v>
      </c>
      <c r="Q209" s="95">
        <f t="shared" si="59"/>
        <v>0</v>
      </c>
      <c r="R209" s="95">
        <f t="shared" si="59"/>
        <v>313305.05096913606</v>
      </c>
      <c r="S209" s="95">
        <f t="shared" si="59"/>
        <v>318307.98535797442</v>
      </c>
      <c r="T209" s="95">
        <f t="shared" si="59"/>
        <v>323390.80786997464</v>
      </c>
      <c r="U209" s="95">
        <f t="shared" si="59"/>
        <v>328554.79417891637</v>
      </c>
      <c r="V209" s="95">
        <f t="shared" si="59"/>
        <v>333801.24032886163</v>
      </c>
      <c r="W209" s="95">
        <f t="shared" si="59"/>
        <v>339131.46305943187</v>
      </c>
      <c r="X209" s="95">
        <f t="shared" si="59"/>
        <v>344546.80013628048</v>
      </c>
      <c r="Y209" s="95">
        <f t="shared" si="59"/>
        <v>350048.61068684142</v>
      </c>
      <c r="Z209" s="95">
        <f t="shared" si="59"/>
        <v>355638.27554143971</v>
      </c>
      <c r="AA209" s="95">
        <f t="shared" si="59"/>
        <v>361317.19757984864</v>
      </c>
      <c r="AB209" s="95">
        <f t="shared" si="59"/>
        <v>367086.80208338099</v>
      </c>
      <c r="AC209" s="95">
        <f t="shared" si="59"/>
        <v>372948.53709260235</v>
      </c>
      <c r="AD209" s="95">
        <f t="shared" si="59"/>
        <v>378903.87377075671</v>
      </c>
      <c r="AE209" s="95">
        <f t="shared" si="59"/>
        <v>384954.30677299562</v>
      </c>
    </row>
    <row r="210" spans="1:31">
      <c r="A210" s="100" t="s">
        <v>0</v>
      </c>
      <c r="C210" s="240">
        <f>SUM(C205,C209)</f>
        <v>4892558</v>
      </c>
      <c r="F210" s="83" t="s">
        <v>215</v>
      </c>
      <c r="G210" s="96">
        <f>SUM(G205,G209)</f>
        <v>0</v>
      </c>
      <c r="H210" s="96">
        <f t="shared" ref="H210:AE210" si="60">SUM(H205,H209)</f>
        <v>0</v>
      </c>
      <c r="I210" s="96">
        <f t="shared" si="60"/>
        <v>0</v>
      </c>
      <c r="J210" s="96">
        <f t="shared" si="60"/>
        <v>0</v>
      </c>
      <c r="K210" s="96">
        <f t="shared" si="60"/>
        <v>0</v>
      </c>
      <c r="L210" s="96">
        <f t="shared" si="60"/>
        <v>0</v>
      </c>
      <c r="M210" s="96">
        <f t="shared" si="60"/>
        <v>0</v>
      </c>
      <c r="N210" s="96">
        <f t="shared" si="60"/>
        <v>0</v>
      </c>
      <c r="O210" s="96">
        <f t="shared" si="60"/>
        <v>0</v>
      </c>
      <c r="P210" s="96">
        <f t="shared" si="60"/>
        <v>0</v>
      </c>
      <c r="Q210" s="96">
        <f t="shared" si="60"/>
        <v>0</v>
      </c>
      <c r="R210" s="96">
        <f t="shared" si="60"/>
        <v>314631.12173957535</v>
      </c>
      <c r="S210" s="96">
        <f t="shared" si="60"/>
        <v>319655.23116226314</v>
      </c>
      <c r="T210" s="96">
        <f t="shared" si="60"/>
        <v>324759.56683641521</v>
      </c>
      <c r="U210" s="96">
        <f t="shared" si="60"/>
        <v>329945.40983512957</v>
      </c>
      <c r="V210" s="96">
        <f t="shared" si="60"/>
        <v>335214.06168800429</v>
      </c>
      <c r="W210" s="96">
        <f t="shared" si="60"/>
        <v>340566.84470779134</v>
      </c>
      <c r="X210" s="96">
        <f t="shared" si="60"/>
        <v>346005.1023222676</v>
      </c>
      <c r="Y210" s="96">
        <f t="shared" si="60"/>
        <v>351530.19941140502</v>
      </c>
      <c r="Z210" s="96">
        <f t="shared" si="60"/>
        <v>357143.52264992439</v>
      </c>
      <c r="AA210" s="96">
        <f t="shared" si="60"/>
        <v>362846.48085531959</v>
      </c>
      <c r="AB210" s="96">
        <f t="shared" si="60"/>
        <v>368640.50534143904</v>
      </c>
      <c r="AC210" s="96">
        <f t="shared" si="60"/>
        <v>374527.0502777131</v>
      </c>
      <c r="AD210" s="96">
        <f t="shared" si="60"/>
        <v>380507.59305411775</v>
      </c>
      <c r="AE210" s="96">
        <f t="shared" si="60"/>
        <v>386583.63465196645</v>
      </c>
    </row>
    <row r="211" spans="1:31">
      <c r="A211" s="100"/>
      <c r="E211" s="67"/>
    </row>
    <row r="212" spans="1:31">
      <c r="A212" s="100"/>
    </row>
  </sheetData>
  <mergeCells count="4">
    <mergeCell ref="C61:D61"/>
    <mergeCell ref="C81:D81"/>
    <mergeCell ref="C138:D138"/>
    <mergeCell ref="C158:D15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Summary</vt:lpstr>
      <vt:lpstr>Assumptions</vt:lpstr>
      <vt:lpstr>Project Information</vt:lpstr>
      <vt:lpstr>Cost</vt:lpstr>
      <vt:lpstr>Ben1a_VehOpCosts</vt:lpstr>
      <vt:lpstr>Ben1b_TravelTime</vt:lpstr>
      <vt:lpstr>Ben1c_CrashCosts</vt:lpstr>
      <vt:lpstr>Ben1d_Emissions</vt:lpstr>
      <vt:lpstr>Ben2a_VehOpCosts</vt:lpstr>
      <vt:lpstr>Ben3a_InspectCosts</vt:lpstr>
    </vt:vector>
  </TitlesOfParts>
  <Company>HNTB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Richter</dc:creator>
  <cp:lastModifiedBy>OMES</cp:lastModifiedBy>
  <cp:lastPrinted>2018-10-25T20:21:03Z</cp:lastPrinted>
  <dcterms:created xsi:type="dcterms:W3CDTF">2016-08-05T14:35:36Z</dcterms:created>
  <dcterms:modified xsi:type="dcterms:W3CDTF">2018-12-06T20:08:47Z</dcterms:modified>
</cp:coreProperties>
</file>