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ridge Bundling Grant\Project Bundles\SR STAFF APPRVD BUNDLES\GRANT CO bridges\Cost Breakdown\"/>
    </mc:Choice>
  </mc:AlternateContent>
  <bookViews>
    <workbookView xWindow="0" yWindow="0" windowWidth="23040" windowHeight="10656" activeTab="1"/>
  </bookViews>
  <sheets>
    <sheet name="Unbundled Cost Estimates" sheetId="1" r:id="rId1"/>
    <sheet name="Bundled Cost Estimates" sheetId="3" r:id="rId2"/>
  </sheets>
  <calcPr calcId="171027"/>
</workbook>
</file>

<file path=xl/calcChain.xml><?xml version="1.0" encoding="utf-8"?>
<calcChain xmlns="http://schemas.openxmlformats.org/spreadsheetml/2006/main">
  <c r="B57" i="3" l="1"/>
  <c r="B56" i="3" l="1"/>
  <c r="P36" i="3"/>
  <c r="O36" i="3"/>
  <c r="N36" i="3"/>
  <c r="M36" i="3"/>
  <c r="I36" i="3"/>
  <c r="I39" i="3" s="1"/>
  <c r="H36" i="3"/>
  <c r="H39" i="3" s="1"/>
  <c r="G36" i="3"/>
  <c r="G39" i="3" s="1"/>
  <c r="F36" i="3"/>
  <c r="F39" i="3" s="1"/>
  <c r="S35" i="3"/>
  <c r="D35" i="3"/>
  <c r="E35" i="3" s="1"/>
  <c r="J35" i="3" s="1"/>
  <c r="S34" i="3"/>
  <c r="T34" i="3" s="1"/>
  <c r="D34" i="3"/>
  <c r="E34" i="3" s="1"/>
  <c r="J34" i="3" s="1"/>
  <c r="S33" i="3"/>
  <c r="D33" i="3"/>
  <c r="E33" i="3" s="1"/>
  <c r="J33" i="3" s="1"/>
  <c r="S32" i="3"/>
  <c r="D32" i="3"/>
  <c r="E32" i="3" s="1"/>
  <c r="J32" i="3" s="1"/>
  <c r="S31" i="3"/>
  <c r="D31" i="3"/>
  <c r="E31" i="3" s="1"/>
  <c r="J31" i="3" s="1"/>
  <c r="S30" i="3"/>
  <c r="D30" i="3"/>
  <c r="E30" i="3" s="1"/>
  <c r="J30" i="3" s="1"/>
  <c r="S29" i="3"/>
  <c r="D29" i="3"/>
  <c r="E29" i="3" s="1"/>
  <c r="J29" i="3" s="1"/>
  <c r="S28" i="3"/>
  <c r="D28" i="3"/>
  <c r="E28" i="3" s="1"/>
  <c r="J28" i="3" s="1"/>
  <c r="S27" i="3"/>
  <c r="D27" i="3"/>
  <c r="E27" i="3" s="1"/>
  <c r="J27" i="3" s="1"/>
  <c r="S26" i="3"/>
  <c r="D26" i="3"/>
  <c r="E26" i="3" s="1"/>
  <c r="J26" i="3" s="1"/>
  <c r="S25" i="3"/>
  <c r="D25" i="3"/>
  <c r="E25" i="3" s="1"/>
  <c r="J25" i="3" s="1"/>
  <c r="S24" i="3"/>
  <c r="D24" i="3"/>
  <c r="E24" i="3" s="1"/>
  <c r="J24" i="3" s="1"/>
  <c r="S23" i="3"/>
  <c r="D23" i="3"/>
  <c r="E23" i="3" s="1"/>
  <c r="J23" i="3" s="1"/>
  <c r="S22" i="3"/>
  <c r="D22" i="3"/>
  <c r="E22" i="3" s="1"/>
  <c r="J22" i="3" s="1"/>
  <c r="S21" i="3"/>
  <c r="D21" i="3"/>
  <c r="E21" i="3" s="1"/>
  <c r="J21" i="3" s="1"/>
  <c r="S20" i="3"/>
  <c r="D20" i="3"/>
  <c r="E20" i="3" s="1"/>
  <c r="J20" i="3" s="1"/>
  <c r="S19" i="3"/>
  <c r="D19" i="3"/>
  <c r="E19" i="3" s="1"/>
  <c r="J19" i="3" s="1"/>
  <c r="S18" i="3"/>
  <c r="D18" i="3"/>
  <c r="E18" i="3" s="1"/>
  <c r="J18" i="3" s="1"/>
  <c r="S17" i="3"/>
  <c r="D17" i="3"/>
  <c r="E17" i="3" s="1"/>
  <c r="J17" i="3" s="1"/>
  <c r="S16" i="3"/>
  <c r="D16" i="3"/>
  <c r="E16" i="3" s="1"/>
  <c r="J16" i="3" s="1"/>
  <c r="S15" i="3"/>
  <c r="D15" i="3"/>
  <c r="E15" i="3" s="1"/>
  <c r="J15" i="3" s="1"/>
  <c r="S14" i="3"/>
  <c r="D14" i="3"/>
  <c r="E14" i="3" s="1"/>
  <c r="J14" i="3" s="1"/>
  <c r="S13" i="3"/>
  <c r="D13" i="3"/>
  <c r="E13" i="3" s="1"/>
  <c r="J13" i="3" s="1"/>
  <c r="S12" i="3"/>
  <c r="D12" i="3"/>
  <c r="E12" i="3" s="1"/>
  <c r="J12" i="3" s="1"/>
  <c r="S11" i="3"/>
  <c r="D11" i="3"/>
  <c r="E11" i="3" s="1"/>
  <c r="J11" i="3" s="1"/>
  <c r="S10" i="3"/>
  <c r="D10" i="3"/>
  <c r="E10" i="3" s="1"/>
  <c r="J10" i="3" s="1"/>
  <c r="S9" i="3"/>
  <c r="D9" i="3"/>
  <c r="E9" i="3" s="1"/>
  <c r="J9" i="3" s="1"/>
  <c r="S8" i="3"/>
  <c r="D8" i="3"/>
  <c r="E8" i="3" s="1"/>
  <c r="J8" i="3" s="1"/>
  <c r="S7" i="3"/>
  <c r="D7" i="3"/>
  <c r="E7" i="3" s="1"/>
  <c r="J7" i="3" s="1"/>
  <c r="S6" i="3"/>
  <c r="D6" i="3"/>
  <c r="E6" i="3" s="1"/>
  <c r="J6" i="3" s="1"/>
  <c r="S5" i="3"/>
  <c r="D5" i="3"/>
  <c r="E5" i="3" s="1"/>
  <c r="J5" i="3" s="1"/>
  <c r="S4" i="3"/>
  <c r="D4" i="3"/>
  <c r="E4" i="3" s="1"/>
  <c r="J4" i="3" s="1"/>
  <c r="S3" i="3"/>
  <c r="D3" i="3"/>
  <c r="E3" i="3" s="1"/>
  <c r="J3" i="3" s="1"/>
  <c r="S2" i="3"/>
  <c r="D2" i="3"/>
  <c r="E2" i="3" s="1"/>
  <c r="J2" i="3" s="1"/>
  <c r="O36" i="1"/>
  <c r="P3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2" i="1"/>
  <c r="N36" i="1"/>
  <c r="F36" i="1"/>
  <c r="G36" i="1"/>
  <c r="H36" i="1"/>
  <c r="I36" i="1"/>
  <c r="M36" i="1"/>
  <c r="D3" i="1"/>
  <c r="E3" i="1" s="1"/>
  <c r="J3" i="1" s="1"/>
  <c r="K3" i="1" s="1"/>
  <c r="L3" i="1" s="1"/>
  <c r="D4" i="1"/>
  <c r="E4" i="1" s="1"/>
  <c r="J4" i="1" s="1"/>
  <c r="K4" i="1" s="1"/>
  <c r="L4" i="1" s="1"/>
  <c r="D5" i="1"/>
  <c r="E5" i="1" s="1"/>
  <c r="J5" i="1" s="1"/>
  <c r="K5" i="1" s="1"/>
  <c r="L5" i="1" s="1"/>
  <c r="D6" i="1"/>
  <c r="E6" i="1" s="1"/>
  <c r="J6" i="1" s="1"/>
  <c r="K6" i="1" s="1"/>
  <c r="L6" i="1" s="1"/>
  <c r="D7" i="1"/>
  <c r="E7" i="1" s="1"/>
  <c r="J7" i="1" s="1"/>
  <c r="K7" i="1" s="1"/>
  <c r="L7" i="1" s="1"/>
  <c r="D8" i="1"/>
  <c r="E8" i="1" s="1"/>
  <c r="J8" i="1" s="1"/>
  <c r="K8" i="1" s="1"/>
  <c r="L8" i="1" s="1"/>
  <c r="D9" i="1"/>
  <c r="E9" i="1" s="1"/>
  <c r="J9" i="1" s="1"/>
  <c r="K9" i="1" s="1"/>
  <c r="L9" i="1" s="1"/>
  <c r="D10" i="1"/>
  <c r="E10" i="1" s="1"/>
  <c r="J10" i="1" s="1"/>
  <c r="K10" i="1" s="1"/>
  <c r="L10" i="1" s="1"/>
  <c r="D11" i="1"/>
  <c r="E11" i="1" s="1"/>
  <c r="J11" i="1" s="1"/>
  <c r="K11" i="1" s="1"/>
  <c r="L11" i="1" s="1"/>
  <c r="D12" i="1"/>
  <c r="E12" i="1" s="1"/>
  <c r="J12" i="1" s="1"/>
  <c r="K12" i="1" s="1"/>
  <c r="L12" i="1" s="1"/>
  <c r="D13" i="1"/>
  <c r="E13" i="1" s="1"/>
  <c r="J13" i="1" s="1"/>
  <c r="K13" i="1" s="1"/>
  <c r="L13" i="1" s="1"/>
  <c r="D14" i="1"/>
  <c r="E14" i="1" s="1"/>
  <c r="J14" i="1" s="1"/>
  <c r="K14" i="1" s="1"/>
  <c r="L14" i="1" s="1"/>
  <c r="D15" i="1"/>
  <c r="E15" i="1" s="1"/>
  <c r="J15" i="1" s="1"/>
  <c r="K15" i="1" s="1"/>
  <c r="L15" i="1" s="1"/>
  <c r="D16" i="1"/>
  <c r="E16" i="1" s="1"/>
  <c r="J16" i="1" s="1"/>
  <c r="K16" i="1" s="1"/>
  <c r="L16" i="1" s="1"/>
  <c r="D17" i="1"/>
  <c r="E17" i="1" s="1"/>
  <c r="J17" i="1" s="1"/>
  <c r="K17" i="1" s="1"/>
  <c r="L17" i="1" s="1"/>
  <c r="D18" i="1"/>
  <c r="E18" i="1" s="1"/>
  <c r="J18" i="1" s="1"/>
  <c r="K18" i="1" s="1"/>
  <c r="L18" i="1" s="1"/>
  <c r="D19" i="1"/>
  <c r="E19" i="1" s="1"/>
  <c r="J19" i="1" s="1"/>
  <c r="K19" i="1" s="1"/>
  <c r="L19" i="1" s="1"/>
  <c r="D20" i="1"/>
  <c r="E20" i="1" s="1"/>
  <c r="J20" i="1" s="1"/>
  <c r="K20" i="1" s="1"/>
  <c r="L20" i="1" s="1"/>
  <c r="D21" i="1"/>
  <c r="E21" i="1" s="1"/>
  <c r="J21" i="1" s="1"/>
  <c r="K21" i="1" s="1"/>
  <c r="L21" i="1" s="1"/>
  <c r="D22" i="1"/>
  <c r="E22" i="1" s="1"/>
  <c r="J22" i="1" s="1"/>
  <c r="K22" i="1" s="1"/>
  <c r="L22" i="1" s="1"/>
  <c r="D23" i="1"/>
  <c r="E23" i="1" s="1"/>
  <c r="J23" i="1" s="1"/>
  <c r="K23" i="1" s="1"/>
  <c r="L23" i="1" s="1"/>
  <c r="D24" i="1"/>
  <c r="E24" i="1" s="1"/>
  <c r="J24" i="1" s="1"/>
  <c r="K24" i="1" s="1"/>
  <c r="L24" i="1" s="1"/>
  <c r="D25" i="1"/>
  <c r="E25" i="1" s="1"/>
  <c r="J25" i="1" s="1"/>
  <c r="K25" i="1" s="1"/>
  <c r="L25" i="1" s="1"/>
  <c r="D26" i="1"/>
  <c r="E26" i="1" s="1"/>
  <c r="J26" i="1" s="1"/>
  <c r="K26" i="1" s="1"/>
  <c r="L26" i="1" s="1"/>
  <c r="D27" i="1"/>
  <c r="E27" i="1" s="1"/>
  <c r="J27" i="1" s="1"/>
  <c r="K27" i="1" s="1"/>
  <c r="L27" i="1" s="1"/>
  <c r="D28" i="1"/>
  <c r="E28" i="1" s="1"/>
  <c r="J28" i="1" s="1"/>
  <c r="K28" i="1" s="1"/>
  <c r="L28" i="1" s="1"/>
  <c r="D29" i="1"/>
  <c r="E29" i="1" s="1"/>
  <c r="J29" i="1" s="1"/>
  <c r="K29" i="1" s="1"/>
  <c r="L29" i="1" s="1"/>
  <c r="D30" i="1"/>
  <c r="E30" i="1" s="1"/>
  <c r="J30" i="1" s="1"/>
  <c r="K30" i="1" s="1"/>
  <c r="L30" i="1" s="1"/>
  <c r="D31" i="1"/>
  <c r="E31" i="1" s="1"/>
  <c r="J31" i="1" s="1"/>
  <c r="K31" i="1" s="1"/>
  <c r="L31" i="1" s="1"/>
  <c r="D32" i="1"/>
  <c r="E32" i="1" s="1"/>
  <c r="J32" i="1" s="1"/>
  <c r="K32" i="1" s="1"/>
  <c r="L32" i="1" s="1"/>
  <c r="D33" i="1"/>
  <c r="E33" i="1" s="1"/>
  <c r="J33" i="1" s="1"/>
  <c r="K33" i="1" s="1"/>
  <c r="L33" i="1" s="1"/>
  <c r="D34" i="1"/>
  <c r="E34" i="1" s="1"/>
  <c r="D35" i="1"/>
  <c r="E35" i="1" s="1"/>
  <c r="D2" i="1"/>
  <c r="E2" i="1" s="1"/>
  <c r="J36" i="3" l="1"/>
  <c r="J39" i="3" s="1"/>
  <c r="M38" i="3"/>
  <c r="N38" i="3"/>
  <c r="O38" i="3"/>
  <c r="P38" i="3"/>
  <c r="J35" i="1"/>
  <c r="K35" i="1" s="1"/>
  <c r="L35" i="1" s="1"/>
  <c r="S36" i="1"/>
  <c r="B49" i="1" s="1"/>
  <c r="J34" i="1"/>
  <c r="K34" i="1" s="1"/>
  <c r="K6" i="3"/>
  <c r="L6" i="3" s="1"/>
  <c r="K9" i="3"/>
  <c r="L9" i="3" s="1"/>
  <c r="S36" i="3"/>
  <c r="B49" i="3" s="1"/>
  <c r="K28" i="3"/>
  <c r="L28" i="3" s="1"/>
  <c r="K31" i="3"/>
  <c r="L31" i="3" s="1"/>
  <c r="K33" i="3"/>
  <c r="L33" i="3" s="1"/>
  <c r="K35" i="3"/>
  <c r="L35" i="3" s="1"/>
  <c r="K2" i="3"/>
  <c r="L2" i="3" s="1"/>
  <c r="E36" i="3"/>
  <c r="E39" i="3" s="1"/>
  <c r="K39" i="3" s="1"/>
  <c r="K13" i="3"/>
  <c r="L13" i="3" s="1"/>
  <c r="K17" i="3"/>
  <c r="L17" i="3" s="1"/>
  <c r="K18" i="3"/>
  <c r="L18" i="3" s="1"/>
  <c r="K20" i="3"/>
  <c r="L20" i="3" s="1"/>
  <c r="K22" i="3"/>
  <c r="L22" i="3" s="1"/>
  <c r="K24" i="3"/>
  <c r="L24" i="3" s="1"/>
  <c r="K25" i="3"/>
  <c r="L25" i="3" s="1"/>
  <c r="K27" i="3"/>
  <c r="L27" i="3" s="1"/>
  <c r="K30" i="3"/>
  <c r="L30" i="3" s="1"/>
  <c r="K32" i="3"/>
  <c r="L32" i="3" s="1"/>
  <c r="K34" i="3"/>
  <c r="L34" i="3" s="1"/>
  <c r="K4" i="3"/>
  <c r="L4" i="3" s="1"/>
  <c r="K8" i="3"/>
  <c r="L8" i="3" s="1"/>
  <c r="K11" i="3"/>
  <c r="L11" i="3" s="1"/>
  <c r="K14" i="3"/>
  <c r="L14" i="3" s="1"/>
  <c r="K16" i="3"/>
  <c r="L16" i="3" s="1"/>
  <c r="K19" i="3"/>
  <c r="L19" i="3" s="1"/>
  <c r="K23" i="3"/>
  <c r="L23" i="3" s="1"/>
  <c r="K26" i="3"/>
  <c r="L26" i="3" s="1"/>
  <c r="K5" i="3"/>
  <c r="L5" i="3" s="1"/>
  <c r="K7" i="3"/>
  <c r="L7" i="3" s="1"/>
  <c r="K10" i="3"/>
  <c r="L10" i="3" s="1"/>
  <c r="K12" i="3"/>
  <c r="L12" i="3" s="1"/>
  <c r="K15" i="3"/>
  <c r="L15" i="3" s="1"/>
  <c r="K21" i="3"/>
  <c r="L21" i="3" s="1"/>
  <c r="K29" i="3"/>
  <c r="L29" i="3" s="1"/>
  <c r="Q29" i="1"/>
  <c r="R29" i="1"/>
  <c r="Q21" i="1"/>
  <c r="R21" i="1"/>
  <c r="Q13" i="1"/>
  <c r="R13" i="1"/>
  <c r="Q5" i="1"/>
  <c r="R5" i="1"/>
  <c r="R28" i="1"/>
  <c r="Q28" i="1"/>
  <c r="R20" i="1"/>
  <c r="Q20" i="1"/>
  <c r="R12" i="1"/>
  <c r="Q12" i="1"/>
  <c r="R4" i="1"/>
  <c r="Q4" i="1"/>
  <c r="R31" i="1"/>
  <c r="Q31" i="1"/>
  <c r="Q30" i="1"/>
  <c r="R30" i="1"/>
  <c r="R26" i="1"/>
  <c r="Q26" i="1"/>
  <c r="Q22" i="1"/>
  <c r="R22" i="1"/>
  <c r="R18" i="1"/>
  <c r="Q18" i="1"/>
  <c r="Q14" i="1"/>
  <c r="R14" i="1"/>
  <c r="R10" i="1"/>
  <c r="Q10" i="1"/>
  <c r="R6" i="1"/>
  <c r="Q6" i="1"/>
  <c r="Q33" i="1"/>
  <c r="R33" i="1"/>
  <c r="Q25" i="1"/>
  <c r="R25" i="1"/>
  <c r="Q17" i="1"/>
  <c r="R17" i="1"/>
  <c r="Q9" i="1"/>
  <c r="R9" i="1"/>
  <c r="R32" i="1"/>
  <c r="Q32" i="1"/>
  <c r="R24" i="1"/>
  <c r="Q24" i="1"/>
  <c r="R16" i="1"/>
  <c r="Q16" i="1"/>
  <c r="R8" i="1"/>
  <c r="Q8" i="1"/>
  <c r="R27" i="1"/>
  <c r="Q27" i="1"/>
  <c r="R23" i="1"/>
  <c r="Q23" i="1"/>
  <c r="R19" i="1"/>
  <c r="Q19" i="1"/>
  <c r="R15" i="1"/>
  <c r="Q15" i="1"/>
  <c r="R11" i="1"/>
  <c r="Q11" i="1"/>
  <c r="R7" i="1"/>
  <c r="Q7" i="1"/>
  <c r="R3" i="1"/>
  <c r="Q3" i="1"/>
  <c r="E36" i="1"/>
  <c r="J2" i="1"/>
  <c r="J36" i="1" s="1"/>
  <c r="B50" i="1" s="1"/>
  <c r="B50" i="3" l="1"/>
  <c r="T32" i="1"/>
  <c r="T23" i="1"/>
  <c r="T16" i="1"/>
  <c r="T26" i="1"/>
  <c r="T29" i="1"/>
  <c r="T7" i="1"/>
  <c r="T15" i="1"/>
  <c r="T24" i="1"/>
  <c r="L34" i="1"/>
  <c r="Q34" i="1"/>
  <c r="R34" i="1"/>
  <c r="Q35" i="1"/>
  <c r="R35" i="1"/>
  <c r="T33" i="1"/>
  <c r="K2" i="1"/>
  <c r="T17" i="1"/>
  <c r="T14" i="1"/>
  <c r="T22" i="1"/>
  <c r="T30" i="1"/>
  <c r="T13" i="1"/>
  <c r="T9" i="1"/>
  <c r="T25" i="1"/>
  <c r="T10" i="1"/>
  <c r="T18" i="1"/>
  <c r="T4" i="1"/>
  <c r="T20" i="1"/>
  <c r="T11" i="1"/>
  <c r="T27" i="1"/>
  <c r="T8" i="1"/>
  <c r="T6" i="1"/>
  <c r="T31" i="1"/>
  <c r="T12" i="1"/>
  <c r="T28" i="1"/>
  <c r="T5" i="1"/>
  <c r="T21" i="1"/>
  <c r="T19" i="1"/>
  <c r="R12" i="3"/>
  <c r="T30" i="3"/>
  <c r="R10" i="3"/>
  <c r="R7" i="3"/>
  <c r="T20" i="3"/>
  <c r="R5" i="3"/>
  <c r="T5" i="3" s="1"/>
  <c r="T17" i="3"/>
  <c r="R9" i="3"/>
  <c r="T29" i="3"/>
  <c r="R6" i="3"/>
  <c r="R4" i="3"/>
  <c r="R13" i="3"/>
  <c r="R11" i="3"/>
  <c r="R2" i="3"/>
  <c r="K3" i="3"/>
  <c r="L3" i="3" s="1"/>
  <c r="T18" i="3"/>
  <c r="T19" i="3"/>
  <c r="R8" i="3"/>
  <c r="T3" i="1"/>
  <c r="T35" i="1" l="1"/>
  <c r="T34" i="1"/>
  <c r="Q2" i="1"/>
  <c r="L2" i="1"/>
  <c r="L36" i="1" s="1"/>
  <c r="B51" i="1" s="1"/>
  <c r="R2" i="1"/>
  <c r="R36" i="1" s="1"/>
  <c r="K36" i="1"/>
  <c r="T7" i="3"/>
  <c r="T10" i="3"/>
  <c r="T25" i="3"/>
  <c r="T27" i="3"/>
  <c r="T13" i="3"/>
  <c r="T35" i="3"/>
  <c r="T4" i="3"/>
  <c r="T6" i="3"/>
  <c r="R3" i="3"/>
  <c r="R36" i="3" s="1"/>
  <c r="K36" i="3"/>
  <c r="L36" i="3" s="1"/>
  <c r="T14" i="3"/>
  <c r="T9" i="3"/>
  <c r="T24" i="3"/>
  <c r="T15" i="3"/>
  <c r="T33" i="3"/>
  <c r="T21" i="3"/>
  <c r="T22" i="3"/>
  <c r="T12" i="3"/>
  <c r="T2" i="3"/>
  <c r="T8" i="3"/>
  <c r="T23" i="3"/>
  <c r="T26" i="3"/>
  <c r="T11" i="3"/>
  <c r="T28" i="3"/>
  <c r="T31" i="3"/>
  <c r="T32" i="3"/>
  <c r="T16" i="3"/>
  <c r="R38" i="3" l="1"/>
  <c r="T2" i="1"/>
  <c r="T36" i="1" s="1"/>
  <c r="U36" i="1" s="1"/>
  <c r="U38" i="1" s="1"/>
  <c r="Q36" i="1"/>
  <c r="B48" i="1" s="1"/>
  <c r="B52" i="1" s="1"/>
  <c r="B51" i="3"/>
  <c r="L38" i="3"/>
  <c r="T3" i="3"/>
  <c r="T36" i="3" s="1"/>
  <c r="U36" i="3" s="1"/>
  <c r="Q36" i="3"/>
  <c r="B48" i="3" s="1"/>
  <c r="B52" i="3" s="1"/>
  <c r="Q38" i="3" l="1"/>
  <c r="B58" i="3" l="1"/>
  <c r="D55" i="3" s="1"/>
  <c r="E56" i="3" l="1"/>
  <c r="E54" i="3"/>
  <c r="D54" i="3"/>
  <c r="E55" i="3"/>
  <c r="D56" i="3"/>
  <c r="D57" i="3"/>
  <c r="E57" i="3"/>
</calcChain>
</file>

<file path=xl/sharedStrings.xml><?xml version="1.0" encoding="utf-8"?>
<sst xmlns="http://schemas.openxmlformats.org/spreadsheetml/2006/main" count="150" uniqueCount="83">
  <si>
    <t>Bridge Length</t>
  </si>
  <si>
    <t>Design Width</t>
  </si>
  <si>
    <t>Design Area SF</t>
  </si>
  <si>
    <t>BRIDGE ESTIMATE $</t>
  </si>
  <si>
    <t>Roadway Estimate</t>
  </si>
  <si>
    <t>Traffic Est $</t>
  </si>
  <si>
    <t>Erosion Control</t>
  </si>
  <si>
    <t>Inspection</t>
  </si>
  <si>
    <t>Survey</t>
  </si>
  <si>
    <t>NEPA</t>
  </si>
  <si>
    <t>Hydraulics</t>
  </si>
  <si>
    <t>Geotech</t>
  </si>
  <si>
    <t>Roadway Design</t>
  </si>
  <si>
    <t>Bridge Design</t>
  </si>
  <si>
    <t>Total Pre Construction $</t>
  </si>
  <si>
    <t>04244</t>
  </si>
  <si>
    <t>04305</t>
  </si>
  <si>
    <t>10177</t>
  </si>
  <si>
    <t>10228</t>
  </si>
  <si>
    <t>10799</t>
  </si>
  <si>
    <t>10991</t>
  </si>
  <si>
    <t>11146</t>
  </si>
  <si>
    <t>11151</t>
  </si>
  <si>
    <t>11162</t>
  </si>
  <si>
    <t>11461</t>
  </si>
  <si>
    <t>11471</t>
  </si>
  <si>
    <t>11486</t>
  </si>
  <si>
    <t>11503</t>
  </si>
  <si>
    <t>11514</t>
  </si>
  <si>
    <t>11518</t>
  </si>
  <si>
    <t>11641</t>
  </si>
  <si>
    <t>11818</t>
  </si>
  <si>
    <t>11820</t>
  </si>
  <si>
    <t>11824</t>
  </si>
  <si>
    <t>11841</t>
  </si>
  <si>
    <t>11844</t>
  </si>
  <si>
    <t>11849</t>
  </si>
  <si>
    <t>11863</t>
  </si>
  <si>
    <t>13281</t>
  </si>
  <si>
    <t>13327</t>
  </si>
  <si>
    <t>13330</t>
  </si>
  <si>
    <t>14529</t>
  </si>
  <si>
    <t>14739</t>
  </si>
  <si>
    <t>21824</t>
  </si>
  <si>
    <t>22742</t>
  </si>
  <si>
    <t>23382</t>
  </si>
  <si>
    <t>23446</t>
  </si>
  <si>
    <t>24832</t>
  </si>
  <si>
    <t>25184</t>
  </si>
  <si>
    <t>Totals</t>
  </si>
  <si>
    <t>Bridge Extension</t>
  </si>
  <si>
    <t>ft</t>
  </si>
  <si>
    <t>Bridge Cost per Sq Ft</t>
  </si>
  <si>
    <t>Mobilization</t>
  </si>
  <si>
    <t>Construction Inspection</t>
  </si>
  <si>
    <t>STAKE</t>
  </si>
  <si>
    <t>Mobilization Est 10%</t>
  </si>
  <si>
    <t>Utilities</t>
  </si>
  <si>
    <t>Construction Total</t>
  </si>
  <si>
    <t>R/W Utilites</t>
  </si>
  <si>
    <t>Construction</t>
  </si>
  <si>
    <t>Total Cost</t>
  </si>
  <si>
    <t>Pre-Construction</t>
  </si>
  <si>
    <t>Design Area.SF</t>
  </si>
  <si>
    <t>Traffic Control Est $</t>
  </si>
  <si>
    <t>Total Pre Construction$</t>
  </si>
  <si>
    <t>UNBUNDLED</t>
  </si>
  <si>
    <t>% SOURCES</t>
  </si>
  <si>
    <t>Constr+Inspec+ PreConst Total</t>
  </si>
  <si>
    <t>Bridge NBI #</t>
  </si>
  <si>
    <t>Rounded</t>
  </si>
  <si>
    <t>SUMMARY TABLES</t>
  </si>
  <si>
    <t>Pre-Construction + Construction</t>
  </si>
  <si>
    <t>Pre-Construction + Construction+ Inspection</t>
  </si>
  <si>
    <t>BRIDGE CONSTRUCTION ESTIMATE - UNBUNDLED</t>
  </si>
  <si>
    <t>BRIDGE CONSTURCTION ESTIMATE - BUNDLED</t>
  </si>
  <si>
    <t>Savings</t>
  </si>
  <si>
    <t>Mobilization Est 5%</t>
  </si>
  <si>
    <t>Constr + PreConst + Inspection TOTAL</t>
  </si>
  <si>
    <t>ODOT - State</t>
  </si>
  <si>
    <t>Local - County</t>
  </si>
  <si>
    <t>STP - Federal</t>
  </si>
  <si>
    <t>CHBP -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</si>
</sst>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##0.00;\-###0.00"/>
    <numFmt numFmtId="165" formatCode="[$$-409]#,##0;\-[$$-409]#,##0"/>
    <numFmt numFmtId="166" formatCode="[$$-409]#,##0.00;\-[$$-409]#,##0.00"/>
    <numFmt numFmtId="167" formatCode="[$$-409]#,##0.00"/>
    <numFmt numFmtId="168" formatCode="0.0%"/>
    <numFmt numFmtId="169" formatCode="0.0"/>
    <numFmt numFmtId="170" formatCode="0.000"/>
    <numFmt numFmtId="171" formatCode="_(&quot;$&quot;* #,##0_);_(&quot;$&quot;* \(#,##0\);_(&quot;$&quot;* &quot;-&quot;??_);_(@_)"/>
  </numFmts>
  <fonts count="24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4">
    <xf numFmtId="0" fontId="0" fillId="0" borderId="0" xfId="0"/>
    <xf numFmtId="165" fontId="5" fillId="0" borderId="0" xfId="0" applyNumberFormat="1" applyFont="1" applyAlignment="1">
      <alignment vertical="top"/>
    </xf>
    <xf numFmtId="167" fontId="0" fillId="0" borderId="0" xfId="0" applyNumberFormat="1"/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" fontId="4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167" fontId="5" fillId="0" borderId="1" xfId="0" applyNumberFormat="1" applyFont="1" applyBorder="1" applyAlignment="1">
      <alignment vertical="top"/>
    </xf>
    <xf numFmtId="166" fontId="6" fillId="0" borderId="1" xfId="0" applyNumberFormat="1" applyFont="1" applyBorder="1" applyAlignment="1">
      <alignment vertical="top"/>
    </xf>
    <xf numFmtId="0" fontId="0" fillId="0" borderId="1" xfId="0" applyBorder="1"/>
    <xf numFmtId="165" fontId="0" fillId="0" borderId="1" xfId="0" applyNumberFormat="1" applyBorder="1"/>
    <xf numFmtId="9" fontId="3" fillId="0" borderId="1" xfId="2" applyFont="1" applyBorder="1" applyAlignment="1">
      <alignment vertical="top"/>
    </xf>
    <xf numFmtId="168" fontId="3" fillId="0" borderId="1" xfId="2" applyNumberFormat="1" applyFont="1" applyBorder="1" applyAlignment="1">
      <alignment vertical="top"/>
    </xf>
    <xf numFmtId="0" fontId="0" fillId="0" borderId="0" xfId="0" applyBorder="1"/>
    <xf numFmtId="165" fontId="0" fillId="0" borderId="0" xfId="0" applyNumberFormat="1" applyBorder="1"/>
    <xf numFmtId="0" fontId="2" fillId="0" borderId="2" xfId="0" applyFont="1" applyBorder="1" applyAlignment="1">
      <alignment horizontal="left" vertical="top" wrapText="1"/>
    </xf>
    <xf numFmtId="44" fontId="3" fillId="0" borderId="2" xfId="1" applyFont="1" applyBorder="1" applyAlignment="1">
      <alignment vertical="top"/>
    </xf>
    <xf numFmtId="9" fontId="0" fillId="0" borderId="0" xfId="2" applyFont="1" applyBorder="1"/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/>
    <xf numFmtId="3" fontId="0" fillId="0" borderId="0" xfId="0" applyNumberFormat="1"/>
    <xf numFmtId="0" fontId="0" fillId="2" borderId="0" xfId="0" applyFill="1"/>
    <xf numFmtId="167" fontId="0" fillId="2" borderId="0" xfId="0" applyNumberFormat="1" applyFill="1"/>
    <xf numFmtId="3" fontId="0" fillId="2" borderId="0" xfId="0" applyNumberFormat="1" applyFill="1"/>
    <xf numFmtId="0" fontId="8" fillId="0" borderId="3" xfId="0" applyFont="1" applyFill="1" applyBorder="1" applyAlignment="1">
      <alignment wrapText="1"/>
    </xf>
    <xf numFmtId="165" fontId="0" fillId="0" borderId="0" xfId="0" applyNumberFormat="1"/>
    <xf numFmtId="165" fontId="0" fillId="3" borderId="1" xfId="0" applyNumberFormat="1" applyFill="1" applyBorder="1"/>
    <xf numFmtId="165" fontId="0" fillId="4" borderId="0" xfId="0" applyNumberFormat="1" applyFill="1"/>
    <xf numFmtId="0" fontId="12" fillId="0" borderId="0" xfId="0" applyFont="1"/>
    <xf numFmtId="167" fontId="12" fillId="0" borderId="0" xfId="0" applyNumberFormat="1" applyFont="1"/>
    <xf numFmtId="44" fontId="12" fillId="0" borderId="0" xfId="0" applyNumberFormat="1" applyFont="1"/>
    <xf numFmtId="9" fontId="0" fillId="0" borderId="0" xfId="2" applyFont="1"/>
    <xf numFmtId="0" fontId="10" fillId="0" borderId="3" xfId="0" applyFont="1" applyFill="1" applyBorder="1" applyAlignment="1">
      <alignment wrapText="1"/>
    </xf>
    <xf numFmtId="0" fontId="0" fillId="0" borderId="0" xfId="0" applyFill="1"/>
    <xf numFmtId="0" fontId="12" fillId="0" borderId="0" xfId="0" applyFont="1" applyBorder="1"/>
    <xf numFmtId="0" fontId="0" fillId="0" borderId="0" xfId="0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wrapText="1"/>
    </xf>
    <xf numFmtId="169" fontId="15" fillId="0" borderId="0" xfId="0" applyNumberFormat="1" applyFont="1" applyFill="1" applyBorder="1" applyAlignment="1">
      <alignment horizontal="center" vertical="center" wrapText="1"/>
    </xf>
    <xf numFmtId="169" fontId="15" fillId="0" borderId="0" xfId="0" applyNumberFormat="1" applyFont="1" applyFill="1" applyBorder="1" applyAlignment="1">
      <alignment wrapText="1"/>
    </xf>
    <xf numFmtId="165" fontId="0" fillId="4" borderId="1" xfId="0" applyNumberFormat="1" applyFill="1" applyBorder="1"/>
    <xf numFmtId="0" fontId="0" fillId="4" borderId="0" xfId="0" applyFill="1"/>
    <xf numFmtId="0" fontId="18" fillId="0" borderId="0" xfId="0" applyFont="1" applyFill="1"/>
    <xf numFmtId="3" fontId="18" fillId="0" borderId="0" xfId="0" applyNumberFormat="1" applyFont="1" applyFill="1"/>
    <xf numFmtId="168" fontId="18" fillId="0" borderId="0" xfId="0" applyNumberFormat="1" applyFont="1" applyFill="1"/>
    <xf numFmtId="170" fontId="18" fillId="0" borderId="0" xfId="0" applyNumberFormat="1" applyFont="1"/>
    <xf numFmtId="0" fontId="19" fillId="0" borderId="1" xfId="0" applyFont="1" applyBorder="1" applyAlignment="1">
      <alignment horizontal="left" vertical="top" wrapText="1"/>
    </xf>
    <xf numFmtId="0" fontId="8" fillId="0" borderId="1" xfId="0" applyFont="1" applyBorder="1"/>
    <xf numFmtId="0" fontId="20" fillId="0" borderId="0" xfId="0" applyFont="1"/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9" fontId="12" fillId="0" borderId="0" xfId="2" applyNumberFormat="1" applyFont="1" applyAlignment="1">
      <alignment horizontal="center"/>
    </xf>
    <xf numFmtId="10" fontId="12" fillId="0" borderId="0" xfId="0" applyNumberFormat="1" applyFont="1" applyAlignment="1">
      <alignment horizontal="left"/>
    </xf>
    <xf numFmtId="10" fontId="12" fillId="0" borderId="0" xfId="2" applyNumberFormat="1" applyFont="1" applyAlignment="1">
      <alignment horizontal="left"/>
    </xf>
    <xf numFmtId="165" fontId="0" fillId="0" borderId="0" xfId="0" applyNumberFormat="1" applyFill="1"/>
    <xf numFmtId="165" fontId="0" fillId="0" borderId="0" xfId="0" applyNumberFormat="1" applyFill="1" applyBorder="1"/>
    <xf numFmtId="166" fontId="6" fillId="0" borderId="0" xfId="0" applyNumberFormat="1" applyFont="1" applyFill="1" applyBorder="1" applyAlignment="1">
      <alignment vertical="top"/>
    </xf>
    <xf numFmtId="165" fontId="0" fillId="5" borderId="1" xfId="0" applyNumberFormat="1" applyFill="1" applyBorder="1"/>
    <xf numFmtId="165" fontId="0" fillId="6" borderId="1" xfId="0" applyNumberFormat="1" applyFill="1" applyBorder="1"/>
    <xf numFmtId="9" fontId="0" fillId="0" borderId="0" xfId="0" applyNumberFormat="1"/>
    <xf numFmtId="9" fontId="3" fillId="4" borderId="1" xfId="2" applyFont="1" applyFill="1" applyBorder="1" applyAlignment="1">
      <alignment vertical="top"/>
    </xf>
    <xf numFmtId="165" fontId="0" fillId="7" borderId="0" xfId="0" applyNumberFormat="1" applyFill="1" applyBorder="1"/>
    <xf numFmtId="165" fontId="0" fillId="7" borderId="1" xfId="0" applyNumberFormat="1" applyFill="1" applyBorder="1"/>
    <xf numFmtId="165" fontId="0" fillId="8" borderId="1" xfId="0" applyNumberFormat="1" applyFill="1" applyBorder="1"/>
    <xf numFmtId="166" fontId="6" fillId="8" borderId="1" xfId="0" applyNumberFormat="1" applyFont="1" applyFill="1" applyBorder="1" applyAlignment="1">
      <alignment vertical="top"/>
    </xf>
    <xf numFmtId="165" fontId="0" fillId="0" borderId="1" xfId="0" applyNumberFormat="1" applyFill="1" applyBorder="1"/>
    <xf numFmtId="171" fontId="22" fillId="7" borderId="0" xfId="1" applyNumberFormat="1" applyFont="1" applyFill="1"/>
    <xf numFmtId="165" fontId="0" fillId="9" borderId="1" xfId="0" applyNumberFormat="1" applyFill="1" applyBorder="1"/>
    <xf numFmtId="165" fontId="0" fillId="9" borderId="0" xfId="0" applyNumberFormat="1" applyFill="1"/>
    <xf numFmtId="165" fontId="23" fillId="6" borderId="1" xfId="0" applyNumberFormat="1" applyFont="1" applyFill="1" applyBorder="1"/>
    <xf numFmtId="0" fontId="0" fillId="0" borderId="1" xfId="0" applyFill="1" applyBorder="1"/>
    <xf numFmtId="171" fontId="0" fillId="0" borderId="1" xfId="1" applyNumberFormat="1" applyFont="1" applyBorder="1"/>
    <xf numFmtId="171" fontId="0" fillId="0" borderId="1" xfId="1" applyNumberFormat="1" applyFont="1" applyFill="1" applyBorder="1"/>
    <xf numFmtId="0" fontId="11" fillId="0" borderId="0" xfId="0" applyFont="1" applyFill="1"/>
    <xf numFmtId="0" fontId="11" fillId="0" borderId="1" xfId="0" applyFont="1" applyFill="1" applyBorder="1"/>
    <xf numFmtId="9" fontId="0" fillId="0" borderId="1" xfId="2" applyFont="1" applyFill="1" applyBorder="1"/>
    <xf numFmtId="3" fontId="0" fillId="0" borderId="0" xfId="0" applyNumberFormat="1" applyFill="1"/>
    <xf numFmtId="0" fontId="22" fillId="0" borderId="0" xfId="0" applyFont="1" applyBorder="1"/>
    <xf numFmtId="0" fontId="8" fillId="4" borderId="1" xfId="0" applyFont="1" applyFill="1" applyBorder="1" applyAlignment="1">
      <alignment wrapText="1"/>
    </xf>
    <xf numFmtId="42" fontId="0" fillId="0" borderId="1" xfId="1" applyNumberFormat="1" applyFont="1" applyBorder="1"/>
    <xf numFmtId="0" fontId="23" fillId="0" borderId="1" xfId="0" applyFont="1" applyFill="1" applyBorder="1"/>
    <xf numFmtId="171" fontId="23" fillId="0" borderId="1" xfId="1" applyNumberFormat="1" applyFont="1" applyBorder="1"/>
    <xf numFmtId="0" fontId="19" fillId="0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40640</xdr:colOff>
          <xdr:row>41</xdr:row>
          <xdr:rowOff>40640</xdr:rowOff>
        </xdr:from>
        <xdr:to>
          <xdr:col>19</xdr:col>
          <xdr:colOff>807720</xdr:colOff>
          <xdr:row>55</xdr:row>
          <xdr:rowOff>88900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52"/>
  <sheetViews>
    <sheetView topLeftCell="I1" zoomScale="75" zoomScaleNormal="75" workbookViewId="0">
      <pane ySplit="1" topLeftCell="A8" activePane="bottomLeft" state="frozen"/>
      <selection activeCell="B1" sqref="B1"/>
      <selection pane="bottomLeft" activeCell="J2" sqref="J2:J35"/>
    </sheetView>
  </sheetViews>
  <sheetFormatPr defaultRowHeight="14.4" x14ac:dyDescent="0.3"/>
  <cols>
    <col min="1" max="1" width="22.44140625" bestFit="1" customWidth="1"/>
    <col min="2" max="2" width="17" bestFit="1" customWidth="1"/>
    <col min="3" max="3" width="15.5546875" bestFit="1" customWidth="1"/>
    <col min="4" max="4" width="17.5546875" bestFit="1" customWidth="1"/>
    <col min="5" max="5" width="24.6640625" bestFit="1" customWidth="1"/>
    <col min="6" max="7" width="22" bestFit="1" customWidth="1"/>
    <col min="8" max="8" width="23.109375" bestFit="1" customWidth="1"/>
    <col min="9" max="9" width="18.88671875" bestFit="1" customWidth="1"/>
    <col min="10" max="10" width="24.6640625" bestFit="1" customWidth="1"/>
    <col min="11" max="11" width="22" bestFit="1" customWidth="1"/>
    <col min="12" max="12" width="14.33203125" customWidth="1"/>
    <col min="13" max="13" width="12.6640625" bestFit="1" customWidth="1"/>
    <col min="14" max="14" width="9.88671875" bestFit="1" customWidth="1"/>
    <col min="15" max="15" width="13" bestFit="1" customWidth="1"/>
    <col min="16" max="16" width="10.44140625" bestFit="1" customWidth="1"/>
    <col min="17" max="17" width="20.109375" bestFit="1" customWidth="1"/>
    <col min="18" max="18" width="17" bestFit="1" customWidth="1"/>
    <col min="19" max="19" width="17" customWidth="1"/>
    <col min="20" max="20" width="28.33203125" bestFit="1" customWidth="1"/>
    <col min="21" max="21" width="16.6640625" customWidth="1"/>
  </cols>
  <sheetData>
    <row r="1" spans="1:21" ht="30" customHeight="1" x14ac:dyDescent="0.3">
      <c r="A1" s="54" t="s">
        <v>69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55</v>
      </c>
      <c r="H1" s="3" t="s">
        <v>5</v>
      </c>
      <c r="I1" s="3" t="s">
        <v>6</v>
      </c>
      <c r="J1" s="3" t="s">
        <v>56</v>
      </c>
      <c r="K1" s="3" t="s">
        <v>58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57</v>
      </c>
      <c r="T1" s="3" t="s">
        <v>14</v>
      </c>
      <c r="U1" s="35" t="s">
        <v>68</v>
      </c>
    </row>
    <row r="2" spans="1:21" x14ac:dyDescent="0.3">
      <c r="A2" s="53" t="s">
        <v>15</v>
      </c>
      <c r="B2" s="5">
        <v>21.00074462784</v>
      </c>
      <c r="C2" s="6">
        <v>28.16</v>
      </c>
      <c r="D2" s="7">
        <f>C2*(B2+$B$39)</f>
        <v>872.98096871997438</v>
      </c>
      <c r="E2" s="8">
        <f>D2*$B$40</f>
        <v>130947.14530799616</v>
      </c>
      <c r="F2" s="8">
        <v>6000</v>
      </c>
      <c r="G2" s="8">
        <v>6000</v>
      </c>
      <c r="H2" s="8">
        <v>1000</v>
      </c>
      <c r="I2" s="8">
        <v>3000</v>
      </c>
      <c r="J2" s="9">
        <f t="shared" ref="J2:J35" si="0">SUM(E2:I2)*$B$41</f>
        <v>14694.714530799618</v>
      </c>
      <c r="K2" s="8">
        <f>SUM(E2:J2)</f>
        <v>161641.85983879579</v>
      </c>
      <c r="L2" s="10">
        <f>K2*$B$42</f>
        <v>19397.023180655495</v>
      </c>
      <c r="M2" s="8">
        <v>15000</v>
      </c>
      <c r="N2" s="8">
        <v>25000</v>
      </c>
      <c r="O2" s="8">
        <v>20000</v>
      </c>
      <c r="P2" s="8">
        <v>15000</v>
      </c>
      <c r="Q2" s="8">
        <f t="shared" ref="Q2:Q35" si="1">K2*$B$44</f>
        <v>8082.0929919397895</v>
      </c>
      <c r="R2" s="8">
        <f t="shared" ref="R2:R35" si="2">K2*$B$43</f>
        <v>8082.0929919397895</v>
      </c>
      <c r="S2" s="8">
        <f>1000000/34</f>
        <v>29411.764705882353</v>
      </c>
      <c r="T2" s="8">
        <f>SUM(M2:S2)</f>
        <v>120575.95068976193</v>
      </c>
    </row>
    <row r="3" spans="1:21" x14ac:dyDescent="0.3">
      <c r="A3" s="53" t="s">
        <v>16</v>
      </c>
      <c r="B3" s="5">
        <v>24.901697153829399</v>
      </c>
      <c r="C3" s="6">
        <v>28.16</v>
      </c>
      <c r="D3" s="7">
        <f t="shared" ref="D3:D35" si="3">C3*(B3+$B$39)</f>
        <v>982.83179185183599</v>
      </c>
      <c r="E3" s="8">
        <f t="shared" ref="E3:E35" si="4">D3*$B$40</f>
        <v>147424.7687777754</v>
      </c>
      <c r="F3" s="8">
        <v>6000</v>
      </c>
      <c r="G3" s="8">
        <v>6000</v>
      </c>
      <c r="H3" s="8">
        <v>1000</v>
      </c>
      <c r="I3" s="8">
        <v>3000</v>
      </c>
      <c r="J3" s="9">
        <f t="shared" si="0"/>
        <v>16342.476877777541</v>
      </c>
      <c r="K3" s="8">
        <f t="shared" ref="K3:K33" si="5">SUM(E3:J3)</f>
        <v>179767.24565555295</v>
      </c>
      <c r="L3" s="10">
        <f t="shared" ref="L3:L35" si="6">K3*$B$42</f>
        <v>21572.069478666352</v>
      </c>
      <c r="M3" s="8">
        <v>15000</v>
      </c>
      <c r="N3" s="8">
        <v>25000</v>
      </c>
      <c r="O3" s="8">
        <v>20000</v>
      </c>
      <c r="P3" s="8">
        <v>15000</v>
      </c>
      <c r="Q3" s="8">
        <f t="shared" si="1"/>
        <v>8988.3622827776471</v>
      </c>
      <c r="R3" s="8">
        <f t="shared" si="2"/>
        <v>8988.3622827776471</v>
      </c>
      <c r="S3" s="8">
        <f t="shared" ref="S3:S35" si="7">1000000/34</f>
        <v>29411.764705882353</v>
      </c>
      <c r="T3" s="8">
        <f t="shared" ref="T3:T33" si="8">SUM(M3:S3)</f>
        <v>122388.48927143763</v>
      </c>
    </row>
    <row r="4" spans="1:21" x14ac:dyDescent="0.3">
      <c r="A4" s="53" t="s">
        <v>17</v>
      </c>
      <c r="B4" s="5">
        <v>24.999695962000501</v>
      </c>
      <c r="C4" s="6">
        <v>28.16</v>
      </c>
      <c r="D4" s="7">
        <f t="shared" si="3"/>
        <v>985.5914382899341</v>
      </c>
      <c r="E4" s="8">
        <f t="shared" si="4"/>
        <v>147838.71574349012</v>
      </c>
      <c r="F4" s="8">
        <v>6000</v>
      </c>
      <c r="G4" s="8">
        <v>6000</v>
      </c>
      <c r="H4" s="8">
        <v>1000</v>
      </c>
      <c r="I4" s="8">
        <v>3000</v>
      </c>
      <c r="J4" s="9">
        <f t="shared" si="0"/>
        <v>16383.871574349012</v>
      </c>
      <c r="K4" s="8">
        <f t="shared" si="5"/>
        <v>180222.58731783912</v>
      </c>
      <c r="L4" s="10">
        <f t="shared" si="6"/>
        <v>21626.710478140692</v>
      </c>
      <c r="M4" s="8">
        <v>15000</v>
      </c>
      <c r="N4" s="8">
        <v>25000</v>
      </c>
      <c r="O4" s="8">
        <v>20000</v>
      </c>
      <c r="P4" s="8">
        <v>15000</v>
      </c>
      <c r="Q4" s="8">
        <f t="shared" si="1"/>
        <v>9011.1293658919567</v>
      </c>
      <c r="R4" s="8">
        <f t="shared" si="2"/>
        <v>9011.1293658919567</v>
      </c>
      <c r="S4" s="8">
        <f t="shared" si="7"/>
        <v>29411.764705882353</v>
      </c>
      <c r="T4" s="8">
        <f t="shared" si="8"/>
        <v>122434.02343766627</v>
      </c>
    </row>
    <row r="5" spans="1:21" x14ac:dyDescent="0.3">
      <c r="A5" s="53" t="s">
        <v>18</v>
      </c>
      <c r="B5" s="5">
        <v>33.998586520482199</v>
      </c>
      <c r="C5" s="6">
        <v>28.16</v>
      </c>
      <c r="D5" s="7">
        <f t="shared" si="3"/>
        <v>1239.0001964167786</v>
      </c>
      <c r="E5" s="8">
        <f t="shared" si="4"/>
        <v>185850.0294625168</v>
      </c>
      <c r="F5" s="8">
        <v>6000</v>
      </c>
      <c r="G5" s="8">
        <v>6000</v>
      </c>
      <c r="H5" s="8">
        <v>1000</v>
      </c>
      <c r="I5" s="8">
        <v>3000</v>
      </c>
      <c r="J5" s="9">
        <f t="shared" si="0"/>
        <v>20185.002946251683</v>
      </c>
      <c r="K5" s="8">
        <f t="shared" si="5"/>
        <v>222035.03240876849</v>
      </c>
      <c r="L5" s="10">
        <f t="shared" si="6"/>
        <v>26644.203889052216</v>
      </c>
      <c r="M5" s="8">
        <v>15000</v>
      </c>
      <c r="N5" s="8">
        <v>25000</v>
      </c>
      <c r="O5" s="8">
        <v>20000</v>
      </c>
      <c r="P5" s="8">
        <v>15000</v>
      </c>
      <c r="Q5" s="8">
        <f t="shared" si="1"/>
        <v>11101.751620438425</v>
      </c>
      <c r="R5" s="8">
        <f t="shared" si="2"/>
        <v>11101.751620438425</v>
      </c>
      <c r="S5" s="8">
        <f t="shared" si="7"/>
        <v>29411.764705882353</v>
      </c>
      <c r="T5" s="8">
        <f t="shared" si="8"/>
        <v>126615.26794675921</v>
      </c>
    </row>
    <row r="6" spans="1:21" x14ac:dyDescent="0.3">
      <c r="A6" s="53" t="s">
        <v>19</v>
      </c>
      <c r="B6" s="5">
        <v>24.500702030598902</v>
      </c>
      <c r="C6" s="6">
        <v>28.16</v>
      </c>
      <c r="D6" s="7">
        <f t="shared" si="3"/>
        <v>971.53976918166506</v>
      </c>
      <c r="E6" s="8">
        <f t="shared" si="4"/>
        <v>145730.96537724975</v>
      </c>
      <c r="F6" s="8">
        <v>6000</v>
      </c>
      <c r="G6" s="8">
        <v>6000</v>
      </c>
      <c r="H6" s="8">
        <v>1000</v>
      </c>
      <c r="I6" s="8">
        <v>3000</v>
      </c>
      <c r="J6" s="9">
        <f t="shared" si="0"/>
        <v>16173.096537724976</v>
      </c>
      <c r="K6" s="8">
        <f t="shared" si="5"/>
        <v>177904.06191497474</v>
      </c>
      <c r="L6" s="10">
        <f t="shared" si="6"/>
        <v>21348.487429796969</v>
      </c>
      <c r="M6" s="8">
        <v>15000</v>
      </c>
      <c r="N6" s="8">
        <v>25000</v>
      </c>
      <c r="O6" s="8">
        <v>20000</v>
      </c>
      <c r="P6" s="8">
        <v>15000</v>
      </c>
      <c r="Q6" s="8">
        <f t="shared" si="1"/>
        <v>8895.2030957487368</v>
      </c>
      <c r="R6" s="8">
        <f t="shared" si="2"/>
        <v>8895.2030957487368</v>
      </c>
      <c r="S6" s="8">
        <f t="shared" si="7"/>
        <v>29411.764705882353</v>
      </c>
      <c r="T6" s="8">
        <f t="shared" si="8"/>
        <v>122202.17089737981</v>
      </c>
    </row>
    <row r="7" spans="1:21" x14ac:dyDescent="0.3">
      <c r="A7" s="53" t="s">
        <v>20</v>
      </c>
      <c r="B7" s="5">
        <v>24.999695962000501</v>
      </c>
      <c r="C7" s="6">
        <v>28.16</v>
      </c>
      <c r="D7" s="7">
        <f t="shared" si="3"/>
        <v>985.5914382899341</v>
      </c>
      <c r="E7" s="8">
        <f t="shared" si="4"/>
        <v>147838.71574349012</v>
      </c>
      <c r="F7" s="8">
        <v>6000</v>
      </c>
      <c r="G7" s="8">
        <v>6000</v>
      </c>
      <c r="H7" s="8">
        <v>1000</v>
      </c>
      <c r="I7" s="8">
        <v>3000</v>
      </c>
      <c r="J7" s="9">
        <f t="shared" si="0"/>
        <v>16383.871574349012</v>
      </c>
      <c r="K7" s="8">
        <f t="shared" si="5"/>
        <v>180222.58731783912</v>
      </c>
      <c r="L7" s="10">
        <f t="shared" si="6"/>
        <v>21626.710478140692</v>
      </c>
      <c r="M7" s="8">
        <v>15000</v>
      </c>
      <c r="N7" s="8">
        <v>25000</v>
      </c>
      <c r="O7" s="8">
        <v>20000</v>
      </c>
      <c r="P7" s="8">
        <v>15000</v>
      </c>
      <c r="Q7" s="8">
        <f t="shared" si="1"/>
        <v>9011.1293658919567</v>
      </c>
      <c r="R7" s="8">
        <f t="shared" si="2"/>
        <v>9011.1293658919567</v>
      </c>
      <c r="S7" s="8">
        <f t="shared" si="7"/>
        <v>29411.764705882353</v>
      </c>
      <c r="T7" s="8">
        <f t="shared" si="8"/>
        <v>122434.02343766627</v>
      </c>
    </row>
    <row r="8" spans="1:21" x14ac:dyDescent="0.3">
      <c r="A8" s="53" t="s">
        <v>21</v>
      </c>
      <c r="B8" s="5">
        <v>27.998659489602002</v>
      </c>
      <c r="C8" s="6">
        <v>28.16</v>
      </c>
      <c r="D8" s="7">
        <f t="shared" si="3"/>
        <v>1070.0422512271925</v>
      </c>
      <c r="E8" s="8">
        <f t="shared" si="4"/>
        <v>160506.33768407887</v>
      </c>
      <c r="F8" s="8">
        <v>6000</v>
      </c>
      <c r="G8" s="8">
        <v>6000</v>
      </c>
      <c r="H8" s="8">
        <v>1000</v>
      </c>
      <c r="I8" s="8">
        <v>3000</v>
      </c>
      <c r="J8" s="9">
        <f t="shared" si="0"/>
        <v>17650.633768407886</v>
      </c>
      <c r="K8" s="8">
        <f t="shared" si="5"/>
        <v>194156.97145248676</v>
      </c>
      <c r="L8" s="10">
        <f t="shared" si="6"/>
        <v>23298.83657429841</v>
      </c>
      <c r="M8" s="8">
        <v>15000</v>
      </c>
      <c r="N8" s="8">
        <v>25000</v>
      </c>
      <c r="O8" s="8">
        <v>20000</v>
      </c>
      <c r="P8" s="8">
        <v>15000</v>
      </c>
      <c r="Q8" s="8">
        <f t="shared" si="1"/>
        <v>9707.848572624338</v>
      </c>
      <c r="R8" s="8">
        <f t="shared" si="2"/>
        <v>9707.848572624338</v>
      </c>
      <c r="S8" s="8">
        <f t="shared" si="7"/>
        <v>29411.764705882353</v>
      </c>
      <c r="T8" s="8">
        <f t="shared" si="8"/>
        <v>123827.46185113103</v>
      </c>
    </row>
    <row r="9" spans="1:21" x14ac:dyDescent="0.3">
      <c r="A9" s="53" t="s">
        <v>22</v>
      </c>
      <c r="B9" s="5">
        <v>26.400678923710998</v>
      </c>
      <c r="C9" s="6">
        <v>28.16</v>
      </c>
      <c r="D9" s="7">
        <f t="shared" si="3"/>
        <v>1025.0431184917018</v>
      </c>
      <c r="E9" s="8">
        <f t="shared" si="4"/>
        <v>153756.46777375526</v>
      </c>
      <c r="F9" s="8">
        <v>6000</v>
      </c>
      <c r="G9" s="8">
        <v>6000</v>
      </c>
      <c r="H9" s="8">
        <v>1000</v>
      </c>
      <c r="I9" s="8">
        <v>3000</v>
      </c>
      <c r="J9" s="9">
        <f t="shared" si="0"/>
        <v>16975.646777375525</v>
      </c>
      <c r="K9" s="8">
        <f t="shared" si="5"/>
        <v>186732.11455113077</v>
      </c>
      <c r="L9" s="10">
        <f t="shared" si="6"/>
        <v>22407.85374613569</v>
      </c>
      <c r="M9" s="8">
        <v>15000</v>
      </c>
      <c r="N9" s="8">
        <v>25000</v>
      </c>
      <c r="O9" s="8">
        <v>20000</v>
      </c>
      <c r="P9" s="8">
        <v>15000</v>
      </c>
      <c r="Q9" s="8">
        <f t="shared" si="1"/>
        <v>9336.6057275565381</v>
      </c>
      <c r="R9" s="8">
        <f t="shared" si="2"/>
        <v>9336.6057275565381</v>
      </c>
      <c r="S9" s="8">
        <f t="shared" si="7"/>
        <v>29411.764705882353</v>
      </c>
      <c r="T9" s="8">
        <f t="shared" si="8"/>
        <v>123084.97616099543</v>
      </c>
    </row>
    <row r="10" spans="1:21" x14ac:dyDescent="0.3">
      <c r="A10" s="53" t="s">
        <v>23</v>
      </c>
      <c r="B10" s="5">
        <v>24.7006995982949</v>
      </c>
      <c r="C10" s="6">
        <v>28.16</v>
      </c>
      <c r="D10" s="7">
        <f t="shared" si="3"/>
        <v>977.17170068798453</v>
      </c>
      <c r="E10" s="8">
        <f t="shared" si="4"/>
        <v>146575.75510319768</v>
      </c>
      <c r="F10" s="8">
        <v>6000</v>
      </c>
      <c r="G10" s="8">
        <v>6000</v>
      </c>
      <c r="H10" s="8">
        <v>1000</v>
      </c>
      <c r="I10" s="8">
        <v>3000</v>
      </c>
      <c r="J10" s="9">
        <f t="shared" si="0"/>
        <v>16257.575510319768</v>
      </c>
      <c r="K10" s="8">
        <f t="shared" si="5"/>
        <v>178833.33061351744</v>
      </c>
      <c r="L10" s="10">
        <f t="shared" si="6"/>
        <v>21459.999673622093</v>
      </c>
      <c r="M10" s="8">
        <v>15000</v>
      </c>
      <c r="N10" s="8">
        <v>25000</v>
      </c>
      <c r="O10" s="8">
        <v>20000</v>
      </c>
      <c r="P10" s="8">
        <v>15000</v>
      </c>
      <c r="Q10" s="8">
        <f t="shared" si="1"/>
        <v>8941.6665306758714</v>
      </c>
      <c r="R10" s="8">
        <f t="shared" si="2"/>
        <v>8941.6665306758714</v>
      </c>
      <c r="S10" s="8">
        <f t="shared" si="7"/>
        <v>29411.764705882353</v>
      </c>
      <c r="T10" s="8">
        <f t="shared" si="8"/>
        <v>122295.09776723408</v>
      </c>
    </row>
    <row r="11" spans="1:21" x14ac:dyDescent="0.3">
      <c r="A11" s="53" t="s">
        <v>24</v>
      </c>
      <c r="B11" s="5">
        <v>25.898685028793999</v>
      </c>
      <c r="C11" s="6">
        <v>28.16</v>
      </c>
      <c r="D11" s="7">
        <f t="shared" si="3"/>
        <v>1010.906970410839</v>
      </c>
      <c r="E11" s="8">
        <f t="shared" si="4"/>
        <v>151636.04556162586</v>
      </c>
      <c r="F11" s="8">
        <v>6000</v>
      </c>
      <c r="G11" s="8">
        <v>6000</v>
      </c>
      <c r="H11" s="8">
        <v>1000</v>
      </c>
      <c r="I11" s="8">
        <v>3000</v>
      </c>
      <c r="J11" s="9">
        <f t="shared" si="0"/>
        <v>16763.604556162587</v>
      </c>
      <c r="K11" s="8">
        <f t="shared" si="5"/>
        <v>184399.65011778843</v>
      </c>
      <c r="L11" s="10">
        <f t="shared" si="6"/>
        <v>22127.958014134612</v>
      </c>
      <c r="M11" s="8">
        <v>15000</v>
      </c>
      <c r="N11" s="8">
        <v>25000</v>
      </c>
      <c r="O11" s="8">
        <v>20000</v>
      </c>
      <c r="P11" s="8">
        <v>15000</v>
      </c>
      <c r="Q11" s="8">
        <f t="shared" si="1"/>
        <v>9219.9825058894221</v>
      </c>
      <c r="R11" s="8">
        <f t="shared" si="2"/>
        <v>9219.9825058894221</v>
      </c>
      <c r="S11" s="8">
        <f t="shared" si="7"/>
        <v>29411.764705882353</v>
      </c>
      <c r="T11" s="8">
        <f t="shared" si="8"/>
        <v>122851.72971766119</v>
      </c>
    </row>
    <row r="12" spans="1:21" x14ac:dyDescent="0.3">
      <c r="A12" s="53" t="s">
        <v>25</v>
      </c>
      <c r="B12" s="5">
        <v>24.933696764660802</v>
      </c>
      <c r="C12" s="6">
        <v>28.16</v>
      </c>
      <c r="D12" s="7">
        <f t="shared" si="3"/>
        <v>983.73290089284819</v>
      </c>
      <c r="E12" s="8">
        <f t="shared" si="4"/>
        <v>147559.93513392724</v>
      </c>
      <c r="F12" s="8">
        <v>6000</v>
      </c>
      <c r="G12" s="8">
        <v>6000</v>
      </c>
      <c r="H12" s="8">
        <v>1000</v>
      </c>
      <c r="I12" s="8">
        <v>3000</v>
      </c>
      <c r="J12" s="9">
        <f t="shared" si="0"/>
        <v>16355.993513392725</v>
      </c>
      <c r="K12" s="8">
        <f t="shared" si="5"/>
        <v>179915.92864731996</v>
      </c>
      <c r="L12" s="10">
        <f t="shared" si="6"/>
        <v>21589.911437678395</v>
      </c>
      <c r="M12" s="8">
        <v>15000</v>
      </c>
      <c r="N12" s="8">
        <v>25000</v>
      </c>
      <c r="O12" s="8">
        <v>20000</v>
      </c>
      <c r="P12" s="8">
        <v>15000</v>
      </c>
      <c r="Q12" s="8">
        <f t="shared" si="1"/>
        <v>8995.796432365998</v>
      </c>
      <c r="R12" s="8">
        <f t="shared" si="2"/>
        <v>8995.796432365998</v>
      </c>
      <c r="S12" s="8">
        <f t="shared" si="7"/>
        <v>29411.764705882353</v>
      </c>
      <c r="T12" s="8">
        <f t="shared" si="8"/>
        <v>122403.35757061435</v>
      </c>
    </row>
    <row r="13" spans="1:21" x14ac:dyDescent="0.3">
      <c r="A13" s="53" t="s">
        <v>26</v>
      </c>
      <c r="B13" s="5">
        <v>26.600676491407</v>
      </c>
      <c r="C13" s="6">
        <v>28.16</v>
      </c>
      <c r="D13" s="7">
        <f t="shared" si="3"/>
        <v>1030.6750499980212</v>
      </c>
      <c r="E13" s="8">
        <f t="shared" si="4"/>
        <v>154601.25749970318</v>
      </c>
      <c r="F13" s="8">
        <v>6000</v>
      </c>
      <c r="G13" s="8">
        <v>6000</v>
      </c>
      <c r="H13" s="8">
        <v>1000</v>
      </c>
      <c r="I13" s="8">
        <v>3000</v>
      </c>
      <c r="J13" s="9">
        <f t="shared" si="0"/>
        <v>17060.125749970317</v>
      </c>
      <c r="K13" s="8">
        <f t="shared" si="5"/>
        <v>187661.3832496735</v>
      </c>
      <c r="L13" s="10">
        <f t="shared" si="6"/>
        <v>22519.365989960817</v>
      </c>
      <c r="M13" s="8">
        <v>15000</v>
      </c>
      <c r="N13" s="8">
        <v>25000</v>
      </c>
      <c r="O13" s="8">
        <v>20000</v>
      </c>
      <c r="P13" s="8">
        <v>15000</v>
      </c>
      <c r="Q13" s="8">
        <f t="shared" si="1"/>
        <v>9383.0691624836745</v>
      </c>
      <c r="R13" s="8">
        <f t="shared" si="2"/>
        <v>9383.0691624836745</v>
      </c>
      <c r="S13" s="8">
        <f t="shared" si="7"/>
        <v>29411.764705882353</v>
      </c>
      <c r="T13" s="8">
        <f t="shared" si="8"/>
        <v>123177.9030308497</v>
      </c>
    </row>
    <row r="14" spans="1:21" x14ac:dyDescent="0.3">
      <c r="A14" s="53" t="s">
        <v>27</v>
      </c>
      <c r="B14" s="5">
        <v>23.949708768000001</v>
      </c>
      <c r="C14" s="6">
        <v>28.16</v>
      </c>
      <c r="D14" s="7">
        <f t="shared" si="3"/>
        <v>956.02379890688007</v>
      </c>
      <c r="E14" s="8">
        <f t="shared" si="4"/>
        <v>143403.56983603202</v>
      </c>
      <c r="F14" s="8">
        <v>6000</v>
      </c>
      <c r="G14" s="8">
        <v>6000</v>
      </c>
      <c r="H14" s="8">
        <v>1000</v>
      </c>
      <c r="I14" s="8">
        <v>3000</v>
      </c>
      <c r="J14" s="9">
        <f t="shared" si="0"/>
        <v>15940.356983603204</v>
      </c>
      <c r="K14" s="8">
        <f t="shared" si="5"/>
        <v>175343.92681963524</v>
      </c>
      <c r="L14" s="10">
        <f t="shared" si="6"/>
        <v>21041.271218356229</v>
      </c>
      <c r="M14" s="8">
        <v>15000</v>
      </c>
      <c r="N14" s="8">
        <v>25000</v>
      </c>
      <c r="O14" s="8">
        <v>20000</v>
      </c>
      <c r="P14" s="8">
        <v>15000</v>
      </c>
      <c r="Q14" s="8">
        <f t="shared" si="1"/>
        <v>8767.1963409817618</v>
      </c>
      <c r="R14" s="8">
        <f t="shared" si="2"/>
        <v>8767.1963409817618</v>
      </c>
      <c r="S14" s="8">
        <f t="shared" si="7"/>
        <v>29411.764705882353</v>
      </c>
      <c r="T14" s="8">
        <f t="shared" si="8"/>
        <v>121946.15738784586</v>
      </c>
    </row>
    <row r="15" spans="1:21" x14ac:dyDescent="0.3">
      <c r="A15" s="53" t="s">
        <v>28</v>
      </c>
      <c r="B15" s="5">
        <v>24.7006995982949</v>
      </c>
      <c r="C15" s="6">
        <v>28.16</v>
      </c>
      <c r="D15" s="7">
        <f t="shared" si="3"/>
        <v>977.17170068798453</v>
      </c>
      <c r="E15" s="8">
        <f t="shared" si="4"/>
        <v>146575.75510319768</v>
      </c>
      <c r="F15" s="8">
        <v>6000</v>
      </c>
      <c r="G15" s="8">
        <v>6000</v>
      </c>
      <c r="H15" s="8">
        <v>1000</v>
      </c>
      <c r="I15" s="8">
        <v>3000</v>
      </c>
      <c r="J15" s="9">
        <f t="shared" si="0"/>
        <v>16257.575510319768</v>
      </c>
      <c r="K15" s="8">
        <f t="shared" si="5"/>
        <v>178833.33061351744</v>
      </c>
      <c r="L15" s="10">
        <f t="shared" si="6"/>
        <v>21459.999673622093</v>
      </c>
      <c r="M15" s="8">
        <v>15000</v>
      </c>
      <c r="N15" s="8">
        <v>25000</v>
      </c>
      <c r="O15" s="8">
        <v>20000</v>
      </c>
      <c r="P15" s="8">
        <v>15000</v>
      </c>
      <c r="Q15" s="8">
        <f t="shared" si="1"/>
        <v>8941.6665306758714</v>
      </c>
      <c r="R15" s="8">
        <f t="shared" si="2"/>
        <v>8941.6665306758714</v>
      </c>
      <c r="S15" s="8">
        <f t="shared" si="7"/>
        <v>29411.764705882353</v>
      </c>
      <c r="T15" s="8">
        <f t="shared" si="8"/>
        <v>122295.09776723408</v>
      </c>
    </row>
    <row r="16" spans="1:21" x14ac:dyDescent="0.3">
      <c r="A16" s="53" t="s">
        <v>29</v>
      </c>
      <c r="B16" s="5">
        <v>23.998708172160001</v>
      </c>
      <c r="C16" s="6">
        <v>28.16</v>
      </c>
      <c r="D16" s="7">
        <f t="shared" si="3"/>
        <v>957.40362212802563</v>
      </c>
      <c r="E16" s="8">
        <f t="shared" si="4"/>
        <v>143610.54331920383</v>
      </c>
      <c r="F16" s="8">
        <v>6000</v>
      </c>
      <c r="G16" s="8">
        <v>6000</v>
      </c>
      <c r="H16" s="8">
        <v>1000</v>
      </c>
      <c r="I16" s="8">
        <v>3000</v>
      </c>
      <c r="J16" s="9">
        <f t="shared" si="0"/>
        <v>15961.054331920384</v>
      </c>
      <c r="K16" s="8">
        <f t="shared" si="5"/>
        <v>175571.5976511242</v>
      </c>
      <c r="L16" s="10">
        <f t="shared" si="6"/>
        <v>21068.591718134903</v>
      </c>
      <c r="M16" s="8">
        <v>15000</v>
      </c>
      <c r="N16" s="8">
        <v>25000</v>
      </c>
      <c r="O16" s="8">
        <v>20000</v>
      </c>
      <c r="P16" s="8">
        <v>15000</v>
      </c>
      <c r="Q16" s="8">
        <f t="shared" si="1"/>
        <v>8778.5798825562106</v>
      </c>
      <c r="R16" s="8">
        <f t="shared" si="2"/>
        <v>8778.5798825562106</v>
      </c>
      <c r="S16" s="8">
        <f t="shared" si="7"/>
        <v>29411.764705882353</v>
      </c>
      <c r="T16" s="8">
        <f t="shared" si="8"/>
        <v>121968.92447099477</v>
      </c>
    </row>
    <row r="17" spans="1:20" x14ac:dyDescent="0.3">
      <c r="A17" s="53" t="s">
        <v>30</v>
      </c>
      <c r="B17" s="5">
        <v>34.100585280007103</v>
      </c>
      <c r="C17" s="6">
        <v>28.16</v>
      </c>
      <c r="D17" s="7">
        <f t="shared" si="3"/>
        <v>1241.872481485</v>
      </c>
      <c r="E17" s="8">
        <f t="shared" si="4"/>
        <v>186280.87222275001</v>
      </c>
      <c r="F17" s="8">
        <v>6000</v>
      </c>
      <c r="G17" s="8">
        <v>6000</v>
      </c>
      <c r="H17" s="8">
        <v>1000</v>
      </c>
      <c r="I17" s="8">
        <v>3000</v>
      </c>
      <c r="J17" s="9">
        <f t="shared" si="0"/>
        <v>20228.087222275004</v>
      </c>
      <c r="K17" s="8">
        <f t="shared" si="5"/>
        <v>222508.95944502502</v>
      </c>
      <c r="L17" s="10">
        <f t="shared" si="6"/>
        <v>26701.075133402999</v>
      </c>
      <c r="M17" s="8">
        <v>15000</v>
      </c>
      <c r="N17" s="8">
        <v>25000</v>
      </c>
      <c r="O17" s="8">
        <v>20000</v>
      </c>
      <c r="P17" s="8">
        <v>15000</v>
      </c>
      <c r="Q17" s="8">
        <f t="shared" si="1"/>
        <v>11125.447972251251</v>
      </c>
      <c r="R17" s="8">
        <f t="shared" si="2"/>
        <v>11125.447972251251</v>
      </c>
      <c r="S17" s="8">
        <f t="shared" si="7"/>
        <v>29411.764705882353</v>
      </c>
      <c r="T17" s="8">
        <f t="shared" si="8"/>
        <v>126662.66065038485</v>
      </c>
    </row>
    <row r="18" spans="1:20" x14ac:dyDescent="0.3">
      <c r="A18" s="53" t="s">
        <v>31</v>
      </c>
      <c r="B18" s="5">
        <v>32.998598682002097</v>
      </c>
      <c r="C18" s="6">
        <v>28.16</v>
      </c>
      <c r="D18" s="7">
        <f t="shared" si="3"/>
        <v>1210.8405388851791</v>
      </c>
      <c r="E18" s="8">
        <f t="shared" si="4"/>
        <v>181626.08083277685</v>
      </c>
      <c r="F18" s="8">
        <v>6000</v>
      </c>
      <c r="G18" s="8">
        <v>6000</v>
      </c>
      <c r="H18" s="8">
        <v>1000</v>
      </c>
      <c r="I18" s="8">
        <v>3000</v>
      </c>
      <c r="J18" s="9">
        <f t="shared" si="0"/>
        <v>19762.608083277686</v>
      </c>
      <c r="K18" s="8">
        <f t="shared" si="5"/>
        <v>217388.68891605453</v>
      </c>
      <c r="L18" s="10">
        <f t="shared" si="6"/>
        <v>26086.642669926543</v>
      </c>
      <c r="M18" s="8">
        <v>15000</v>
      </c>
      <c r="N18" s="8">
        <v>25000</v>
      </c>
      <c r="O18" s="8">
        <v>20000</v>
      </c>
      <c r="P18" s="8">
        <v>15000</v>
      </c>
      <c r="Q18" s="8">
        <f t="shared" si="1"/>
        <v>10869.434445802726</v>
      </c>
      <c r="R18" s="8">
        <f t="shared" si="2"/>
        <v>10869.434445802726</v>
      </c>
      <c r="S18" s="8">
        <f t="shared" si="7"/>
        <v>29411.764705882353</v>
      </c>
      <c r="T18" s="8">
        <f t="shared" si="8"/>
        <v>126150.63359748782</v>
      </c>
    </row>
    <row r="19" spans="1:20" x14ac:dyDescent="0.3">
      <c r="A19" s="53" t="s">
        <v>32</v>
      </c>
      <c r="B19" s="5">
        <v>34.999574346800699</v>
      </c>
      <c r="C19" s="6">
        <v>28.16</v>
      </c>
      <c r="D19" s="7">
        <f t="shared" si="3"/>
        <v>1267.1880136059076</v>
      </c>
      <c r="E19" s="8">
        <f t="shared" si="4"/>
        <v>190078.20204088613</v>
      </c>
      <c r="F19" s="8">
        <v>6000</v>
      </c>
      <c r="G19" s="8">
        <v>6000</v>
      </c>
      <c r="H19" s="8">
        <v>1000</v>
      </c>
      <c r="I19" s="8">
        <v>3000</v>
      </c>
      <c r="J19" s="9">
        <f t="shared" si="0"/>
        <v>20607.820204088614</v>
      </c>
      <c r="K19" s="8">
        <f t="shared" si="5"/>
        <v>226686.02224497474</v>
      </c>
      <c r="L19" s="10">
        <f t="shared" si="6"/>
        <v>27202.322669396966</v>
      </c>
      <c r="M19" s="8">
        <v>15000</v>
      </c>
      <c r="N19" s="8">
        <v>25000</v>
      </c>
      <c r="O19" s="8">
        <v>20000</v>
      </c>
      <c r="P19" s="8">
        <v>15000</v>
      </c>
      <c r="Q19" s="8">
        <f t="shared" si="1"/>
        <v>11334.301112248737</v>
      </c>
      <c r="R19" s="8">
        <f t="shared" si="2"/>
        <v>11334.301112248737</v>
      </c>
      <c r="S19" s="8">
        <f t="shared" si="7"/>
        <v>29411.764705882353</v>
      </c>
      <c r="T19" s="8">
        <f t="shared" si="8"/>
        <v>127080.36693037982</v>
      </c>
    </row>
    <row r="20" spans="1:20" x14ac:dyDescent="0.3">
      <c r="A20" s="53" t="s">
        <v>33</v>
      </c>
      <c r="B20" s="5">
        <v>30.698626653498099</v>
      </c>
      <c r="C20" s="6">
        <v>28.16</v>
      </c>
      <c r="D20" s="7">
        <f t="shared" si="3"/>
        <v>1146.0733265625063</v>
      </c>
      <c r="E20" s="8">
        <f t="shared" si="4"/>
        <v>171910.99898437594</v>
      </c>
      <c r="F20" s="8">
        <v>6000</v>
      </c>
      <c r="G20" s="8">
        <v>6000</v>
      </c>
      <c r="H20" s="8">
        <v>1000</v>
      </c>
      <c r="I20" s="8">
        <v>3000</v>
      </c>
      <c r="J20" s="9">
        <f t="shared" si="0"/>
        <v>18791.099898437595</v>
      </c>
      <c r="K20" s="8">
        <f t="shared" si="5"/>
        <v>206702.09888281353</v>
      </c>
      <c r="L20" s="10">
        <f t="shared" si="6"/>
        <v>24804.251865937622</v>
      </c>
      <c r="M20" s="8">
        <v>15000</v>
      </c>
      <c r="N20" s="8">
        <v>25000</v>
      </c>
      <c r="O20" s="8">
        <v>20000</v>
      </c>
      <c r="P20" s="8">
        <v>15000</v>
      </c>
      <c r="Q20" s="8">
        <f t="shared" si="1"/>
        <v>10335.104944140678</v>
      </c>
      <c r="R20" s="8">
        <f t="shared" si="2"/>
        <v>10335.104944140678</v>
      </c>
      <c r="S20" s="8">
        <f t="shared" si="7"/>
        <v>29411.764705882353</v>
      </c>
      <c r="T20" s="8">
        <f t="shared" si="8"/>
        <v>125081.97459416371</v>
      </c>
    </row>
    <row r="21" spans="1:20" x14ac:dyDescent="0.3">
      <c r="A21" s="53" t="s">
        <v>34</v>
      </c>
      <c r="B21" s="5">
        <v>31.0006229807191</v>
      </c>
      <c r="C21" s="6">
        <v>28.16</v>
      </c>
      <c r="D21" s="7">
        <f t="shared" si="3"/>
        <v>1154.5775431370498</v>
      </c>
      <c r="E21" s="8">
        <f t="shared" si="4"/>
        <v>173186.63147055748</v>
      </c>
      <c r="F21" s="8">
        <v>6000</v>
      </c>
      <c r="G21" s="8">
        <v>6000</v>
      </c>
      <c r="H21" s="8">
        <v>1000</v>
      </c>
      <c r="I21" s="8">
        <v>3000</v>
      </c>
      <c r="J21" s="9">
        <f t="shared" si="0"/>
        <v>18918.663147055748</v>
      </c>
      <c r="K21" s="8">
        <f t="shared" si="5"/>
        <v>208105.29461761322</v>
      </c>
      <c r="L21" s="10">
        <f t="shared" si="6"/>
        <v>24972.635354113587</v>
      </c>
      <c r="M21" s="8">
        <v>15000</v>
      </c>
      <c r="N21" s="8">
        <v>25000</v>
      </c>
      <c r="O21" s="8">
        <v>20000</v>
      </c>
      <c r="P21" s="8">
        <v>15000</v>
      </c>
      <c r="Q21" s="8">
        <f t="shared" si="1"/>
        <v>10405.264730880663</v>
      </c>
      <c r="R21" s="8">
        <f t="shared" si="2"/>
        <v>10405.264730880663</v>
      </c>
      <c r="S21" s="8">
        <f t="shared" si="7"/>
        <v>29411.764705882353</v>
      </c>
      <c r="T21" s="8">
        <f t="shared" si="8"/>
        <v>125222.29416764367</v>
      </c>
    </row>
    <row r="22" spans="1:20" x14ac:dyDescent="0.3">
      <c r="A22" s="53" t="s">
        <v>35</v>
      </c>
      <c r="B22" s="5">
        <v>26.400678923710998</v>
      </c>
      <c r="C22" s="6">
        <v>28.16</v>
      </c>
      <c r="D22" s="7">
        <f t="shared" si="3"/>
        <v>1025.0431184917018</v>
      </c>
      <c r="E22" s="8">
        <f t="shared" si="4"/>
        <v>153756.46777375526</v>
      </c>
      <c r="F22" s="8">
        <v>6000</v>
      </c>
      <c r="G22" s="8">
        <v>6000</v>
      </c>
      <c r="H22" s="8">
        <v>1000</v>
      </c>
      <c r="I22" s="8">
        <v>3000</v>
      </c>
      <c r="J22" s="9">
        <f t="shared" si="0"/>
        <v>16975.646777375525</v>
      </c>
      <c r="K22" s="8">
        <f t="shared" si="5"/>
        <v>186732.11455113077</v>
      </c>
      <c r="L22" s="10">
        <f t="shared" si="6"/>
        <v>22407.85374613569</v>
      </c>
      <c r="M22" s="8">
        <v>15000</v>
      </c>
      <c r="N22" s="8">
        <v>25000</v>
      </c>
      <c r="O22" s="8">
        <v>20000</v>
      </c>
      <c r="P22" s="8">
        <v>15000</v>
      </c>
      <c r="Q22" s="8">
        <f t="shared" si="1"/>
        <v>9336.6057275565381</v>
      </c>
      <c r="R22" s="8">
        <f t="shared" si="2"/>
        <v>9336.6057275565381</v>
      </c>
      <c r="S22" s="8">
        <f t="shared" si="7"/>
        <v>29411.764705882353</v>
      </c>
      <c r="T22" s="8">
        <f t="shared" si="8"/>
        <v>123084.97616099543</v>
      </c>
    </row>
    <row r="23" spans="1:20" x14ac:dyDescent="0.3">
      <c r="A23" s="53" t="s">
        <v>36</v>
      </c>
      <c r="B23" s="5">
        <v>31.698614491978098</v>
      </c>
      <c r="C23" s="6">
        <v>28.16</v>
      </c>
      <c r="D23" s="7">
        <f t="shared" si="3"/>
        <v>1174.2329840941034</v>
      </c>
      <c r="E23" s="8">
        <f t="shared" si="4"/>
        <v>176134.94761411552</v>
      </c>
      <c r="F23" s="8">
        <v>6000</v>
      </c>
      <c r="G23" s="8">
        <v>6000</v>
      </c>
      <c r="H23" s="8">
        <v>1000</v>
      </c>
      <c r="I23" s="8">
        <v>3000</v>
      </c>
      <c r="J23" s="9">
        <f t="shared" si="0"/>
        <v>19213.494761411552</v>
      </c>
      <c r="K23" s="8">
        <f t="shared" si="5"/>
        <v>211348.44237552705</v>
      </c>
      <c r="L23" s="10">
        <f t="shared" si="6"/>
        <v>25361.813085063244</v>
      </c>
      <c r="M23" s="8">
        <v>15000</v>
      </c>
      <c r="N23" s="8">
        <v>25000</v>
      </c>
      <c r="O23" s="8">
        <v>20000</v>
      </c>
      <c r="P23" s="8">
        <v>15000</v>
      </c>
      <c r="Q23" s="8">
        <f t="shared" si="1"/>
        <v>10567.422118776354</v>
      </c>
      <c r="R23" s="8">
        <f t="shared" si="2"/>
        <v>10567.422118776354</v>
      </c>
      <c r="S23" s="8">
        <f t="shared" si="7"/>
        <v>29411.764705882353</v>
      </c>
      <c r="T23" s="8">
        <f t="shared" si="8"/>
        <v>125546.60894343507</v>
      </c>
    </row>
    <row r="24" spans="1:20" x14ac:dyDescent="0.3">
      <c r="A24" s="53" t="s">
        <v>37</v>
      </c>
      <c r="B24" s="5">
        <v>29.9996351544006</v>
      </c>
      <c r="C24" s="6">
        <v>28.16</v>
      </c>
      <c r="D24" s="7">
        <f t="shared" si="3"/>
        <v>1126.3897259479209</v>
      </c>
      <c r="E24" s="8">
        <f t="shared" si="4"/>
        <v>168958.45889218812</v>
      </c>
      <c r="F24" s="8">
        <v>6000</v>
      </c>
      <c r="G24" s="8">
        <v>6000</v>
      </c>
      <c r="H24" s="8">
        <v>1000</v>
      </c>
      <c r="I24" s="8">
        <v>3000</v>
      </c>
      <c r="J24" s="9">
        <f t="shared" si="0"/>
        <v>18495.845889218814</v>
      </c>
      <c r="K24" s="8">
        <f t="shared" si="5"/>
        <v>203454.30478140694</v>
      </c>
      <c r="L24" s="10">
        <f t="shared" si="6"/>
        <v>24414.516573768833</v>
      </c>
      <c r="M24" s="8">
        <v>15000</v>
      </c>
      <c r="N24" s="8">
        <v>25000</v>
      </c>
      <c r="O24" s="8">
        <v>20000</v>
      </c>
      <c r="P24" s="8">
        <v>15000</v>
      </c>
      <c r="Q24" s="8">
        <f t="shared" si="1"/>
        <v>10172.715239070349</v>
      </c>
      <c r="R24" s="8">
        <f t="shared" si="2"/>
        <v>10172.715239070349</v>
      </c>
      <c r="S24" s="8">
        <f t="shared" si="7"/>
        <v>29411.764705882353</v>
      </c>
      <c r="T24" s="8">
        <f t="shared" si="8"/>
        <v>124757.19518402306</v>
      </c>
    </row>
    <row r="25" spans="1:20" x14ac:dyDescent="0.3">
      <c r="A25" s="53" t="s">
        <v>38</v>
      </c>
      <c r="B25" s="5">
        <v>28.900648519911002</v>
      </c>
      <c r="C25" s="6">
        <v>28.16</v>
      </c>
      <c r="D25" s="7">
        <f t="shared" si="3"/>
        <v>1095.4422623206938</v>
      </c>
      <c r="E25" s="8">
        <f t="shared" si="4"/>
        <v>164316.33934810405</v>
      </c>
      <c r="F25" s="8">
        <v>6000</v>
      </c>
      <c r="G25" s="8">
        <v>6000</v>
      </c>
      <c r="H25" s="8">
        <v>1000</v>
      </c>
      <c r="I25" s="8">
        <v>3000</v>
      </c>
      <c r="J25" s="9">
        <f t="shared" si="0"/>
        <v>18031.633934810405</v>
      </c>
      <c r="K25" s="8">
        <f t="shared" si="5"/>
        <v>198347.97328291446</v>
      </c>
      <c r="L25" s="10">
        <f t="shared" si="6"/>
        <v>23801.756793949735</v>
      </c>
      <c r="M25" s="8">
        <v>15000</v>
      </c>
      <c r="N25" s="8">
        <v>25000</v>
      </c>
      <c r="O25" s="8">
        <v>20000</v>
      </c>
      <c r="P25" s="8">
        <v>15000</v>
      </c>
      <c r="Q25" s="8">
        <f t="shared" si="1"/>
        <v>9917.3986641457232</v>
      </c>
      <c r="R25" s="8">
        <f t="shared" si="2"/>
        <v>9917.3986641457232</v>
      </c>
      <c r="S25" s="8">
        <f t="shared" si="7"/>
        <v>29411.764705882353</v>
      </c>
      <c r="T25" s="8">
        <f t="shared" si="8"/>
        <v>124246.56203417381</v>
      </c>
    </row>
    <row r="26" spans="1:20" x14ac:dyDescent="0.3">
      <c r="A26" s="53" t="s">
        <v>39</v>
      </c>
      <c r="B26" s="5">
        <v>30.498629085802101</v>
      </c>
      <c r="C26" s="6">
        <v>28.16</v>
      </c>
      <c r="D26" s="7">
        <f t="shared" si="3"/>
        <v>1140.4413950561873</v>
      </c>
      <c r="E26" s="8">
        <f t="shared" si="4"/>
        <v>171066.20925842811</v>
      </c>
      <c r="F26" s="8">
        <v>6000</v>
      </c>
      <c r="G26" s="8">
        <v>6000</v>
      </c>
      <c r="H26" s="8">
        <v>1000</v>
      </c>
      <c r="I26" s="8">
        <v>3000</v>
      </c>
      <c r="J26" s="9">
        <f t="shared" si="0"/>
        <v>18706.62092584281</v>
      </c>
      <c r="K26" s="8">
        <f t="shared" si="5"/>
        <v>205772.83018427092</v>
      </c>
      <c r="L26" s="10">
        <f t="shared" si="6"/>
        <v>24692.739622112509</v>
      </c>
      <c r="M26" s="8">
        <v>15000</v>
      </c>
      <c r="N26" s="8">
        <v>25000</v>
      </c>
      <c r="O26" s="8">
        <v>20000</v>
      </c>
      <c r="P26" s="8">
        <v>15000</v>
      </c>
      <c r="Q26" s="8">
        <f t="shared" si="1"/>
        <v>10288.641509213547</v>
      </c>
      <c r="R26" s="8">
        <f t="shared" si="2"/>
        <v>10288.641509213547</v>
      </c>
      <c r="S26" s="8">
        <f t="shared" si="7"/>
        <v>29411.764705882353</v>
      </c>
      <c r="T26" s="8">
        <f t="shared" si="8"/>
        <v>124989.04772430944</v>
      </c>
    </row>
    <row r="27" spans="1:20" x14ac:dyDescent="0.3">
      <c r="A27" s="53" t="s">
        <v>40</v>
      </c>
      <c r="B27" s="5">
        <v>30.800625413023099</v>
      </c>
      <c r="C27" s="6">
        <v>28.16</v>
      </c>
      <c r="D27" s="7">
        <f t="shared" si="3"/>
        <v>1148.9456116307304</v>
      </c>
      <c r="E27" s="8">
        <f t="shared" si="4"/>
        <v>172341.84174460956</v>
      </c>
      <c r="F27" s="8">
        <v>6000</v>
      </c>
      <c r="G27" s="8">
        <v>6000</v>
      </c>
      <c r="H27" s="8">
        <v>1000</v>
      </c>
      <c r="I27" s="8">
        <v>3000</v>
      </c>
      <c r="J27" s="9">
        <f t="shared" si="0"/>
        <v>18834.184174460956</v>
      </c>
      <c r="K27" s="8">
        <f t="shared" si="5"/>
        <v>207176.02591907053</v>
      </c>
      <c r="L27" s="10">
        <f t="shared" si="6"/>
        <v>24861.123110288463</v>
      </c>
      <c r="M27" s="8">
        <v>15000</v>
      </c>
      <c r="N27" s="8">
        <v>25000</v>
      </c>
      <c r="O27" s="8">
        <v>20000</v>
      </c>
      <c r="P27" s="8">
        <v>15000</v>
      </c>
      <c r="Q27" s="8">
        <f t="shared" si="1"/>
        <v>10358.801295953526</v>
      </c>
      <c r="R27" s="8">
        <f t="shared" si="2"/>
        <v>10358.801295953526</v>
      </c>
      <c r="S27" s="8">
        <f t="shared" si="7"/>
        <v>29411.764705882353</v>
      </c>
      <c r="T27" s="8">
        <f t="shared" si="8"/>
        <v>125129.3672977894</v>
      </c>
    </row>
    <row r="28" spans="1:20" x14ac:dyDescent="0.3">
      <c r="A28" s="53" t="s">
        <v>41</v>
      </c>
      <c r="B28" s="5">
        <v>24.999695962000501</v>
      </c>
      <c r="C28" s="6">
        <v>28.16</v>
      </c>
      <c r="D28" s="7">
        <f t="shared" si="3"/>
        <v>985.5914382899341</v>
      </c>
      <c r="E28" s="8">
        <f t="shared" si="4"/>
        <v>147838.71574349012</v>
      </c>
      <c r="F28" s="8">
        <v>6000</v>
      </c>
      <c r="G28" s="8">
        <v>6000</v>
      </c>
      <c r="H28" s="8">
        <v>1000</v>
      </c>
      <c r="I28" s="8">
        <v>3000</v>
      </c>
      <c r="J28" s="9">
        <f t="shared" si="0"/>
        <v>16383.871574349012</v>
      </c>
      <c r="K28" s="8">
        <f t="shared" si="5"/>
        <v>180222.58731783912</v>
      </c>
      <c r="L28" s="10">
        <f t="shared" si="6"/>
        <v>21626.710478140692</v>
      </c>
      <c r="M28" s="8">
        <v>15000</v>
      </c>
      <c r="N28" s="8">
        <v>25000</v>
      </c>
      <c r="O28" s="8">
        <v>20000</v>
      </c>
      <c r="P28" s="8">
        <v>15000</v>
      </c>
      <c r="Q28" s="8">
        <f t="shared" si="1"/>
        <v>9011.1293658919567</v>
      </c>
      <c r="R28" s="8">
        <f t="shared" si="2"/>
        <v>9011.1293658919567</v>
      </c>
      <c r="S28" s="8">
        <f t="shared" si="7"/>
        <v>29411.764705882353</v>
      </c>
      <c r="T28" s="8">
        <f t="shared" si="8"/>
        <v>122434.02343766627</v>
      </c>
    </row>
    <row r="29" spans="1:20" x14ac:dyDescent="0.3">
      <c r="A29" s="53" t="s">
        <v>42</v>
      </c>
      <c r="B29" s="5">
        <v>30.599627857488599</v>
      </c>
      <c r="C29" s="6">
        <v>28.16</v>
      </c>
      <c r="D29" s="7">
        <f t="shared" si="3"/>
        <v>1143.285520466879</v>
      </c>
      <c r="E29" s="8">
        <f t="shared" si="4"/>
        <v>171492.82807003186</v>
      </c>
      <c r="F29" s="8">
        <v>6000</v>
      </c>
      <c r="G29" s="8">
        <v>6000</v>
      </c>
      <c r="H29" s="8">
        <v>1000</v>
      </c>
      <c r="I29" s="8">
        <v>3000</v>
      </c>
      <c r="J29" s="9">
        <f t="shared" si="0"/>
        <v>18749.282807003186</v>
      </c>
      <c r="K29" s="8">
        <f t="shared" si="5"/>
        <v>206242.11087703504</v>
      </c>
      <c r="L29" s="10">
        <f t="shared" si="6"/>
        <v>24749.053305244204</v>
      </c>
      <c r="M29" s="8">
        <v>15000</v>
      </c>
      <c r="N29" s="8">
        <v>25000</v>
      </c>
      <c r="O29" s="8">
        <v>20000</v>
      </c>
      <c r="P29" s="8">
        <v>15000</v>
      </c>
      <c r="Q29" s="8">
        <f t="shared" si="1"/>
        <v>10312.105543851752</v>
      </c>
      <c r="R29" s="8">
        <f t="shared" si="2"/>
        <v>10312.105543851752</v>
      </c>
      <c r="S29" s="8">
        <f t="shared" si="7"/>
        <v>29411.764705882353</v>
      </c>
      <c r="T29" s="8">
        <f t="shared" si="8"/>
        <v>125035.97579358585</v>
      </c>
    </row>
    <row r="30" spans="1:20" x14ac:dyDescent="0.3">
      <c r="A30" s="53" t="s">
        <v>43</v>
      </c>
      <c r="B30" s="5">
        <v>29.9996351544006</v>
      </c>
      <c r="C30" s="6">
        <v>28.16</v>
      </c>
      <c r="D30" s="7">
        <f t="shared" si="3"/>
        <v>1126.3897259479209</v>
      </c>
      <c r="E30" s="8">
        <f t="shared" si="4"/>
        <v>168958.45889218812</v>
      </c>
      <c r="F30" s="8">
        <v>6000</v>
      </c>
      <c r="G30" s="8">
        <v>6000</v>
      </c>
      <c r="H30" s="8">
        <v>1000</v>
      </c>
      <c r="I30" s="8">
        <v>3000</v>
      </c>
      <c r="J30" s="9">
        <f t="shared" si="0"/>
        <v>18495.845889218814</v>
      </c>
      <c r="K30" s="8">
        <f t="shared" si="5"/>
        <v>203454.30478140694</v>
      </c>
      <c r="L30" s="10">
        <f t="shared" si="6"/>
        <v>24414.516573768833</v>
      </c>
      <c r="M30" s="8">
        <v>15000</v>
      </c>
      <c r="N30" s="8">
        <v>25000</v>
      </c>
      <c r="O30" s="8">
        <v>20000</v>
      </c>
      <c r="P30" s="8">
        <v>15000</v>
      </c>
      <c r="Q30" s="8">
        <f t="shared" si="1"/>
        <v>10172.715239070349</v>
      </c>
      <c r="R30" s="8">
        <f t="shared" si="2"/>
        <v>10172.715239070349</v>
      </c>
      <c r="S30" s="8">
        <f t="shared" si="7"/>
        <v>29411.764705882353</v>
      </c>
      <c r="T30" s="8">
        <f t="shared" si="8"/>
        <v>124757.19518402306</v>
      </c>
    </row>
    <row r="31" spans="1:20" x14ac:dyDescent="0.3">
      <c r="A31" s="53" t="s">
        <v>44</v>
      </c>
      <c r="B31" s="5">
        <v>29.9996351544006</v>
      </c>
      <c r="C31" s="6">
        <v>28.16</v>
      </c>
      <c r="D31" s="7">
        <f t="shared" si="3"/>
        <v>1126.3897259479209</v>
      </c>
      <c r="E31" s="8">
        <f t="shared" si="4"/>
        <v>168958.45889218812</v>
      </c>
      <c r="F31" s="8">
        <v>6000</v>
      </c>
      <c r="G31" s="8">
        <v>6000</v>
      </c>
      <c r="H31" s="8">
        <v>1000</v>
      </c>
      <c r="I31" s="8">
        <v>3000</v>
      </c>
      <c r="J31" s="9">
        <f t="shared" si="0"/>
        <v>18495.845889218814</v>
      </c>
      <c r="K31" s="8">
        <f t="shared" si="5"/>
        <v>203454.30478140694</v>
      </c>
      <c r="L31" s="10">
        <f t="shared" si="6"/>
        <v>24414.516573768833</v>
      </c>
      <c r="M31" s="8">
        <v>15000</v>
      </c>
      <c r="N31" s="8">
        <v>25000</v>
      </c>
      <c r="O31" s="8">
        <v>20000</v>
      </c>
      <c r="P31" s="8">
        <v>15000</v>
      </c>
      <c r="Q31" s="8">
        <f t="shared" si="1"/>
        <v>10172.715239070349</v>
      </c>
      <c r="R31" s="8">
        <f t="shared" si="2"/>
        <v>10172.715239070349</v>
      </c>
      <c r="S31" s="8">
        <f t="shared" si="7"/>
        <v>29411.764705882353</v>
      </c>
      <c r="T31" s="8">
        <f t="shared" si="8"/>
        <v>124757.19518402306</v>
      </c>
    </row>
    <row r="32" spans="1:20" x14ac:dyDescent="0.3">
      <c r="A32" s="53" t="s">
        <v>45</v>
      </c>
      <c r="B32" s="5">
        <v>24.999695962000501</v>
      </c>
      <c r="C32" s="6">
        <v>28.16</v>
      </c>
      <c r="D32" s="7">
        <f t="shared" si="3"/>
        <v>985.5914382899341</v>
      </c>
      <c r="E32" s="8">
        <f t="shared" si="4"/>
        <v>147838.71574349012</v>
      </c>
      <c r="F32" s="8">
        <v>6000</v>
      </c>
      <c r="G32" s="8">
        <v>6000</v>
      </c>
      <c r="H32" s="8">
        <v>1000</v>
      </c>
      <c r="I32" s="8">
        <v>3000</v>
      </c>
      <c r="J32" s="9">
        <f t="shared" si="0"/>
        <v>16383.871574349012</v>
      </c>
      <c r="K32" s="8">
        <f t="shared" si="5"/>
        <v>180222.58731783912</v>
      </c>
      <c r="L32" s="10">
        <f t="shared" si="6"/>
        <v>21626.710478140692</v>
      </c>
      <c r="M32" s="8">
        <v>15000</v>
      </c>
      <c r="N32" s="8">
        <v>25000</v>
      </c>
      <c r="O32" s="8">
        <v>20000</v>
      </c>
      <c r="P32" s="8">
        <v>15000</v>
      </c>
      <c r="Q32" s="8">
        <f t="shared" si="1"/>
        <v>9011.1293658919567</v>
      </c>
      <c r="R32" s="8">
        <f t="shared" si="2"/>
        <v>9011.1293658919567</v>
      </c>
      <c r="S32" s="8">
        <f t="shared" si="7"/>
        <v>29411.764705882353</v>
      </c>
      <c r="T32" s="8">
        <f t="shared" si="8"/>
        <v>122434.02343766627</v>
      </c>
    </row>
    <row r="33" spans="1:22" x14ac:dyDescent="0.3">
      <c r="A33" s="53" t="s">
        <v>46</v>
      </c>
      <c r="B33" s="5">
        <v>35.104573123199998</v>
      </c>
      <c r="C33" s="6">
        <v>28.16</v>
      </c>
      <c r="D33" s="7">
        <f t="shared" si="3"/>
        <v>1270.1447791493119</v>
      </c>
      <c r="E33" s="8">
        <f t="shared" si="4"/>
        <v>190521.71687239679</v>
      </c>
      <c r="F33" s="8">
        <v>6000</v>
      </c>
      <c r="G33" s="8">
        <v>6000</v>
      </c>
      <c r="H33" s="8">
        <v>1000</v>
      </c>
      <c r="I33" s="8">
        <v>3000</v>
      </c>
      <c r="J33" s="9">
        <f t="shared" si="0"/>
        <v>20652.171687239679</v>
      </c>
      <c r="K33" s="8">
        <f t="shared" si="5"/>
        <v>227173.88855963649</v>
      </c>
      <c r="L33" s="10">
        <f t="shared" si="6"/>
        <v>27260.866627156378</v>
      </c>
      <c r="M33" s="8">
        <v>15000</v>
      </c>
      <c r="N33" s="8">
        <v>25000</v>
      </c>
      <c r="O33" s="8">
        <v>20000</v>
      </c>
      <c r="P33" s="8">
        <v>15000</v>
      </c>
      <c r="Q33" s="8">
        <f t="shared" si="1"/>
        <v>11358.694427981825</v>
      </c>
      <c r="R33" s="8">
        <f t="shared" si="2"/>
        <v>11358.694427981825</v>
      </c>
      <c r="S33" s="8">
        <f t="shared" si="7"/>
        <v>29411.764705882353</v>
      </c>
      <c r="T33" s="8">
        <f t="shared" si="8"/>
        <v>127129.153561846</v>
      </c>
    </row>
    <row r="34" spans="1:22" x14ac:dyDescent="0.3">
      <c r="A34" s="53" t="s">
        <v>47</v>
      </c>
      <c r="B34" s="5">
        <v>27.899660693592502</v>
      </c>
      <c r="C34" s="6">
        <v>28.16</v>
      </c>
      <c r="D34" s="7">
        <f t="shared" si="3"/>
        <v>1067.2544451315648</v>
      </c>
      <c r="E34" s="8">
        <f t="shared" si="4"/>
        <v>160088.16676973473</v>
      </c>
      <c r="F34" s="8">
        <v>6000</v>
      </c>
      <c r="G34" s="8">
        <v>6000</v>
      </c>
      <c r="H34" s="8">
        <v>1000</v>
      </c>
      <c r="I34" s="8">
        <v>3000</v>
      </c>
      <c r="J34" s="9">
        <f t="shared" si="0"/>
        <v>17608.816676973474</v>
      </c>
      <c r="K34" s="8">
        <f>SUM(E34:J34)</f>
        <v>193696.98344670821</v>
      </c>
      <c r="L34" s="10">
        <f t="shared" si="6"/>
        <v>23243.638013604985</v>
      </c>
      <c r="M34" s="8">
        <v>15000</v>
      </c>
      <c r="N34" s="8">
        <v>25000</v>
      </c>
      <c r="O34" s="8">
        <v>20000</v>
      </c>
      <c r="P34" s="8">
        <v>15000</v>
      </c>
      <c r="Q34" s="8">
        <f t="shared" si="1"/>
        <v>9684.8491723354109</v>
      </c>
      <c r="R34" s="8">
        <f t="shared" si="2"/>
        <v>9684.8491723354109</v>
      </c>
      <c r="S34" s="8">
        <f t="shared" si="7"/>
        <v>29411.764705882353</v>
      </c>
      <c r="T34" s="8">
        <f>SUM(M34:S34)</f>
        <v>123781.46305055317</v>
      </c>
    </row>
    <row r="35" spans="1:22" x14ac:dyDescent="0.3">
      <c r="A35" s="53" t="s">
        <v>48</v>
      </c>
      <c r="B35" s="5">
        <v>29.700638790694999</v>
      </c>
      <c r="C35" s="6">
        <v>28.16</v>
      </c>
      <c r="D35" s="7">
        <f t="shared" si="3"/>
        <v>1117.9699883459712</v>
      </c>
      <c r="E35" s="8">
        <f t="shared" si="4"/>
        <v>167695.49825189568</v>
      </c>
      <c r="F35" s="8">
        <v>6000</v>
      </c>
      <c r="G35" s="8">
        <v>6000</v>
      </c>
      <c r="H35" s="8">
        <v>1000</v>
      </c>
      <c r="I35" s="8">
        <v>3000</v>
      </c>
      <c r="J35" s="9">
        <f t="shared" si="0"/>
        <v>18369.54982518957</v>
      </c>
      <c r="K35" s="8">
        <f>SUM(E35:J35)</f>
        <v>202065.04807708526</v>
      </c>
      <c r="L35" s="10">
        <f t="shared" si="6"/>
        <v>24247.80576925023</v>
      </c>
      <c r="M35" s="8">
        <v>15000</v>
      </c>
      <c r="N35" s="8">
        <v>25000</v>
      </c>
      <c r="O35" s="8">
        <v>20000</v>
      </c>
      <c r="P35" s="8">
        <v>15000</v>
      </c>
      <c r="Q35" s="8">
        <f t="shared" si="1"/>
        <v>10103.252403854263</v>
      </c>
      <c r="R35" s="8">
        <f t="shared" si="2"/>
        <v>10103.252403854263</v>
      </c>
      <c r="S35" s="8">
        <f t="shared" si="7"/>
        <v>29411.764705882353</v>
      </c>
      <c r="T35" s="8">
        <f>SUM(M35:S35)</f>
        <v>124618.26951359087</v>
      </c>
    </row>
    <row r="36" spans="1:22" x14ac:dyDescent="0.3">
      <c r="A36" s="11"/>
      <c r="B36" s="11"/>
      <c r="C36" s="11"/>
      <c r="D36" s="11" t="s">
        <v>49</v>
      </c>
      <c r="E36" s="12">
        <f>SUM(E2:E35)</f>
        <v>5486905.6168452017</v>
      </c>
      <c r="F36" s="12">
        <f t="shared" ref="F36:M36" si="9">SUM(F2:F35)</f>
        <v>204000</v>
      </c>
      <c r="G36" s="12">
        <f t="shared" si="9"/>
        <v>204000</v>
      </c>
      <c r="H36" s="12">
        <f t="shared" si="9"/>
        <v>34000</v>
      </c>
      <c r="I36" s="12">
        <f t="shared" si="9"/>
        <v>102000</v>
      </c>
      <c r="J36" s="12">
        <f t="shared" si="9"/>
        <v>603090.56168452022</v>
      </c>
      <c r="K36" s="12">
        <f>SUM(K2:K35)</f>
        <v>6633996.1785297226</v>
      </c>
      <c r="L36" s="12">
        <f>SUM(L2:L35)</f>
        <v>796079.54142356664</v>
      </c>
      <c r="M36" s="12">
        <f t="shared" si="9"/>
        <v>510000</v>
      </c>
      <c r="N36" s="12">
        <f>SUM(N2:N35)</f>
        <v>850000</v>
      </c>
      <c r="O36" s="12">
        <f t="shared" ref="O36:S36" si="10">SUM(O2:O35)</f>
        <v>680000</v>
      </c>
      <c r="P36" s="12">
        <f t="shared" si="10"/>
        <v>510000</v>
      </c>
      <c r="Q36" s="12">
        <f t="shared" si="10"/>
        <v>331699.80892648624</v>
      </c>
      <c r="R36" s="12">
        <f t="shared" si="10"/>
        <v>331699.80892648624</v>
      </c>
      <c r="S36" s="12">
        <f t="shared" si="10"/>
        <v>1000000.0000000009</v>
      </c>
      <c r="T36" s="12">
        <f>SUM(T2:T35)</f>
        <v>4213399.6178529719</v>
      </c>
      <c r="U36" s="30">
        <f>(K36+T36)</f>
        <v>10847395.796382695</v>
      </c>
      <c r="V36" t="s">
        <v>72</v>
      </c>
    </row>
    <row r="37" spans="1:22" x14ac:dyDescent="0.3">
      <c r="A37" s="15"/>
      <c r="B37" s="15"/>
      <c r="C37" s="15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61"/>
    </row>
    <row r="38" spans="1:22" ht="38.25" customHeight="1" x14ac:dyDescent="0.3">
      <c r="A38" s="89" t="s">
        <v>74</v>
      </c>
      <c r="B38" s="89"/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30">
        <f>U36+L36</f>
        <v>11643475.337806262</v>
      </c>
      <c r="V38" t="s">
        <v>73</v>
      </c>
    </row>
    <row r="39" spans="1:22" x14ac:dyDescent="0.3">
      <c r="A39" s="4" t="s">
        <v>50</v>
      </c>
      <c r="B39" s="5">
        <v>10</v>
      </c>
      <c r="C39" s="11" t="s">
        <v>51</v>
      </c>
      <c r="S39" s="1"/>
    </row>
    <row r="40" spans="1:22" x14ac:dyDescent="0.3">
      <c r="A40" s="17" t="s">
        <v>52</v>
      </c>
      <c r="B40" s="18">
        <v>150</v>
      </c>
      <c r="S40" s="1"/>
    </row>
    <row r="41" spans="1:22" x14ac:dyDescent="0.3">
      <c r="A41" s="4" t="s">
        <v>53</v>
      </c>
      <c r="B41" s="13">
        <v>0.1</v>
      </c>
      <c r="S41" s="1"/>
    </row>
    <row r="42" spans="1:22" x14ac:dyDescent="0.3">
      <c r="A42" s="4" t="s">
        <v>54</v>
      </c>
      <c r="B42" s="13">
        <v>0.12</v>
      </c>
      <c r="S42" s="1"/>
    </row>
    <row r="43" spans="1:22" x14ac:dyDescent="0.3">
      <c r="A43" s="4" t="s">
        <v>13</v>
      </c>
      <c r="B43" s="14">
        <v>0.05</v>
      </c>
      <c r="S43" s="1"/>
    </row>
    <row r="44" spans="1:22" x14ac:dyDescent="0.3">
      <c r="A44" s="4" t="s">
        <v>12</v>
      </c>
      <c r="B44" s="14">
        <v>0.05</v>
      </c>
      <c r="S44" s="1"/>
    </row>
    <row r="46" spans="1:22" ht="38.25" customHeight="1" x14ac:dyDescent="0.3">
      <c r="A46" s="90" t="s">
        <v>71</v>
      </c>
      <c r="B46" s="90"/>
    </row>
    <row r="48" spans="1:22" x14ac:dyDescent="0.3">
      <c r="A48" s="11" t="s">
        <v>62</v>
      </c>
      <c r="B48" s="12">
        <f>SUM(M36:R36)</f>
        <v>3213399.6178529728</v>
      </c>
    </row>
    <row r="49" spans="1:4" x14ac:dyDescent="0.3">
      <c r="A49" s="11" t="s">
        <v>59</v>
      </c>
      <c r="B49" s="12">
        <f>SUM(S36)</f>
        <v>1000000.0000000009</v>
      </c>
    </row>
    <row r="50" spans="1:4" x14ac:dyDescent="0.3">
      <c r="A50" s="11" t="s">
        <v>60</v>
      </c>
      <c r="B50" s="12">
        <f>SUM(E36:J36)</f>
        <v>6633996.1785297217</v>
      </c>
      <c r="C50" s="28"/>
    </row>
    <row r="51" spans="1:4" x14ac:dyDescent="0.3">
      <c r="A51" s="11" t="s">
        <v>54</v>
      </c>
      <c r="B51" s="12">
        <f>L36</f>
        <v>796079.54142356664</v>
      </c>
    </row>
    <row r="52" spans="1:4" x14ac:dyDescent="0.3">
      <c r="A52" s="11" t="s">
        <v>61</v>
      </c>
      <c r="B52" s="47">
        <f>SUM(B48:B51)</f>
        <v>11643475.337806262</v>
      </c>
      <c r="D52" s="48" t="s">
        <v>66</v>
      </c>
    </row>
  </sheetData>
  <mergeCells count="2">
    <mergeCell ref="A38:B38"/>
    <mergeCell ref="A46:B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U80"/>
  <sheetViews>
    <sheetView tabSelected="1" zoomScale="75" zoomScaleNormal="75" workbookViewId="0">
      <pane ySplit="1" topLeftCell="A35" activePane="bottomLeft" state="frozen"/>
      <selection activeCell="B1" sqref="B1"/>
      <selection pane="bottomLeft" activeCell="N65" sqref="N65"/>
    </sheetView>
  </sheetViews>
  <sheetFormatPr defaultRowHeight="14.4" x14ac:dyDescent="0.3"/>
  <cols>
    <col min="1" max="1" width="15.6640625" customWidth="1"/>
    <col min="2" max="2" width="16.5546875" bestFit="1" customWidth="1"/>
    <col min="3" max="3" width="12.88671875" customWidth="1"/>
    <col min="4" max="4" width="10.6640625" customWidth="1"/>
    <col min="5" max="5" width="15.44140625" customWidth="1"/>
    <col min="6" max="6" width="12.6640625" customWidth="1"/>
    <col min="7" max="7" width="11" customWidth="1"/>
    <col min="8" max="8" width="14.6640625" customWidth="1"/>
    <col min="9" max="9" width="10.44140625" bestFit="1" customWidth="1"/>
    <col min="10" max="10" width="15.109375" customWidth="1"/>
    <col min="11" max="11" width="16.5546875" customWidth="1"/>
    <col min="12" max="12" width="14.33203125" customWidth="1"/>
    <col min="13" max="13" width="12.6640625" bestFit="1" customWidth="1"/>
    <col min="14" max="14" width="15.44140625" customWidth="1"/>
    <col min="15" max="15" width="13" bestFit="1" customWidth="1"/>
    <col min="16" max="16" width="10.44140625" bestFit="1" customWidth="1"/>
    <col min="17" max="17" width="14.6640625" customWidth="1"/>
    <col min="18" max="18" width="10.6640625" customWidth="1"/>
    <col min="19" max="19" width="11.5546875" bestFit="1" customWidth="1"/>
    <col min="20" max="20" width="15.6640625" customWidth="1"/>
    <col min="21" max="21" width="21" bestFit="1" customWidth="1"/>
  </cols>
  <sheetData>
    <row r="1" spans="1:21" ht="46.8" x14ac:dyDescent="0.3">
      <c r="A1" s="21" t="s">
        <v>69</v>
      </c>
      <c r="B1" s="20" t="s">
        <v>0</v>
      </c>
      <c r="C1" s="20" t="s">
        <v>1</v>
      </c>
      <c r="D1" s="21" t="s">
        <v>63</v>
      </c>
      <c r="E1" s="20" t="s">
        <v>3</v>
      </c>
      <c r="F1" s="20" t="s">
        <v>4</v>
      </c>
      <c r="G1" s="20" t="s">
        <v>55</v>
      </c>
      <c r="H1" s="21" t="s">
        <v>64</v>
      </c>
      <c r="I1" s="20" t="s">
        <v>6</v>
      </c>
      <c r="J1" s="85" t="s">
        <v>77</v>
      </c>
      <c r="K1" s="20" t="s">
        <v>58</v>
      </c>
      <c r="L1" s="20" t="s">
        <v>7</v>
      </c>
      <c r="M1" s="20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20" t="s">
        <v>13</v>
      </c>
      <c r="S1" s="20" t="s">
        <v>57</v>
      </c>
      <c r="T1" s="21" t="s">
        <v>65</v>
      </c>
      <c r="U1" s="27" t="s">
        <v>78</v>
      </c>
    </row>
    <row r="2" spans="1:21" x14ac:dyDescent="0.3">
      <c r="A2" s="53" t="s">
        <v>15</v>
      </c>
      <c r="B2" s="5">
        <v>21.00074462784</v>
      </c>
      <c r="C2" s="6">
        <v>28.16</v>
      </c>
      <c r="D2" s="7">
        <f>C2*(B2+$B$39)</f>
        <v>872.98096871997438</v>
      </c>
      <c r="E2" s="8">
        <f>D2*$B$40</f>
        <v>130947.14530799616</v>
      </c>
      <c r="F2" s="8">
        <v>6000</v>
      </c>
      <c r="G2" s="8">
        <v>6000</v>
      </c>
      <c r="H2" s="8">
        <v>1000</v>
      </c>
      <c r="I2" s="8">
        <v>3000</v>
      </c>
      <c r="J2" s="9">
        <f t="shared" ref="J2:J35" si="0">SUM(E2:I2)*$B$41</f>
        <v>7347.357265399809</v>
      </c>
      <c r="K2" s="8">
        <f>SUM(E2:J2)</f>
        <v>154294.50257339596</v>
      </c>
      <c r="L2" s="10">
        <f>K2*$B$42</f>
        <v>18515.340308807514</v>
      </c>
      <c r="M2" s="8">
        <v>15000</v>
      </c>
      <c r="N2" s="8">
        <v>22500</v>
      </c>
      <c r="O2" s="8">
        <v>4664</v>
      </c>
      <c r="P2" s="8">
        <v>11250</v>
      </c>
      <c r="Q2" s="8">
        <v>7613</v>
      </c>
      <c r="R2" s="8">
        <f t="shared" ref="R2:R13" si="1">K2*$B$43</f>
        <v>11572.087693004696</v>
      </c>
      <c r="S2" s="8">
        <f>1000000/34</f>
        <v>29411.764705882353</v>
      </c>
      <c r="T2" s="8">
        <f>SUM(M2:S2)</f>
        <v>102010.85239888704</v>
      </c>
    </row>
    <row r="3" spans="1:21" x14ac:dyDescent="0.3">
      <c r="A3" s="53" t="s">
        <v>16</v>
      </c>
      <c r="B3" s="5">
        <v>24.901697153829399</v>
      </c>
      <c r="C3" s="6">
        <v>28.16</v>
      </c>
      <c r="D3" s="7">
        <f t="shared" ref="D3:D35" si="2">C3*(B3+$B$39)</f>
        <v>982.83179185183599</v>
      </c>
      <c r="E3" s="8">
        <f t="shared" ref="E3:E35" si="3">D3*$B$40</f>
        <v>147424.7687777754</v>
      </c>
      <c r="F3" s="8">
        <v>6000</v>
      </c>
      <c r="G3" s="8">
        <v>6000</v>
      </c>
      <c r="H3" s="8">
        <v>1000</v>
      </c>
      <c r="I3" s="8">
        <v>3000</v>
      </c>
      <c r="J3" s="9">
        <f t="shared" si="0"/>
        <v>8171.2384388887704</v>
      </c>
      <c r="K3" s="8">
        <f t="shared" ref="K3:K35" si="4">SUM(E3:J3)</f>
        <v>171596.00721666418</v>
      </c>
      <c r="L3" s="10">
        <f t="shared" ref="L3:L36" si="5">K3*$B$42</f>
        <v>20591.520865999701</v>
      </c>
      <c r="M3" s="8">
        <v>15000</v>
      </c>
      <c r="N3" s="8">
        <v>22500</v>
      </c>
      <c r="O3" s="8">
        <v>4664</v>
      </c>
      <c r="P3" s="8">
        <v>11250</v>
      </c>
      <c r="Q3" s="8">
        <v>7613</v>
      </c>
      <c r="R3" s="8">
        <f t="shared" si="1"/>
        <v>12869.700541249813</v>
      </c>
      <c r="S3" s="8">
        <f t="shared" ref="S3:S35" si="6">1000000/34</f>
        <v>29411.764705882353</v>
      </c>
      <c r="T3" s="8">
        <f t="shared" ref="T3:T35" si="7">SUM(M3:S3)</f>
        <v>103308.46524713216</v>
      </c>
    </row>
    <row r="4" spans="1:21" x14ac:dyDescent="0.3">
      <c r="A4" s="53" t="s">
        <v>17</v>
      </c>
      <c r="B4" s="5">
        <v>24.999695962000501</v>
      </c>
      <c r="C4" s="6">
        <v>28.16</v>
      </c>
      <c r="D4" s="7">
        <f t="shared" si="2"/>
        <v>985.5914382899341</v>
      </c>
      <c r="E4" s="8">
        <f t="shared" si="3"/>
        <v>147838.71574349012</v>
      </c>
      <c r="F4" s="8">
        <v>6000</v>
      </c>
      <c r="G4" s="8">
        <v>6000</v>
      </c>
      <c r="H4" s="8">
        <v>1000</v>
      </c>
      <c r="I4" s="8">
        <v>3000</v>
      </c>
      <c r="J4" s="9">
        <f t="shared" si="0"/>
        <v>8191.935787174506</v>
      </c>
      <c r="K4" s="8">
        <f t="shared" si="4"/>
        <v>172030.65153066462</v>
      </c>
      <c r="L4" s="10">
        <f t="shared" si="5"/>
        <v>20643.678183679753</v>
      </c>
      <c r="M4" s="8">
        <v>15000</v>
      </c>
      <c r="N4" s="8">
        <v>22500</v>
      </c>
      <c r="O4" s="8">
        <v>4664</v>
      </c>
      <c r="P4" s="8">
        <v>11250</v>
      </c>
      <c r="Q4" s="8">
        <v>7613</v>
      </c>
      <c r="R4" s="8">
        <f t="shared" si="1"/>
        <v>12902.298864799846</v>
      </c>
      <c r="S4" s="8">
        <f t="shared" si="6"/>
        <v>29411.764705882353</v>
      </c>
      <c r="T4" s="8">
        <f t="shared" si="7"/>
        <v>103341.06357068219</v>
      </c>
    </row>
    <row r="5" spans="1:21" x14ac:dyDescent="0.3">
      <c r="A5" s="53" t="s">
        <v>18</v>
      </c>
      <c r="B5" s="5">
        <v>33.998586520482199</v>
      </c>
      <c r="C5" s="6">
        <v>28.16</v>
      </c>
      <c r="D5" s="7">
        <f t="shared" si="2"/>
        <v>1239.0001964167786</v>
      </c>
      <c r="E5" s="8">
        <f t="shared" si="3"/>
        <v>185850.0294625168</v>
      </c>
      <c r="F5" s="8">
        <v>6000</v>
      </c>
      <c r="G5" s="8">
        <v>6000</v>
      </c>
      <c r="H5" s="8">
        <v>1000</v>
      </c>
      <c r="I5" s="8">
        <v>3000</v>
      </c>
      <c r="J5" s="9">
        <f t="shared" si="0"/>
        <v>10092.501473125842</v>
      </c>
      <c r="K5" s="8">
        <f t="shared" si="4"/>
        <v>211942.53093564266</v>
      </c>
      <c r="L5" s="10">
        <f t="shared" si="5"/>
        <v>25433.103712277119</v>
      </c>
      <c r="M5" s="8">
        <v>15000</v>
      </c>
      <c r="N5" s="8">
        <v>22500</v>
      </c>
      <c r="O5" s="8">
        <v>4664</v>
      </c>
      <c r="P5" s="8">
        <v>11250</v>
      </c>
      <c r="Q5" s="8">
        <v>7613</v>
      </c>
      <c r="R5" s="8">
        <f t="shared" si="1"/>
        <v>15895.689820173198</v>
      </c>
      <c r="S5" s="8">
        <f t="shared" si="6"/>
        <v>29411.764705882353</v>
      </c>
      <c r="T5" s="8">
        <f t="shared" si="7"/>
        <v>106334.45452605555</v>
      </c>
    </row>
    <row r="6" spans="1:21" x14ac:dyDescent="0.3">
      <c r="A6" s="53" t="s">
        <v>19</v>
      </c>
      <c r="B6" s="5">
        <v>24.500702030598902</v>
      </c>
      <c r="C6" s="6">
        <v>28.16</v>
      </c>
      <c r="D6" s="7">
        <f t="shared" si="2"/>
        <v>971.53976918166506</v>
      </c>
      <c r="E6" s="8">
        <f t="shared" si="3"/>
        <v>145730.96537724975</v>
      </c>
      <c r="F6" s="8">
        <v>6000</v>
      </c>
      <c r="G6" s="8">
        <v>6000</v>
      </c>
      <c r="H6" s="8">
        <v>1000</v>
      </c>
      <c r="I6" s="8">
        <v>3000</v>
      </c>
      <c r="J6" s="9">
        <f t="shared" si="0"/>
        <v>8086.5482688624879</v>
      </c>
      <c r="K6" s="8">
        <f t="shared" si="4"/>
        <v>169817.51364611223</v>
      </c>
      <c r="L6" s="10">
        <f t="shared" si="5"/>
        <v>20378.101637533466</v>
      </c>
      <c r="M6" s="8">
        <v>15000</v>
      </c>
      <c r="N6" s="8">
        <v>22500</v>
      </c>
      <c r="O6" s="8">
        <v>4664</v>
      </c>
      <c r="P6" s="8">
        <v>11250</v>
      </c>
      <c r="Q6" s="8">
        <v>7613</v>
      </c>
      <c r="R6" s="8">
        <f t="shared" si="1"/>
        <v>12736.313523458417</v>
      </c>
      <c r="S6" s="8">
        <f t="shared" si="6"/>
        <v>29411.764705882353</v>
      </c>
      <c r="T6" s="8">
        <f t="shared" si="7"/>
        <v>103175.07822934077</v>
      </c>
    </row>
    <row r="7" spans="1:21" x14ac:dyDescent="0.3">
      <c r="A7" s="53" t="s">
        <v>20</v>
      </c>
      <c r="B7" s="5">
        <v>24.999695962000501</v>
      </c>
      <c r="C7" s="6">
        <v>28.16</v>
      </c>
      <c r="D7" s="7">
        <f t="shared" si="2"/>
        <v>985.5914382899341</v>
      </c>
      <c r="E7" s="8">
        <f t="shared" si="3"/>
        <v>147838.71574349012</v>
      </c>
      <c r="F7" s="8">
        <v>6000</v>
      </c>
      <c r="G7" s="8">
        <v>6000</v>
      </c>
      <c r="H7" s="8">
        <v>1000</v>
      </c>
      <c r="I7" s="8">
        <v>3000</v>
      </c>
      <c r="J7" s="9">
        <f t="shared" si="0"/>
        <v>8191.935787174506</v>
      </c>
      <c r="K7" s="8">
        <f t="shared" si="4"/>
        <v>172030.65153066462</v>
      </c>
      <c r="L7" s="10">
        <f t="shared" si="5"/>
        <v>20643.678183679753</v>
      </c>
      <c r="M7" s="8">
        <v>15000</v>
      </c>
      <c r="N7" s="8">
        <v>22500</v>
      </c>
      <c r="O7" s="8">
        <v>4664</v>
      </c>
      <c r="P7" s="8">
        <v>11250</v>
      </c>
      <c r="Q7" s="8">
        <v>7613</v>
      </c>
      <c r="R7" s="8">
        <f t="shared" si="1"/>
        <v>12902.298864799846</v>
      </c>
      <c r="S7" s="8">
        <f t="shared" si="6"/>
        <v>29411.764705882353</v>
      </c>
      <c r="T7" s="8">
        <f t="shared" si="7"/>
        <v>103341.06357068219</v>
      </c>
    </row>
    <row r="8" spans="1:21" x14ac:dyDescent="0.3">
      <c r="A8" s="53" t="s">
        <v>21</v>
      </c>
      <c r="B8" s="5">
        <v>27.998659489602002</v>
      </c>
      <c r="C8" s="6">
        <v>28.16</v>
      </c>
      <c r="D8" s="7">
        <f t="shared" si="2"/>
        <v>1070.0422512271925</v>
      </c>
      <c r="E8" s="8">
        <f t="shared" si="3"/>
        <v>160506.33768407887</v>
      </c>
      <c r="F8" s="8">
        <v>6000</v>
      </c>
      <c r="G8" s="8">
        <v>6000</v>
      </c>
      <c r="H8" s="8">
        <v>1000</v>
      </c>
      <c r="I8" s="8">
        <v>3000</v>
      </c>
      <c r="J8" s="9">
        <f t="shared" si="0"/>
        <v>8825.3168842039431</v>
      </c>
      <c r="K8" s="8">
        <f t="shared" si="4"/>
        <v>185331.6545682828</v>
      </c>
      <c r="L8" s="10">
        <f t="shared" si="5"/>
        <v>22239.798548193936</v>
      </c>
      <c r="M8" s="8">
        <v>15000</v>
      </c>
      <c r="N8" s="8">
        <v>22500</v>
      </c>
      <c r="O8" s="8">
        <v>4664</v>
      </c>
      <c r="P8" s="8">
        <v>11250</v>
      </c>
      <c r="Q8" s="8">
        <v>7613</v>
      </c>
      <c r="R8" s="8">
        <f t="shared" si="1"/>
        <v>13899.87409262121</v>
      </c>
      <c r="S8" s="8">
        <f t="shared" si="6"/>
        <v>29411.764705882353</v>
      </c>
      <c r="T8" s="8">
        <f t="shared" si="7"/>
        <v>104338.63879850355</v>
      </c>
    </row>
    <row r="9" spans="1:21" x14ac:dyDescent="0.3">
      <c r="A9" s="53" t="s">
        <v>22</v>
      </c>
      <c r="B9" s="5">
        <v>26.400678923710998</v>
      </c>
      <c r="C9" s="6">
        <v>28.16</v>
      </c>
      <c r="D9" s="7">
        <f t="shared" si="2"/>
        <v>1025.0431184917018</v>
      </c>
      <c r="E9" s="8">
        <f t="shared" si="3"/>
        <v>153756.46777375526</v>
      </c>
      <c r="F9" s="8">
        <v>6000</v>
      </c>
      <c r="G9" s="8">
        <v>6000</v>
      </c>
      <c r="H9" s="8">
        <v>1000</v>
      </c>
      <c r="I9" s="8">
        <v>3000</v>
      </c>
      <c r="J9" s="9">
        <f t="shared" si="0"/>
        <v>8487.8233886877624</v>
      </c>
      <c r="K9" s="8">
        <f t="shared" si="4"/>
        <v>178244.29116244303</v>
      </c>
      <c r="L9" s="10">
        <f t="shared" si="5"/>
        <v>21389.314939493164</v>
      </c>
      <c r="M9" s="8">
        <v>15000</v>
      </c>
      <c r="N9" s="8">
        <v>22500</v>
      </c>
      <c r="O9" s="8">
        <v>4664</v>
      </c>
      <c r="P9" s="8">
        <v>11250</v>
      </c>
      <c r="Q9" s="8">
        <v>7613</v>
      </c>
      <c r="R9" s="8">
        <f t="shared" si="1"/>
        <v>13368.321837183226</v>
      </c>
      <c r="S9" s="8">
        <f t="shared" si="6"/>
        <v>29411.764705882353</v>
      </c>
      <c r="T9" s="8">
        <f t="shared" si="7"/>
        <v>103807.08654306558</v>
      </c>
    </row>
    <row r="10" spans="1:21" x14ac:dyDescent="0.3">
      <c r="A10" s="53" t="s">
        <v>23</v>
      </c>
      <c r="B10" s="5">
        <v>24.7006995982949</v>
      </c>
      <c r="C10" s="6">
        <v>28.16</v>
      </c>
      <c r="D10" s="7">
        <f t="shared" si="2"/>
        <v>977.17170068798453</v>
      </c>
      <c r="E10" s="8">
        <f t="shared" si="3"/>
        <v>146575.75510319768</v>
      </c>
      <c r="F10" s="8">
        <v>6000</v>
      </c>
      <c r="G10" s="8">
        <v>6000</v>
      </c>
      <c r="H10" s="8">
        <v>1000</v>
      </c>
      <c r="I10" s="8">
        <v>3000</v>
      </c>
      <c r="J10" s="9">
        <f t="shared" si="0"/>
        <v>8128.787755159884</v>
      </c>
      <c r="K10" s="8">
        <f t="shared" si="4"/>
        <v>170704.54285835757</v>
      </c>
      <c r="L10" s="10">
        <f t="shared" si="5"/>
        <v>20484.545143002906</v>
      </c>
      <c r="M10" s="8">
        <v>15000</v>
      </c>
      <c r="N10" s="8">
        <v>22500</v>
      </c>
      <c r="O10" s="8">
        <v>4664</v>
      </c>
      <c r="P10" s="8">
        <v>11250</v>
      </c>
      <c r="Q10" s="8">
        <v>7613</v>
      </c>
      <c r="R10" s="8">
        <f t="shared" si="1"/>
        <v>12802.840714376818</v>
      </c>
      <c r="S10" s="8">
        <f t="shared" si="6"/>
        <v>29411.764705882353</v>
      </c>
      <c r="T10" s="8">
        <f t="shared" si="7"/>
        <v>103241.60542025916</v>
      </c>
    </row>
    <row r="11" spans="1:21" x14ac:dyDescent="0.3">
      <c r="A11" s="53" t="s">
        <v>24</v>
      </c>
      <c r="B11" s="5">
        <v>25.898685028793999</v>
      </c>
      <c r="C11" s="6">
        <v>28.16</v>
      </c>
      <c r="D11" s="7">
        <f t="shared" si="2"/>
        <v>1010.906970410839</v>
      </c>
      <c r="E11" s="8">
        <f t="shared" si="3"/>
        <v>151636.04556162586</v>
      </c>
      <c r="F11" s="8">
        <v>6000</v>
      </c>
      <c r="G11" s="8">
        <v>6000</v>
      </c>
      <c r="H11" s="8">
        <v>1000</v>
      </c>
      <c r="I11" s="8">
        <v>3000</v>
      </c>
      <c r="J11" s="9">
        <f t="shared" si="0"/>
        <v>8381.8022780812935</v>
      </c>
      <c r="K11" s="8">
        <f t="shared" si="4"/>
        <v>176017.84783970716</v>
      </c>
      <c r="L11" s="10">
        <f t="shared" si="5"/>
        <v>21122.141740764859</v>
      </c>
      <c r="M11" s="8">
        <v>15000</v>
      </c>
      <c r="N11" s="8">
        <v>22500</v>
      </c>
      <c r="O11" s="8">
        <v>4664</v>
      </c>
      <c r="P11" s="8">
        <v>11250</v>
      </c>
      <c r="Q11" s="8">
        <v>7613</v>
      </c>
      <c r="R11" s="8">
        <f t="shared" si="1"/>
        <v>13201.338587978036</v>
      </c>
      <c r="S11" s="8">
        <f t="shared" si="6"/>
        <v>29411.764705882353</v>
      </c>
      <c r="T11" s="8">
        <f t="shared" si="7"/>
        <v>103640.10329386039</v>
      </c>
    </row>
    <row r="12" spans="1:21" x14ac:dyDescent="0.3">
      <c r="A12" s="53" t="s">
        <v>25</v>
      </c>
      <c r="B12" s="5">
        <v>24.933696764660802</v>
      </c>
      <c r="C12" s="6">
        <v>28.16</v>
      </c>
      <c r="D12" s="7">
        <f t="shared" si="2"/>
        <v>983.73290089284819</v>
      </c>
      <c r="E12" s="8">
        <f t="shared" si="3"/>
        <v>147559.93513392724</v>
      </c>
      <c r="F12" s="8">
        <v>6000</v>
      </c>
      <c r="G12" s="8">
        <v>6000</v>
      </c>
      <c r="H12" s="8">
        <v>1000</v>
      </c>
      <c r="I12" s="8">
        <v>3000</v>
      </c>
      <c r="J12" s="9">
        <f t="shared" si="0"/>
        <v>8177.9967566963624</v>
      </c>
      <c r="K12" s="8">
        <f t="shared" si="4"/>
        <v>171737.93189062361</v>
      </c>
      <c r="L12" s="10">
        <f t="shared" si="5"/>
        <v>20608.551826874835</v>
      </c>
      <c r="M12" s="8">
        <v>15000</v>
      </c>
      <c r="N12" s="8">
        <v>22500</v>
      </c>
      <c r="O12" s="8">
        <v>4664</v>
      </c>
      <c r="P12" s="8">
        <v>11250</v>
      </c>
      <c r="Q12" s="8">
        <v>7613</v>
      </c>
      <c r="R12" s="8">
        <f t="shared" si="1"/>
        <v>12880.344891796771</v>
      </c>
      <c r="S12" s="8">
        <f t="shared" si="6"/>
        <v>29411.764705882353</v>
      </c>
      <c r="T12" s="8">
        <f t="shared" si="7"/>
        <v>103319.10959767913</v>
      </c>
    </row>
    <row r="13" spans="1:21" x14ac:dyDescent="0.3">
      <c r="A13" s="53" t="s">
        <v>26</v>
      </c>
      <c r="B13" s="5">
        <v>26.600676491407</v>
      </c>
      <c r="C13" s="6">
        <v>28.16</v>
      </c>
      <c r="D13" s="7">
        <f t="shared" si="2"/>
        <v>1030.6750499980212</v>
      </c>
      <c r="E13" s="8">
        <f t="shared" si="3"/>
        <v>154601.25749970318</v>
      </c>
      <c r="F13" s="8">
        <v>6000</v>
      </c>
      <c r="G13" s="8">
        <v>6000</v>
      </c>
      <c r="H13" s="8">
        <v>1000</v>
      </c>
      <c r="I13" s="8">
        <v>3000</v>
      </c>
      <c r="J13" s="9">
        <f t="shared" si="0"/>
        <v>8530.0628749851585</v>
      </c>
      <c r="K13" s="8">
        <f t="shared" si="4"/>
        <v>179131.32037468834</v>
      </c>
      <c r="L13" s="10">
        <f t="shared" si="5"/>
        <v>21495.758444962601</v>
      </c>
      <c r="M13" s="8">
        <v>15000</v>
      </c>
      <c r="N13" s="8">
        <v>22500</v>
      </c>
      <c r="O13" s="8">
        <v>4664</v>
      </c>
      <c r="P13" s="8">
        <v>11250</v>
      </c>
      <c r="Q13" s="8">
        <v>7613</v>
      </c>
      <c r="R13" s="8">
        <f t="shared" si="1"/>
        <v>13434.849028101626</v>
      </c>
      <c r="S13" s="8">
        <f t="shared" si="6"/>
        <v>29411.764705882353</v>
      </c>
      <c r="T13" s="8">
        <f t="shared" si="7"/>
        <v>103873.61373398398</v>
      </c>
    </row>
    <row r="14" spans="1:21" x14ac:dyDescent="0.3">
      <c r="A14" s="53" t="s">
        <v>27</v>
      </c>
      <c r="B14" s="5">
        <v>23.949708768000001</v>
      </c>
      <c r="C14" s="6">
        <v>28.16</v>
      </c>
      <c r="D14" s="7">
        <f t="shared" si="2"/>
        <v>956.02379890688007</v>
      </c>
      <c r="E14" s="8">
        <f t="shared" si="3"/>
        <v>143403.56983603202</v>
      </c>
      <c r="F14" s="8">
        <v>6000</v>
      </c>
      <c r="G14" s="8">
        <v>6000</v>
      </c>
      <c r="H14" s="8">
        <v>1000</v>
      </c>
      <c r="I14" s="8">
        <v>3000</v>
      </c>
      <c r="J14" s="9">
        <f t="shared" si="0"/>
        <v>7970.1784918016019</v>
      </c>
      <c r="K14" s="8">
        <f t="shared" si="4"/>
        <v>167373.74832783363</v>
      </c>
      <c r="L14" s="10">
        <f t="shared" si="5"/>
        <v>20084.849799340034</v>
      </c>
      <c r="M14" s="8">
        <v>15000</v>
      </c>
      <c r="N14" s="8">
        <v>22500</v>
      </c>
      <c r="O14" s="8">
        <v>4664</v>
      </c>
      <c r="P14" s="8">
        <v>11250</v>
      </c>
      <c r="Q14" s="8">
        <v>7613</v>
      </c>
      <c r="R14" s="8">
        <v>14773</v>
      </c>
      <c r="S14" s="8">
        <f t="shared" si="6"/>
        <v>29411.764705882353</v>
      </c>
      <c r="T14" s="8">
        <f t="shared" si="7"/>
        <v>105211.76470588235</v>
      </c>
    </row>
    <row r="15" spans="1:21" x14ac:dyDescent="0.3">
      <c r="A15" s="53" t="s">
        <v>28</v>
      </c>
      <c r="B15" s="5">
        <v>24.7006995982949</v>
      </c>
      <c r="C15" s="6">
        <v>28.16</v>
      </c>
      <c r="D15" s="7">
        <f t="shared" si="2"/>
        <v>977.17170068798453</v>
      </c>
      <c r="E15" s="8">
        <f t="shared" si="3"/>
        <v>146575.75510319768</v>
      </c>
      <c r="F15" s="8">
        <v>6000</v>
      </c>
      <c r="G15" s="8">
        <v>6000</v>
      </c>
      <c r="H15" s="8">
        <v>1000</v>
      </c>
      <c r="I15" s="8">
        <v>3000</v>
      </c>
      <c r="J15" s="9">
        <f t="shared" si="0"/>
        <v>8128.787755159884</v>
      </c>
      <c r="K15" s="8">
        <f t="shared" si="4"/>
        <v>170704.54285835757</v>
      </c>
      <c r="L15" s="10">
        <f t="shared" si="5"/>
        <v>20484.545143002906</v>
      </c>
      <c r="M15" s="8">
        <v>15000</v>
      </c>
      <c r="N15" s="8">
        <v>22500</v>
      </c>
      <c r="O15" s="8">
        <v>4664</v>
      </c>
      <c r="P15" s="8">
        <v>11250</v>
      </c>
      <c r="Q15" s="8">
        <v>7613</v>
      </c>
      <c r="R15" s="8">
        <v>14773</v>
      </c>
      <c r="S15" s="8">
        <f t="shared" si="6"/>
        <v>29411.764705882353</v>
      </c>
      <c r="T15" s="8">
        <f t="shared" si="7"/>
        <v>105211.76470588235</v>
      </c>
    </row>
    <row r="16" spans="1:21" x14ac:dyDescent="0.3">
      <c r="A16" s="53" t="s">
        <v>29</v>
      </c>
      <c r="B16" s="5">
        <v>23.998708172160001</v>
      </c>
      <c r="C16" s="6">
        <v>28.16</v>
      </c>
      <c r="D16" s="7">
        <f t="shared" si="2"/>
        <v>957.40362212802563</v>
      </c>
      <c r="E16" s="8">
        <f t="shared" si="3"/>
        <v>143610.54331920383</v>
      </c>
      <c r="F16" s="8">
        <v>6000</v>
      </c>
      <c r="G16" s="8">
        <v>6000</v>
      </c>
      <c r="H16" s="8">
        <v>1000</v>
      </c>
      <c r="I16" s="8">
        <v>3000</v>
      </c>
      <c r="J16" s="9">
        <f t="shared" si="0"/>
        <v>7980.5271659601922</v>
      </c>
      <c r="K16" s="8">
        <f t="shared" si="4"/>
        <v>167591.07048516403</v>
      </c>
      <c r="L16" s="10">
        <f t="shared" si="5"/>
        <v>20110.928458219681</v>
      </c>
      <c r="M16" s="8">
        <v>15000</v>
      </c>
      <c r="N16" s="8">
        <v>22500</v>
      </c>
      <c r="O16" s="8">
        <v>4664</v>
      </c>
      <c r="P16" s="8">
        <v>11250</v>
      </c>
      <c r="Q16" s="8">
        <v>7613</v>
      </c>
      <c r="R16" s="8">
        <v>14773</v>
      </c>
      <c r="S16" s="8">
        <f t="shared" si="6"/>
        <v>29411.764705882353</v>
      </c>
      <c r="T16" s="8">
        <f t="shared" si="7"/>
        <v>105211.76470588235</v>
      </c>
    </row>
    <row r="17" spans="1:20" x14ac:dyDescent="0.3">
      <c r="A17" s="53" t="s">
        <v>30</v>
      </c>
      <c r="B17" s="5">
        <v>34.100585280007103</v>
      </c>
      <c r="C17" s="6">
        <v>28.16</v>
      </c>
      <c r="D17" s="7">
        <f t="shared" si="2"/>
        <v>1241.872481485</v>
      </c>
      <c r="E17" s="8">
        <f t="shared" si="3"/>
        <v>186280.87222275001</v>
      </c>
      <c r="F17" s="8">
        <v>6000</v>
      </c>
      <c r="G17" s="8">
        <v>6000</v>
      </c>
      <c r="H17" s="8">
        <v>1000</v>
      </c>
      <c r="I17" s="8">
        <v>3000</v>
      </c>
      <c r="J17" s="9">
        <f t="shared" si="0"/>
        <v>10114.043611137502</v>
      </c>
      <c r="K17" s="8">
        <f t="shared" si="4"/>
        <v>212394.91583388753</v>
      </c>
      <c r="L17" s="10">
        <f t="shared" si="5"/>
        <v>25487.389900066504</v>
      </c>
      <c r="M17" s="8">
        <v>15000</v>
      </c>
      <c r="N17" s="8">
        <v>22500</v>
      </c>
      <c r="O17" s="8">
        <v>4664</v>
      </c>
      <c r="P17" s="8">
        <v>11250</v>
      </c>
      <c r="Q17" s="8">
        <v>7613</v>
      </c>
      <c r="R17" s="8">
        <v>14773</v>
      </c>
      <c r="S17" s="8">
        <f t="shared" si="6"/>
        <v>29411.764705882353</v>
      </c>
      <c r="T17" s="8">
        <f t="shared" si="7"/>
        <v>105211.76470588235</v>
      </c>
    </row>
    <row r="18" spans="1:20" x14ac:dyDescent="0.3">
      <c r="A18" s="53" t="s">
        <v>31</v>
      </c>
      <c r="B18" s="5">
        <v>32.998598682002097</v>
      </c>
      <c r="C18" s="6">
        <v>28.16</v>
      </c>
      <c r="D18" s="7">
        <f t="shared" si="2"/>
        <v>1210.8405388851791</v>
      </c>
      <c r="E18" s="8">
        <f t="shared" si="3"/>
        <v>181626.08083277685</v>
      </c>
      <c r="F18" s="8">
        <v>6000</v>
      </c>
      <c r="G18" s="8">
        <v>6000</v>
      </c>
      <c r="H18" s="8">
        <v>1000</v>
      </c>
      <c r="I18" s="8">
        <v>3000</v>
      </c>
      <c r="J18" s="9">
        <f t="shared" si="0"/>
        <v>9881.304041638843</v>
      </c>
      <c r="K18" s="8">
        <f t="shared" si="4"/>
        <v>207507.3848744157</v>
      </c>
      <c r="L18" s="10">
        <f t="shared" si="5"/>
        <v>24900.886184929885</v>
      </c>
      <c r="M18" s="8">
        <v>15000</v>
      </c>
      <c r="N18" s="8">
        <v>22500</v>
      </c>
      <c r="O18" s="8">
        <v>4664</v>
      </c>
      <c r="P18" s="8">
        <v>11250</v>
      </c>
      <c r="Q18" s="8">
        <v>7613</v>
      </c>
      <c r="R18" s="8">
        <v>14773</v>
      </c>
      <c r="S18" s="8">
        <f t="shared" si="6"/>
        <v>29411.764705882353</v>
      </c>
      <c r="T18" s="8">
        <f t="shared" si="7"/>
        <v>105211.76470588235</v>
      </c>
    </row>
    <row r="19" spans="1:20" x14ac:dyDescent="0.3">
      <c r="A19" s="53" t="s">
        <v>32</v>
      </c>
      <c r="B19" s="5">
        <v>34.999574346800699</v>
      </c>
      <c r="C19" s="6">
        <v>28.16</v>
      </c>
      <c r="D19" s="7">
        <f t="shared" si="2"/>
        <v>1267.1880136059076</v>
      </c>
      <c r="E19" s="8">
        <f t="shared" si="3"/>
        <v>190078.20204088613</v>
      </c>
      <c r="F19" s="8">
        <v>6000</v>
      </c>
      <c r="G19" s="8">
        <v>6000</v>
      </c>
      <c r="H19" s="8">
        <v>1000</v>
      </c>
      <c r="I19" s="8">
        <v>3000</v>
      </c>
      <c r="J19" s="9">
        <f t="shared" si="0"/>
        <v>10303.910102044307</v>
      </c>
      <c r="K19" s="8">
        <f t="shared" si="4"/>
        <v>216382.11214293045</v>
      </c>
      <c r="L19" s="10">
        <f t="shared" si="5"/>
        <v>25965.853457151654</v>
      </c>
      <c r="M19" s="8">
        <v>15000</v>
      </c>
      <c r="N19" s="8">
        <v>22500</v>
      </c>
      <c r="O19" s="8">
        <v>4664</v>
      </c>
      <c r="P19" s="8">
        <v>11250</v>
      </c>
      <c r="Q19" s="8">
        <v>7613</v>
      </c>
      <c r="R19" s="8">
        <v>14773</v>
      </c>
      <c r="S19" s="8">
        <f t="shared" si="6"/>
        <v>29411.764705882353</v>
      </c>
      <c r="T19" s="8">
        <f t="shared" si="7"/>
        <v>105211.76470588235</v>
      </c>
    </row>
    <row r="20" spans="1:20" x14ac:dyDescent="0.3">
      <c r="A20" s="53" t="s">
        <v>33</v>
      </c>
      <c r="B20" s="5">
        <v>30.698626653498099</v>
      </c>
      <c r="C20" s="6">
        <v>28.16</v>
      </c>
      <c r="D20" s="7">
        <f t="shared" si="2"/>
        <v>1146.0733265625063</v>
      </c>
      <c r="E20" s="8">
        <f t="shared" si="3"/>
        <v>171910.99898437594</v>
      </c>
      <c r="F20" s="8">
        <v>6000</v>
      </c>
      <c r="G20" s="8">
        <v>6000</v>
      </c>
      <c r="H20" s="8">
        <v>1000</v>
      </c>
      <c r="I20" s="8">
        <v>3000</v>
      </c>
      <c r="J20" s="9">
        <f t="shared" si="0"/>
        <v>9395.5499492187973</v>
      </c>
      <c r="K20" s="8">
        <f t="shared" si="4"/>
        <v>197306.54893359475</v>
      </c>
      <c r="L20" s="10">
        <f t="shared" si="5"/>
        <v>23676.785872031371</v>
      </c>
      <c r="M20" s="8">
        <v>15000</v>
      </c>
      <c r="N20" s="8">
        <v>22500</v>
      </c>
      <c r="O20" s="8">
        <v>4664</v>
      </c>
      <c r="P20" s="8">
        <v>11250</v>
      </c>
      <c r="Q20" s="8">
        <v>7613</v>
      </c>
      <c r="R20" s="8">
        <v>14773</v>
      </c>
      <c r="S20" s="8">
        <f t="shared" si="6"/>
        <v>29411.764705882353</v>
      </c>
      <c r="T20" s="8">
        <f t="shared" si="7"/>
        <v>105211.76470588235</v>
      </c>
    </row>
    <row r="21" spans="1:20" x14ac:dyDescent="0.3">
      <c r="A21" s="53" t="s">
        <v>34</v>
      </c>
      <c r="B21" s="5">
        <v>31.0006229807191</v>
      </c>
      <c r="C21" s="6">
        <v>28.16</v>
      </c>
      <c r="D21" s="7">
        <f t="shared" si="2"/>
        <v>1154.5775431370498</v>
      </c>
      <c r="E21" s="8">
        <f t="shared" si="3"/>
        <v>173186.63147055748</v>
      </c>
      <c r="F21" s="8">
        <v>6000</v>
      </c>
      <c r="G21" s="8">
        <v>6000</v>
      </c>
      <c r="H21" s="8">
        <v>1000</v>
      </c>
      <c r="I21" s="8">
        <v>3000</v>
      </c>
      <c r="J21" s="9">
        <f t="shared" si="0"/>
        <v>9459.3315735278738</v>
      </c>
      <c r="K21" s="8">
        <f t="shared" si="4"/>
        <v>198645.96304408537</v>
      </c>
      <c r="L21" s="10">
        <f t="shared" si="5"/>
        <v>23837.515565290243</v>
      </c>
      <c r="M21" s="8">
        <v>15000</v>
      </c>
      <c r="N21" s="8">
        <v>22500</v>
      </c>
      <c r="O21" s="8">
        <v>4664</v>
      </c>
      <c r="P21" s="8">
        <v>11250</v>
      </c>
      <c r="Q21" s="8">
        <v>7613</v>
      </c>
      <c r="R21" s="8">
        <v>14773</v>
      </c>
      <c r="S21" s="8">
        <f t="shared" si="6"/>
        <v>29411.764705882353</v>
      </c>
      <c r="T21" s="8">
        <f t="shared" si="7"/>
        <v>105211.76470588235</v>
      </c>
    </row>
    <row r="22" spans="1:20" x14ac:dyDescent="0.3">
      <c r="A22" s="53" t="s">
        <v>35</v>
      </c>
      <c r="B22" s="5">
        <v>26.400678923710998</v>
      </c>
      <c r="C22" s="6">
        <v>28.16</v>
      </c>
      <c r="D22" s="7">
        <f t="shared" si="2"/>
        <v>1025.0431184917018</v>
      </c>
      <c r="E22" s="8">
        <f t="shared" si="3"/>
        <v>153756.46777375526</v>
      </c>
      <c r="F22" s="8">
        <v>6000</v>
      </c>
      <c r="G22" s="8">
        <v>6000</v>
      </c>
      <c r="H22" s="8">
        <v>1000</v>
      </c>
      <c r="I22" s="8">
        <v>3000</v>
      </c>
      <c r="J22" s="9">
        <f t="shared" si="0"/>
        <v>8487.8233886877624</v>
      </c>
      <c r="K22" s="8">
        <f t="shared" si="4"/>
        <v>178244.29116244303</v>
      </c>
      <c r="L22" s="10">
        <f t="shared" si="5"/>
        <v>21389.314939493164</v>
      </c>
      <c r="M22" s="8">
        <v>15000</v>
      </c>
      <c r="N22" s="8">
        <v>22500</v>
      </c>
      <c r="O22" s="8">
        <v>4664</v>
      </c>
      <c r="P22" s="8">
        <v>11250</v>
      </c>
      <c r="Q22" s="8">
        <v>7613</v>
      </c>
      <c r="R22" s="8">
        <v>14773</v>
      </c>
      <c r="S22" s="8">
        <f t="shared" si="6"/>
        <v>29411.764705882353</v>
      </c>
      <c r="T22" s="8">
        <f t="shared" si="7"/>
        <v>105211.76470588235</v>
      </c>
    </row>
    <row r="23" spans="1:20" x14ac:dyDescent="0.3">
      <c r="A23" s="53" t="s">
        <v>36</v>
      </c>
      <c r="B23" s="5">
        <v>31.698614491978098</v>
      </c>
      <c r="C23" s="6">
        <v>28.16</v>
      </c>
      <c r="D23" s="7">
        <f t="shared" si="2"/>
        <v>1174.2329840941034</v>
      </c>
      <c r="E23" s="8">
        <f t="shared" si="3"/>
        <v>176134.94761411552</v>
      </c>
      <c r="F23" s="8">
        <v>6000</v>
      </c>
      <c r="G23" s="8">
        <v>6000</v>
      </c>
      <c r="H23" s="8">
        <v>1000</v>
      </c>
      <c r="I23" s="8">
        <v>3000</v>
      </c>
      <c r="J23" s="9">
        <f t="shared" si="0"/>
        <v>9606.7473807057759</v>
      </c>
      <c r="K23" s="8">
        <f t="shared" si="4"/>
        <v>201741.6949948213</v>
      </c>
      <c r="L23" s="10">
        <f t="shared" si="5"/>
        <v>24209.003399378555</v>
      </c>
      <c r="M23" s="8">
        <v>15000</v>
      </c>
      <c r="N23" s="8">
        <v>22500</v>
      </c>
      <c r="O23" s="8">
        <v>4664</v>
      </c>
      <c r="P23" s="8">
        <v>11250</v>
      </c>
      <c r="Q23" s="8">
        <v>7613</v>
      </c>
      <c r="R23" s="8">
        <v>14773</v>
      </c>
      <c r="S23" s="8">
        <f t="shared" si="6"/>
        <v>29411.764705882353</v>
      </c>
      <c r="T23" s="8">
        <f t="shared" si="7"/>
        <v>105211.76470588235</v>
      </c>
    </row>
    <row r="24" spans="1:20" x14ac:dyDescent="0.3">
      <c r="A24" s="53" t="s">
        <v>37</v>
      </c>
      <c r="B24" s="5">
        <v>29.9996351544006</v>
      </c>
      <c r="C24" s="6">
        <v>28.16</v>
      </c>
      <c r="D24" s="7">
        <f t="shared" si="2"/>
        <v>1126.3897259479209</v>
      </c>
      <c r="E24" s="8">
        <f t="shared" si="3"/>
        <v>168958.45889218812</v>
      </c>
      <c r="F24" s="8">
        <v>6000</v>
      </c>
      <c r="G24" s="8">
        <v>6000</v>
      </c>
      <c r="H24" s="8">
        <v>1000</v>
      </c>
      <c r="I24" s="8">
        <v>3000</v>
      </c>
      <c r="J24" s="9">
        <f t="shared" si="0"/>
        <v>9247.9229446094068</v>
      </c>
      <c r="K24" s="8">
        <f t="shared" si="4"/>
        <v>194206.38183679752</v>
      </c>
      <c r="L24" s="10">
        <f t="shared" si="5"/>
        <v>23304.765820415701</v>
      </c>
      <c r="M24" s="8">
        <v>15000</v>
      </c>
      <c r="N24" s="8">
        <v>22500</v>
      </c>
      <c r="O24" s="8">
        <v>4664</v>
      </c>
      <c r="P24" s="8">
        <v>11250</v>
      </c>
      <c r="Q24" s="8">
        <v>7613</v>
      </c>
      <c r="R24" s="8">
        <v>14773</v>
      </c>
      <c r="S24" s="8">
        <f t="shared" si="6"/>
        <v>29411.764705882353</v>
      </c>
      <c r="T24" s="8">
        <f t="shared" si="7"/>
        <v>105211.76470588235</v>
      </c>
    </row>
    <row r="25" spans="1:20" x14ac:dyDescent="0.3">
      <c r="A25" s="53" t="s">
        <v>38</v>
      </c>
      <c r="B25" s="5">
        <v>28.900648519911002</v>
      </c>
      <c r="C25" s="6">
        <v>28.16</v>
      </c>
      <c r="D25" s="7">
        <f t="shared" si="2"/>
        <v>1095.4422623206938</v>
      </c>
      <c r="E25" s="8">
        <f t="shared" si="3"/>
        <v>164316.33934810405</v>
      </c>
      <c r="F25" s="8">
        <v>6000</v>
      </c>
      <c r="G25" s="8">
        <v>6000</v>
      </c>
      <c r="H25" s="8">
        <v>1000</v>
      </c>
      <c r="I25" s="8">
        <v>3000</v>
      </c>
      <c r="J25" s="9">
        <f t="shared" si="0"/>
        <v>9015.8169674052024</v>
      </c>
      <c r="K25" s="8">
        <f t="shared" si="4"/>
        <v>189332.15631550926</v>
      </c>
      <c r="L25" s="10">
        <f t="shared" si="5"/>
        <v>22719.858757861111</v>
      </c>
      <c r="M25" s="8">
        <v>15000</v>
      </c>
      <c r="N25" s="8">
        <v>22500</v>
      </c>
      <c r="O25" s="8">
        <v>4664</v>
      </c>
      <c r="P25" s="8">
        <v>11250</v>
      </c>
      <c r="Q25" s="8">
        <v>7613</v>
      </c>
      <c r="R25" s="8">
        <v>14773</v>
      </c>
      <c r="S25" s="8">
        <f t="shared" si="6"/>
        <v>29411.764705882353</v>
      </c>
      <c r="T25" s="8">
        <f t="shared" si="7"/>
        <v>105211.76470588235</v>
      </c>
    </row>
    <row r="26" spans="1:20" x14ac:dyDescent="0.3">
      <c r="A26" s="53" t="s">
        <v>39</v>
      </c>
      <c r="B26" s="5">
        <v>30.498629085802101</v>
      </c>
      <c r="C26" s="6">
        <v>28.16</v>
      </c>
      <c r="D26" s="7">
        <f t="shared" si="2"/>
        <v>1140.4413950561873</v>
      </c>
      <c r="E26" s="8">
        <f t="shared" si="3"/>
        <v>171066.20925842811</v>
      </c>
      <c r="F26" s="8">
        <v>6000</v>
      </c>
      <c r="G26" s="8">
        <v>6000</v>
      </c>
      <c r="H26" s="8">
        <v>1000</v>
      </c>
      <c r="I26" s="8">
        <v>3000</v>
      </c>
      <c r="J26" s="9">
        <f t="shared" si="0"/>
        <v>9353.3104629214049</v>
      </c>
      <c r="K26" s="8">
        <f t="shared" si="4"/>
        <v>196419.5197213495</v>
      </c>
      <c r="L26" s="10">
        <f t="shared" si="5"/>
        <v>23570.342366561938</v>
      </c>
      <c r="M26" s="8">
        <v>15000</v>
      </c>
      <c r="N26" s="8">
        <v>22500</v>
      </c>
      <c r="O26" s="8">
        <v>4664</v>
      </c>
      <c r="P26" s="8">
        <v>11250</v>
      </c>
      <c r="Q26" s="8">
        <v>7613</v>
      </c>
      <c r="R26" s="8">
        <v>14773</v>
      </c>
      <c r="S26" s="8">
        <f t="shared" si="6"/>
        <v>29411.764705882353</v>
      </c>
      <c r="T26" s="8">
        <f t="shared" si="7"/>
        <v>105211.76470588235</v>
      </c>
    </row>
    <row r="27" spans="1:20" x14ac:dyDescent="0.3">
      <c r="A27" s="53" t="s">
        <v>40</v>
      </c>
      <c r="B27" s="5">
        <v>30.800625413023099</v>
      </c>
      <c r="C27" s="6">
        <v>28.16</v>
      </c>
      <c r="D27" s="7">
        <f t="shared" si="2"/>
        <v>1148.9456116307304</v>
      </c>
      <c r="E27" s="8">
        <f t="shared" si="3"/>
        <v>172341.84174460956</v>
      </c>
      <c r="F27" s="8">
        <v>6000</v>
      </c>
      <c r="G27" s="8">
        <v>6000</v>
      </c>
      <c r="H27" s="8">
        <v>1000</v>
      </c>
      <c r="I27" s="8">
        <v>3000</v>
      </c>
      <c r="J27" s="9">
        <f t="shared" si="0"/>
        <v>9417.0920872304778</v>
      </c>
      <c r="K27" s="8">
        <f t="shared" si="4"/>
        <v>197758.93383184003</v>
      </c>
      <c r="L27" s="10">
        <f t="shared" si="5"/>
        <v>23731.072059820803</v>
      </c>
      <c r="M27" s="8">
        <v>15000</v>
      </c>
      <c r="N27" s="8">
        <v>22500</v>
      </c>
      <c r="O27" s="8">
        <v>4664</v>
      </c>
      <c r="P27" s="8">
        <v>11250</v>
      </c>
      <c r="Q27" s="8">
        <v>7613</v>
      </c>
      <c r="R27" s="8">
        <v>14773</v>
      </c>
      <c r="S27" s="8">
        <f t="shared" si="6"/>
        <v>29411.764705882353</v>
      </c>
      <c r="T27" s="8">
        <f t="shared" si="7"/>
        <v>105211.76470588235</v>
      </c>
    </row>
    <row r="28" spans="1:20" x14ac:dyDescent="0.3">
      <c r="A28" s="53" t="s">
        <v>41</v>
      </c>
      <c r="B28" s="5">
        <v>24.999695962000501</v>
      </c>
      <c r="C28" s="6">
        <v>28.16</v>
      </c>
      <c r="D28" s="7">
        <f t="shared" si="2"/>
        <v>985.5914382899341</v>
      </c>
      <c r="E28" s="8">
        <f t="shared" si="3"/>
        <v>147838.71574349012</v>
      </c>
      <c r="F28" s="8">
        <v>6000</v>
      </c>
      <c r="G28" s="8">
        <v>6000</v>
      </c>
      <c r="H28" s="8">
        <v>1000</v>
      </c>
      <c r="I28" s="8">
        <v>3000</v>
      </c>
      <c r="J28" s="9">
        <f t="shared" si="0"/>
        <v>8191.935787174506</v>
      </c>
      <c r="K28" s="8">
        <f t="shared" si="4"/>
        <v>172030.65153066462</v>
      </c>
      <c r="L28" s="10">
        <f t="shared" si="5"/>
        <v>20643.678183679753</v>
      </c>
      <c r="M28" s="8">
        <v>15000</v>
      </c>
      <c r="N28" s="8">
        <v>22500</v>
      </c>
      <c r="O28" s="8">
        <v>4664</v>
      </c>
      <c r="P28" s="8">
        <v>11250</v>
      </c>
      <c r="Q28" s="8">
        <v>7613</v>
      </c>
      <c r="R28" s="8">
        <v>14773</v>
      </c>
      <c r="S28" s="8">
        <f t="shared" si="6"/>
        <v>29411.764705882353</v>
      </c>
      <c r="T28" s="8">
        <f t="shared" si="7"/>
        <v>105211.76470588235</v>
      </c>
    </row>
    <row r="29" spans="1:20" x14ac:dyDescent="0.3">
      <c r="A29" s="53" t="s">
        <v>42</v>
      </c>
      <c r="B29" s="5">
        <v>30.599627857488599</v>
      </c>
      <c r="C29" s="6">
        <v>28.16</v>
      </c>
      <c r="D29" s="7">
        <f t="shared" si="2"/>
        <v>1143.285520466879</v>
      </c>
      <c r="E29" s="8">
        <f t="shared" si="3"/>
        <v>171492.82807003186</v>
      </c>
      <c r="F29" s="8">
        <v>6000</v>
      </c>
      <c r="G29" s="8">
        <v>6000</v>
      </c>
      <c r="H29" s="8">
        <v>1000</v>
      </c>
      <c r="I29" s="8">
        <v>3000</v>
      </c>
      <c r="J29" s="9">
        <f t="shared" si="0"/>
        <v>9374.6414035015932</v>
      </c>
      <c r="K29" s="8">
        <f t="shared" si="4"/>
        <v>196867.46947353345</v>
      </c>
      <c r="L29" s="10">
        <f t="shared" si="5"/>
        <v>23624.096336824012</v>
      </c>
      <c r="M29" s="8">
        <v>15000</v>
      </c>
      <c r="N29" s="8">
        <v>22500</v>
      </c>
      <c r="O29" s="8">
        <v>4664</v>
      </c>
      <c r="P29" s="8">
        <v>11250</v>
      </c>
      <c r="Q29" s="8">
        <v>7613</v>
      </c>
      <c r="R29" s="8">
        <v>14773</v>
      </c>
      <c r="S29" s="8">
        <f t="shared" si="6"/>
        <v>29411.764705882353</v>
      </c>
      <c r="T29" s="8">
        <f t="shared" si="7"/>
        <v>105211.76470588235</v>
      </c>
    </row>
    <row r="30" spans="1:20" x14ac:dyDescent="0.3">
      <c r="A30" s="53" t="s">
        <v>43</v>
      </c>
      <c r="B30" s="5">
        <v>29.9996351544006</v>
      </c>
      <c r="C30" s="6">
        <v>28.16</v>
      </c>
      <c r="D30" s="7">
        <f t="shared" si="2"/>
        <v>1126.3897259479209</v>
      </c>
      <c r="E30" s="8">
        <f t="shared" si="3"/>
        <v>168958.45889218812</v>
      </c>
      <c r="F30" s="8">
        <v>6000</v>
      </c>
      <c r="G30" s="8">
        <v>6000</v>
      </c>
      <c r="H30" s="8">
        <v>1000</v>
      </c>
      <c r="I30" s="8">
        <v>3000</v>
      </c>
      <c r="J30" s="9">
        <f t="shared" si="0"/>
        <v>9247.9229446094068</v>
      </c>
      <c r="K30" s="8">
        <f t="shared" si="4"/>
        <v>194206.38183679752</v>
      </c>
      <c r="L30" s="10">
        <f t="shared" si="5"/>
        <v>23304.765820415701</v>
      </c>
      <c r="M30" s="8">
        <v>15000</v>
      </c>
      <c r="N30" s="8">
        <v>22500</v>
      </c>
      <c r="O30" s="8">
        <v>4664</v>
      </c>
      <c r="P30" s="8">
        <v>11250</v>
      </c>
      <c r="Q30" s="8">
        <v>7613</v>
      </c>
      <c r="R30" s="8">
        <v>14773</v>
      </c>
      <c r="S30" s="8">
        <f t="shared" si="6"/>
        <v>29411.764705882353</v>
      </c>
      <c r="T30" s="8">
        <f t="shared" si="7"/>
        <v>105211.76470588235</v>
      </c>
    </row>
    <row r="31" spans="1:20" x14ac:dyDescent="0.3">
      <c r="A31" s="53" t="s">
        <v>44</v>
      </c>
      <c r="B31" s="5">
        <v>29.9996351544006</v>
      </c>
      <c r="C31" s="6">
        <v>28.16</v>
      </c>
      <c r="D31" s="7">
        <f t="shared" si="2"/>
        <v>1126.3897259479209</v>
      </c>
      <c r="E31" s="8">
        <f t="shared" si="3"/>
        <v>168958.45889218812</v>
      </c>
      <c r="F31" s="8">
        <v>6000</v>
      </c>
      <c r="G31" s="8">
        <v>6000</v>
      </c>
      <c r="H31" s="8">
        <v>1000</v>
      </c>
      <c r="I31" s="8">
        <v>3000</v>
      </c>
      <c r="J31" s="9">
        <f t="shared" si="0"/>
        <v>9247.9229446094068</v>
      </c>
      <c r="K31" s="8">
        <f t="shared" si="4"/>
        <v>194206.38183679752</v>
      </c>
      <c r="L31" s="10">
        <f t="shared" si="5"/>
        <v>23304.765820415701</v>
      </c>
      <c r="M31" s="8">
        <v>15000</v>
      </c>
      <c r="N31" s="8">
        <v>22500</v>
      </c>
      <c r="O31" s="8">
        <v>4664</v>
      </c>
      <c r="P31" s="8">
        <v>11250</v>
      </c>
      <c r="Q31" s="8">
        <v>7613</v>
      </c>
      <c r="R31" s="8">
        <v>14773</v>
      </c>
      <c r="S31" s="8">
        <f t="shared" si="6"/>
        <v>29411.764705882353</v>
      </c>
      <c r="T31" s="8">
        <f t="shared" si="7"/>
        <v>105211.76470588235</v>
      </c>
    </row>
    <row r="32" spans="1:20" x14ac:dyDescent="0.3">
      <c r="A32" s="53" t="s">
        <v>45</v>
      </c>
      <c r="B32" s="5">
        <v>24.999695962000501</v>
      </c>
      <c r="C32" s="6">
        <v>28.16</v>
      </c>
      <c r="D32" s="7">
        <f t="shared" si="2"/>
        <v>985.5914382899341</v>
      </c>
      <c r="E32" s="8">
        <f t="shared" si="3"/>
        <v>147838.71574349012</v>
      </c>
      <c r="F32" s="8">
        <v>6000</v>
      </c>
      <c r="G32" s="8">
        <v>6000</v>
      </c>
      <c r="H32" s="8">
        <v>1000</v>
      </c>
      <c r="I32" s="8">
        <v>3000</v>
      </c>
      <c r="J32" s="9">
        <f t="shared" si="0"/>
        <v>8191.935787174506</v>
      </c>
      <c r="K32" s="8">
        <f t="shared" si="4"/>
        <v>172030.65153066462</v>
      </c>
      <c r="L32" s="10">
        <f t="shared" si="5"/>
        <v>20643.678183679753</v>
      </c>
      <c r="M32" s="8">
        <v>15000</v>
      </c>
      <c r="N32" s="8">
        <v>22500</v>
      </c>
      <c r="O32" s="8">
        <v>4664</v>
      </c>
      <c r="P32" s="8">
        <v>11250</v>
      </c>
      <c r="Q32" s="8">
        <v>7613</v>
      </c>
      <c r="R32" s="8">
        <v>14773</v>
      </c>
      <c r="S32" s="8">
        <f t="shared" si="6"/>
        <v>29411.764705882353</v>
      </c>
      <c r="T32" s="8">
        <f t="shared" si="7"/>
        <v>105211.76470588235</v>
      </c>
    </row>
    <row r="33" spans="1:21" x14ac:dyDescent="0.3">
      <c r="A33" s="53" t="s">
        <v>46</v>
      </c>
      <c r="B33" s="5">
        <v>35.104573123199998</v>
      </c>
      <c r="C33" s="6">
        <v>28.16</v>
      </c>
      <c r="D33" s="7">
        <f t="shared" si="2"/>
        <v>1270.1447791493119</v>
      </c>
      <c r="E33" s="8">
        <f t="shared" si="3"/>
        <v>190521.71687239679</v>
      </c>
      <c r="F33" s="8">
        <v>6000</v>
      </c>
      <c r="G33" s="8">
        <v>6000</v>
      </c>
      <c r="H33" s="8">
        <v>1000</v>
      </c>
      <c r="I33" s="8">
        <v>3000</v>
      </c>
      <c r="J33" s="9">
        <f t="shared" si="0"/>
        <v>10326.08584361984</v>
      </c>
      <c r="K33" s="8">
        <f t="shared" si="4"/>
        <v>216847.80271601662</v>
      </c>
      <c r="L33" s="10">
        <f t="shared" si="5"/>
        <v>26021.736325921993</v>
      </c>
      <c r="M33" s="8">
        <v>15000</v>
      </c>
      <c r="N33" s="8">
        <v>22500</v>
      </c>
      <c r="O33" s="8">
        <v>4664</v>
      </c>
      <c r="P33" s="8">
        <v>11250</v>
      </c>
      <c r="Q33" s="8">
        <v>7613</v>
      </c>
      <c r="R33" s="8">
        <v>14773</v>
      </c>
      <c r="S33" s="8">
        <f t="shared" si="6"/>
        <v>29411.764705882353</v>
      </c>
      <c r="T33" s="8">
        <f t="shared" si="7"/>
        <v>105211.76470588235</v>
      </c>
    </row>
    <row r="34" spans="1:21" x14ac:dyDescent="0.3">
      <c r="A34" s="53" t="s">
        <v>47</v>
      </c>
      <c r="B34" s="5">
        <v>27.899660693592502</v>
      </c>
      <c r="C34" s="6">
        <v>28.16</v>
      </c>
      <c r="D34" s="7">
        <f t="shared" si="2"/>
        <v>1067.2544451315648</v>
      </c>
      <c r="E34" s="8">
        <f t="shared" si="3"/>
        <v>160088.16676973473</v>
      </c>
      <c r="F34" s="8">
        <v>6000</v>
      </c>
      <c r="G34" s="8">
        <v>6000</v>
      </c>
      <c r="H34" s="8">
        <v>1000</v>
      </c>
      <c r="I34" s="8">
        <v>3000</v>
      </c>
      <c r="J34" s="9">
        <f t="shared" si="0"/>
        <v>8804.4083384867372</v>
      </c>
      <c r="K34" s="8">
        <f>SUM(E34:J34)</f>
        <v>184892.57510822147</v>
      </c>
      <c r="L34" s="10">
        <f t="shared" si="5"/>
        <v>22187.109012986577</v>
      </c>
      <c r="M34" s="8">
        <v>15000</v>
      </c>
      <c r="N34" s="8">
        <v>22500</v>
      </c>
      <c r="O34" s="8">
        <v>4664</v>
      </c>
      <c r="P34" s="8">
        <v>11250</v>
      </c>
      <c r="Q34" s="8">
        <v>7613</v>
      </c>
      <c r="R34" s="8">
        <v>14773</v>
      </c>
      <c r="S34" s="8">
        <f t="shared" si="6"/>
        <v>29411.764705882353</v>
      </c>
      <c r="T34" s="8">
        <f>SUM(M34:S34)</f>
        <v>105211.76470588235</v>
      </c>
    </row>
    <row r="35" spans="1:21" x14ac:dyDescent="0.3">
      <c r="A35" s="53" t="s">
        <v>48</v>
      </c>
      <c r="B35" s="5">
        <v>29.700638790694999</v>
      </c>
      <c r="C35" s="6">
        <v>28.16</v>
      </c>
      <c r="D35" s="7">
        <f t="shared" si="2"/>
        <v>1117.9699883459712</v>
      </c>
      <c r="E35" s="8">
        <f t="shared" si="3"/>
        <v>167695.49825189568</v>
      </c>
      <c r="F35" s="8">
        <v>6000</v>
      </c>
      <c r="G35" s="8">
        <v>6000</v>
      </c>
      <c r="H35" s="8">
        <v>1000</v>
      </c>
      <c r="I35" s="8">
        <v>3000</v>
      </c>
      <c r="J35" s="9">
        <f t="shared" si="0"/>
        <v>9184.7749125947848</v>
      </c>
      <c r="K35" s="8">
        <f t="shared" si="4"/>
        <v>192880.27316449047</v>
      </c>
      <c r="L35" s="10">
        <f t="shared" si="5"/>
        <v>23145.632779738855</v>
      </c>
      <c r="M35" s="8">
        <v>15000</v>
      </c>
      <c r="N35" s="8">
        <v>22500</v>
      </c>
      <c r="O35" s="8">
        <v>4664</v>
      </c>
      <c r="P35" s="8">
        <v>11250</v>
      </c>
      <c r="Q35" s="8">
        <v>7613</v>
      </c>
      <c r="R35" s="8">
        <v>14773</v>
      </c>
      <c r="S35" s="8">
        <f t="shared" si="6"/>
        <v>29411.764705882353</v>
      </c>
      <c r="T35" s="8">
        <f t="shared" si="7"/>
        <v>105211.76470588235</v>
      </c>
    </row>
    <row r="36" spans="1:21" x14ac:dyDescent="0.3">
      <c r="A36" s="11"/>
      <c r="B36" s="11"/>
      <c r="C36" s="11"/>
      <c r="D36" s="11" t="s">
        <v>49</v>
      </c>
      <c r="E36" s="12">
        <f>SUM(E2:E35)</f>
        <v>5486905.6168452017</v>
      </c>
      <c r="F36" s="12">
        <f t="shared" ref="F36:M36" si="8">SUM(F2:F35)</f>
        <v>204000</v>
      </c>
      <c r="G36" s="12">
        <f t="shared" si="8"/>
        <v>204000</v>
      </c>
      <c r="H36" s="12">
        <f t="shared" si="8"/>
        <v>34000</v>
      </c>
      <c r="I36" s="12">
        <f t="shared" si="8"/>
        <v>102000</v>
      </c>
      <c r="J36" s="47">
        <f>SUM(J2:J35)</f>
        <v>301545.28084226011</v>
      </c>
      <c r="K36" s="72">
        <f>SUM(K2:K35)</f>
        <v>6332450.8976874612</v>
      </c>
      <c r="L36" s="71">
        <f t="shared" si="5"/>
        <v>759894.10772249533</v>
      </c>
      <c r="M36" s="65">
        <f t="shared" si="8"/>
        <v>510000</v>
      </c>
      <c r="N36" s="65">
        <f>SUM(N2:N35)</f>
        <v>765000</v>
      </c>
      <c r="O36" s="65">
        <f t="shared" ref="O36:S36" si="9">SUM(O2:O35)</f>
        <v>158576</v>
      </c>
      <c r="P36" s="65">
        <f t="shared" si="9"/>
        <v>382500</v>
      </c>
      <c r="Q36" s="65">
        <f t="shared" si="9"/>
        <v>258842</v>
      </c>
      <c r="R36" s="65">
        <f t="shared" si="9"/>
        <v>483471.95845954347</v>
      </c>
      <c r="S36" s="64">
        <f t="shared" si="9"/>
        <v>1000000.0000000009</v>
      </c>
      <c r="T36" s="29">
        <f>SUM(T2:T35)</f>
        <v>3558389.9584595449</v>
      </c>
      <c r="U36" s="75">
        <f>(K39+T36+L36)</f>
        <v>10270787.910008254</v>
      </c>
    </row>
    <row r="37" spans="1:21" x14ac:dyDescent="0.3">
      <c r="A37" s="15"/>
      <c r="B37" s="15"/>
      <c r="C37" s="15"/>
      <c r="D37" s="15"/>
      <c r="E37" s="16"/>
      <c r="F37" s="16"/>
      <c r="G37" s="16"/>
      <c r="H37" s="16"/>
      <c r="I37" s="16"/>
      <c r="J37" s="16"/>
      <c r="K37" s="62"/>
      <c r="L37" s="63"/>
      <c r="M37" s="62"/>
      <c r="N37" s="62"/>
      <c r="O37" s="62"/>
      <c r="P37" s="62"/>
      <c r="Q37" s="62"/>
      <c r="R37" s="62"/>
      <c r="S37" s="62"/>
      <c r="T37" s="62"/>
      <c r="U37" s="28"/>
    </row>
    <row r="38" spans="1:21" ht="24.75" customHeight="1" x14ac:dyDescent="0.3">
      <c r="A38" s="89" t="s">
        <v>75</v>
      </c>
      <c r="B38" s="89"/>
      <c r="C38" s="15"/>
      <c r="D38" s="84" t="s">
        <v>76</v>
      </c>
      <c r="E38" s="66">
        <v>0.06</v>
      </c>
      <c r="F38" s="66">
        <v>0.06</v>
      </c>
      <c r="G38" s="66">
        <v>0.06</v>
      </c>
      <c r="H38" s="66">
        <v>0.06</v>
      </c>
      <c r="I38" s="66">
        <v>0.06</v>
      </c>
      <c r="J38" s="19">
        <v>0.06</v>
      </c>
      <c r="K38" s="19">
        <v>0.06</v>
      </c>
      <c r="L38" s="19">
        <f>1-L36/'Unbundled Cost Estimates'!L36</f>
        <v>4.5454545454545525E-2</v>
      </c>
      <c r="M38" s="19">
        <f>1-M36/'Unbundled Cost Estimates'!M36</f>
        <v>0</v>
      </c>
      <c r="N38" s="19">
        <f>1-N36/'Unbundled Cost Estimates'!N36</f>
        <v>9.9999999999999978E-2</v>
      </c>
      <c r="O38" s="19">
        <f>1-O36/'Unbundled Cost Estimates'!O36</f>
        <v>0.76680000000000004</v>
      </c>
      <c r="P38" s="19">
        <f>1-P36/'Unbundled Cost Estimates'!P36</f>
        <v>0.25</v>
      </c>
      <c r="Q38" s="19">
        <f>1-Q36/'Unbundled Cost Estimates'!Q36</f>
        <v>0.21964983688800832</v>
      </c>
      <c r="R38" s="19">
        <f>1-R36/'Unbundled Cost Estimates'!R36</f>
        <v>-0.45755874875012092</v>
      </c>
      <c r="S38" s="16">
        <v>0</v>
      </c>
      <c r="T38" s="16"/>
    </row>
    <row r="39" spans="1:21" x14ac:dyDescent="0.3">
      <c r="A39" s="4" t="s">
        <v>50</v>
      </c>
      <c r="B39" s="5">
        <v>10</v>
      </c>
      <c r="C39" s="11" t="s">
        <v>51</v>
      </c>
      <c r="E39" s="68">
        <f t="shared" ref="E39:J39" si="10">E36*0.94</f>
        <v>5157691.2798344893</v>
      </c>
      <c r="F39" s="68">
        <f t="shared" si="10"/>
        <v>191760</v>
      </c>
      <c r="G39" s="68">
        <f t="shared" si="10"/>
        <v>191760</v>
      </c>
      <c r="H39" s="68">
        <f t="shared" si="10"/>
        <v>31960</v>
      </c>
      <c r="I39" s="68">
        <f t="shared" si="10"/>
        <v>95880</v>
      </c>
      <c r="J39" s="68">
        <f t="shared" si="10"/>
        <v>283452.56399172451</v>
      </c>
      <c r="K39" s="73">
        <f>SUM(E39:J39)</f>
        <v>5952503.8438262139</v>
      </c>
      <c r="S39" s="1"/>
    </row>
    <row r="40" spans="1:21" x14ac:dyDescent="0.3">
      <c r="A40" s="17" t="s">
        <v>52</v>
      </c>
      <c r="B40" s="18">
        <v>150</v>
      </c>
      <c r="S40" s="1"/>
    </row>
    <row r="41" spans="1:21" x14ac:dyDescent="0.3">
      <c r="A41" s="4" t="s">
        <v>53</v>
      </c>
      <c r="B41" s="67">
        <v>0.05</v>
      </c>
      <c r="D41" s="80"/>
      <c r="E41" s="36"/>
      <c r="F41" s="36"/>
      <c r="G41" s="36"/>
      <c r="H41" s="36"/>
      <c r="I41" s="36"/>
      <c r="J41" s="36"/>
      <c r="K41" s="34"/>
      <c r="S41" s="1"/>
    </row>
    <row r="42" spans="1:21" ht="20.399999999999999" x14ac:dyDescent="0.3">
      <c r="A42" s="4" t="s">
        <v>54</v>
      </c>
      <c r="B42" s="13">
        <v>0.12</v>
      </c>
      <c r="D42" s="81"/>
      <c r="E42" s="82"/>
      <c r="F42" s="36"/>
      <c r="G42" s="36"/>
      <c r="H42" s="36"/>
      <c r="I42" s="83"/>
      <c r="J42" s="36"/>
      <c r="S42" s="1"/>
      <c r="U42" s="28"/>
    </row>
    <row r="43" spans="1:21" x14ac:dyDescent="0.3">
      <c r="A43" s="4" t="s">
        <v>13</v>
      </c>
      <c r="B43" s="14">
        <v>7.4999999999999997E-2</v>
      </c>
      <c r="S43" s="1"/>
    </row>
    <row r="44" spans="1:21" x14ac:dyDescent="0.3">
      <c r="A44" s="4" t="s">
        <v>12</v>
      </c>
      <c r="B44" s="14">
        <v>2.5000000000000001E-2</v>
      </c>
      <c r="S44" s="1"/>
    </row>
    <row r="47" spans="1:21" ht="27.75" customHeight="1" x14ac:dyDescent="0.3">
      <c r="A47" s="89" t="s">
        <v>71</v>
      </c>
      <c r="B47" s="89"/>
    </row>
    <row r="48" spans="1:21" x14ac:dyDescent="0.3">
      <c r="A48" s="22" t="s">
        <v>62</v>
      </c>
      <c r="B48" s="76">
        <f>SUM(M36:R36)</f>
        <v>2558389.9584595435</v>
      </c>
      <c r="C48" s="55"/>
    </row>
    <row r="49" spans="1:10" x14ac:dyDescent="0.3">
      <c r="A49" s="22" t="s">
        <v>59</v>
      </c>
      <c r="B49" s="64">
        <f>SUM(S36)</f>
        <v>1000000.0000000009</v>
      </c>
    </row>
    <row r="50" spans="1:10" x14ac:dyDescent="0.3">
      <c r="A50" s="22" t="s">
        <v>60</v>
      </c>
      <c r="B50" s="69">
        <f>K39</f>
        <v>5952503.8438262139</v>
      </c>
    </row>
    <row r="51" spans="1:10" x14ac:dyDescent="0.3">
      <c r="A51" s="22" t="s">
        <v>54</v>
      </c>
      <c r="B51" s="70">
        <f>L36</f>
        <v>759894.10772249533</v>
      </c>
    </row>
    <row r="52" spans="1:10" x14ac:dyDescent="0.3">
      <c r="A52" s="22" t="s">
        <v>61</v>
      </c>
      <c r="B52" s="74">
        <f>SUM(B48:B51)</f>
        <v>10270787.910008254</v>
      </c>
      <c r="C52" s="28"/>
    </row>
    <row r="53" spans="1:10" x14ac:dyDescent="0.3">
      <c r="D53" s="31" t="s">
        <v>67</v>
      </c>
      <c r="E53" s="56" t="s">
        <v>70</v>
      </c>
    </row>
    <row r="54" spans="1:10" x14ac:dyDescent="0.3">
      <c r="A54" s="87" t="s">
        <v>80</v>
      </c>
      <c r="B54" s="88">
        <v>2995000</v>
      </c>
      <c r="C54" s="31"/>
      <c r="D54" s="59">
        <f>B54/B58</f>
        <v>0.2916037237105788</v>
      </c>
      <c r="E54" s="57">
        <f>B54/B58</f>
        <v>0.2916037237105788</v>
      </c>
    </row>
    <row r="55" spans="1:10" x14ac:dyDescent="0.3">
      <c r="A55" s="11" t="s">
        <v>79</v>
      </c>
      <c r="B55" s="86">
        <v>2037785</v>
      </c>
      <c r="C55" s="32"/>
      <c r="D55" s="60">
        <f>B55/B58</f>
        <v>0.19840590788699894</v>
      </c>
      <c r="E55" s="58">
        <f>B55/B58</f>
        <v>0.19840590788699894</v>
      </c>
    </row>
    <row r="56" spans="1:10" x14ac:dyDescent="0.3">
      <c r="A56" s="11" t="s">
        <v>81</v>
      </c>
      <c r="B56" s="78">
        <f>14000*34</f>
        <v>476000</v>
      </c>
      <c r="C56" s="33"/>
      <c r="D56" s="60">
        <f>B56/B58</f>
        <v>4.6345032549661276E-2</v>
      </c>
      <c r="E56" s="58">
        <f>B56/B58</f>
        <v>4.6345032549661276E-2</v>
      </c>
    </row>
    <row r="57" spans="1:10" x14ac:dyDescent="0.3">
      <c r="A57" s="77" t="s">
        <v>82</v>
      </c>
      <c r="B57" s="79">
        <f>B52-B54-B55-B56</f>
        <v>4762002.9100082535</v>
      </c>
      <c r="C57" s="31"/>
      <c r="D57" s="60">
        <f>B57/B58</f>
        <v>0.46364533585276096</v>
      </c>
      <c r="E57" s="58">
        <f>B57/B58</f>
        <v>0.46364533585276096</v>
      </c>
    </row>
    <row r="58" spans="1:10" x14ac:dyDescent="0.3">
      <c r="B58" s="2">
        <f>SUM(B54:B57)</f>
        <v>10270787.910008254</v>
      </c>
      <c r="C58" s="23"/>
    </row>
    <row r="59" spans="1:10" x14ac:dyDescent="0.3">
      <c r="A59" s="24"/>
      <c r="B59" s="25"/>
      <c r="C59" s="26"/>
      <c r="D59" s="24"/>
      <c r="E59" s="24"/>
      <c r="F59" s="24"/>
      <c r="G59" s="24"/>
      <c r="H59" s="24"/>
      <c r="I59" s="24"/>
    </row>
    <row r="60" spans="1:10" x14ac:dyDescent="0.3">
      <c r="A60" s="49"/>
      <c r="B60" s="49"/>
      <c r="C60" s="50"/>
    </row>
    <row r="61" spans="1:10" x14ac:dyDescent="0.3">
      <c r="A61" s="49"/>
      <c r="B61" s="49"/>
      <c r="C61" s="50"/>
      <c r="J61" s="52"/>
    </row>
    <row r="62" spans="1:10" x14ac:dyDescent="0.3">
      <c r="A62" s="49"/>
      <c r="B62" s="49"/>
      <c r="C62" s="50"/>
    </row>
    <row r="63" spans="1:10" x14ac:dyDescent="0.3">
      <c r="A63" s="49"/>
      <c r="B63" s="49"/>
      <c r="C63" s="50"/>
    </row>
    <row r="64" spans="1:10" x14ac:dyDescent="0.3">
      <c r="A64" s="49"/>
      <c r="B64" s="49"/>
      <c r="C64" s="51"/>
    </row>
    <row r="65" spans="1:10" x14ac:dyDescent="0.3">
      <c r="C65" s="23"/>
    </row>
    <row r="66" spans="1:10" x14ac:dyDescent="0.3">
      <c r="C66" s="23"/>
    </row>
    <row r="67" spans="1:10" x14ac:dyDescent="0.3">
      <c r="A67" s="15"/>
      <c r="B67" s="15"/>
      <c r="C67" s="15"/>
      <c r="D67" s="37"/>
      <c r="E67" s="15"/>
      <c r="F67" s="15"/>
      <c r="G67" s="15"/>
      <c r="H67" s="15"/>
      <c r="I67" s="15"/>
    </row>
    <row r="68" spans="1:10" ht="18" x14ac:dyDescent="0.35">
      <c r="A68" s="92"/>
      <c r="B68" s="92"/>
      <c r="C68" s="92"/>
      <c r="D68" s="92"/>
      <c r="E68" s="92"/>
      <c r="F68" s="92"/>
      <c r="G68" s="92"/>
      <c r="H68" s="92"/>
      <c r="I68" s="38"/>
      <c r="J68" s="36"/>
    </row>
    <row r="69" spans="1:10" ht="15.75" customHeight="1" x14ac:dyDescent="0.3">
      <c r="A69" s="92"/>
      <c r="B69" s="39"/>
      <c r="C69" s="40"/>
      <c r="D69" s="40"/>
      <c r="E69" s="40"/>
      <c r="F69" s="40"/>
      <c r="G69" s="40"/>
      <c r="H69" s="40"/>
      <c r="I69" s="38"/>
      <c r="J69" s="36"/>
    </row>
    <row r="70" spans="1:10" ht="18" x14ac:dyDescent="0.3">
      <c r="A70" s="92"/>
      <c r="B70" s="93"/>
      <c r="C70" s="93"/>
      <c r="D70" s="93"/>
      <c r="E70" s="93"/>
      <c r="F70" s="93"/>
      <c r="G70" s="93"/>
      <c r="H70" s="93"/>
      <c r="I70" s="38"/>
      <c r="J70" s="36"/>
    </row>
    <row r="71" spans="1:10" ht="15" customHeight="1" x14ac:dyDescent="0.3">
      <c r="A71" s="92"/>
      <c r="B71" s="41"/>
      <c r="C71" s="42"/>
      <c r="D71" s="41"/>
      <c r="E71" s="42"/>
      <c r="F71" s="93"/>
      <c r="G71" s="93"/>
      <c r="H71" s="93"/>
      <c r="I71" s="38"/>
      <c r="J71" s="36"/>
    </row>
    <row r="72" spans="1:10" ht="15.6" x14ac:dyDescent="0.3">
      <c r="A72" s="43"/>
      <c r="B72" s="91"/>
      <c r="C72" s="91"/>
      <c r="D72" s="91"/>
      <c r="E72" s="91"/>
      <c r="F72" s="91"/>
      <c r="G72" s="91"/>
      <c r="H72" s="91"/>
      <c r="I72" s="38"/>
      <c r="J72" s="36"/>
    </row>
    <row r="73" spans="1:10" ht="15.6" x14ac:dyDescent="0.3">
      <c r="A73" s="44"/>
      <c r="B73" s="45"/>
      <c r="C73" s="45"/>
      <c r="D73" s="45"/>
      <c r="E73" s="45"/>
      <c r="F73" s="45"/>
      <c r="G73" s="45"/>
      <c r="H73" s="45"/>
      <c r="I73" s="38"/>
      <c r="J73" s="36"/>
    </row>
    <row r="74" spans="1:10" ht="15.6" x14ac:dyDescent="0.3">
      <c r="A74" s="44"/>
      <c r="B74" s="45"/>
      <c r="C74" s="45"/>
      <c r="D74" s="45"/>
      <c r="E74" s="45"/>
      <c r="F74" s="45"/>
      <c r="G74" s="45"/>
      <c r="H74" s="45"/>
      <c r="I74" s="38"/>
      <c r="J74" s="36"/>
    </row>
    <row r="75" spans="1:10" ht="15.6" x14ac:dyDescent="0.3">
      <c r="A75" s="44"/>
      <c r="B75" s="45"/>
      <c r="C75" s="45"/>
      <c r="D75" s="45"/>
      <c r="E75" s="45"/>
      <c r="F75" s="45"/>
      <c r="G75" s="45"/>
      <c r="H75" s="45"/>
      <c r="I75" s="38"/>
      <c r="J75" s="36"/>
    </row>
    <row r="76" spans="1:10" ht="15.6" x14ac:dyDescent="0.3">
      <c r="A76" s="44"/>
      <c r="B76" s="45"/>
      <c r="C76" s="45"/>
      <c r="D76" s="45"/>
      <c r="E76" s="45"/>
      <c r="F76" s="45"/>
      <c r="G76" s="45"/>
      <c r="H76" s="45"/>
      <c r="I76" s="38"/>
      <c r="J76" s="36"/>
    </row>
    <row r="77" spans="1:10" ht="15.6" x14ac:dyDescent="0.3">
      <c r="A77" s="44"/>
      <c r="B77" s="46"/>
      <c r="C77" s="46"/>
      <c r="D77" s="46"/>
      <c r="E77" s="46"/>
      <c r="F77" s="46"/>
      <c r="G77" s="46"/>
      <c r="H77" s="46"/>
      <c r="I77" s="38"/>
      <c r="J77" s="36"/>
    </row>
    <row r="78" spans="1:10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6"/>
    </row>
    <row r="79" spans="1:10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x14ac:dyDescent="0.3">
      <c r="A80" s="36"/>
      <c r="B80" s="36"/>
      <c r="C80" s="36"/>
      <c r="D80" s="36"/>
      <c r="E80" s="36"/>
      <c r="F80" s="36"/>
      <c r="G80" s="36"/>
      <c r="H80" s="36"/>
      <c r="I80" s="36"/>
      <c r="J80" s="36"/>
    </row>
  </sheetData>
  <mergeCells count="10">
    <mergeCell ref="A38:B38"/>
    <mergeCell ref="A47:B47"/>
    <mergeCell ref="B72:H72"/>
    <mergeCell ref="A68:A71"/>
    <mergeCell ref="B68:H68"/>
    <mergeCell ref="B70:C70"/>
    <mergeCell ref="D70:E70"/>
    <mergeCell ref="F70:F71"/>
    <mergeCell ref="G70:G71"/>
    <mergeCell ref="H70:H7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13</xdr:col>
                <xdr:colOff>38100</xdr:colOff>
                <xdr:row>41</xdr:row>
                <xdr:rowOff>38100</xdr:rowOff>
              </from>
              <to>
                <xdr:col>19</xdr:col>
                <xdr:colOff>807720</xdr:colOff>
                <xdr:row>55</xdr:row>
                <xdr:rowOff>91440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32FAF92C6BD43913D1B8554C5CA89" ma:contentTypeVersion="14" ma:contentTypeDescription="Create a new document." ma:contentTypeScope="" ma:versionID="00059cbf208bc51327588cd84bf53bee">
  <xsd:schema xmlns:xsd="http://www.w3.org/2001/XMLSchema" xmlns:xs="http://www.w3.org/2001/XMLSchema" xmlns:p="http://schemas.microsoft.com/office/2006/metadata/properties" xmlns:ns1="http://schemas.microsoft.com/sharepoint/v3" xmlns:ns2="f40aa4e5-11f0-47b3-bb66-a9479c39c64d" xmlns:ns3="44259822-5f70-4047-b4aa-84c0187a967b" targetNamespace="http://schemas.microsoft.com/office/2006/metadata/properties" ma:root="true" ma:fieldsID="f5eb9e0f78921041986f5f8535d6a67c" ns1:_="" ns2:_="" ns3:_="">
    <xsd:import namespace="http://schemas.microsoft.com/sharepoint/v3"/>
    <xsd:import namespace="f40aa4e5-11f0-47b3-bb66-a9479c39c64d"/>
    <xsd:import namespace="44259822-5f70-4047-b4aa-84c0187a96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aa4e5-11f0-47b3-bb66-a9479c39c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9822-5f70-4047-b4aa-84c0187a9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56171C-2482-4FEF-ACF4-01BDAC6E011F}"/>
</file>

<file path=customXml/itemProps2.xml><?xml version="1.0" encoding="utf-8"?>
<ds:datastoreItem xmlns:ds="http://schemas.openxmlformats.org/officeDocument/2006/customXml" ds:itemID="{C58C7906-EE3A-41C1-A8BF-E0A2BAAED7D9}"/>
</file>

<file path=customXml/itemProps3.xml><?xml version="1.0" encoding="utf-8"?>
<ds:datastoreItem xmlns:ds="http://schemas.openxmlformats.org/officeDocument/2006/customXml" ds:itemID="{921630EA-E47C-4DEB-A059-C1E571780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Unbundled Cost Estimates</vt:lpstr>
      <vt:lpstr>Bundled Cost Estimates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OMES</cp:lastModifiedBy>
  <dcterms:created xsi:type="dcterms:W3CDTF">2018-11-20T17:55:33Z</dcterms:created>
  <dcterms:modified xsi:type="dcterms:W3CDTF">2018-11-30T20:07:34Z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0x010100F5732FAF92C6BD43913D1B8554C5CA89</vt:lpwstr>
  </property>
</Properties>
</file>